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showInkAnnotation="0" codeName="ThisWorkbook" hidePivotFieldList="1" autoCompressPictures="0" defaultThemeVersion="124226"/>
  <bookViews>
    <workbookView xWindow="0" yWindow="0" windowWidth="28800" windowHeight="12300" tabRatio="670" activeTab="1"/>
  </bookViews>
  <sheets>
    <sheet name="PAA-PRESUP EN 02 2017" sheetId="124" r:id="rId1"/>
    <sheet name="PAA EN 02 2017" sheetId="123" r:id="rId2"/>
  </sheets>
  <externalReferences>
    <externalReference r:id="rId3"/>
    <externalReference r:id="rId4"/>
    <externalReference r:id="rId5"/>
  </externalReferences>
  <definedNames>
    <definedName name="_xlnm._FilterDatabase" localSheetId="1" hidden="1">'PAA EN 02 2017'!$A$19:$JR$159</definedName>
    <definedName name="_xlnm._FilterDatabase" localSheetId="0" hidden="1">'PAA-PRESUP EN 02 2017'!$A$96:$P$111</definedName>
    <definedName name="_xlnm.Print_Area" localSheetId="1">'PAA EN 02 2017'!$A$1:$L$162</definedName>
    <definedName name="base_1">[1]BASE_DATOS!$A$1:$C$147</definedName>
    <definedName name="ELEMENTOS_DE_ASEO">"BASE_DATOS"</definedName>
    <definedName name="Fuente3">[2]Hoja2!$A$1:$C$207</definedName>
    <definedName name="JUAN">#REF!</definedName>
    <definedName name="MAO">'[3]PLAN COMPRAS_2003'!$A$4:$D$382</definedName>
    <definedName name="MOA">'[3]PLAN COMPRAS_2003'!$A$4:$D$382</definedName>
    <definedName name="_xlnm.Print_Titles" localSheetId="1">'PAA EN 02 2017'!$19:$19</definedName>
    <definedName name="Z_D25A11FE_C2CC_4D7C_89A9_026E2FA55D90_.wvu.Cols" localSheetId="1" hidden="1">'PAA EN 02 2017'!#REF!</definedName>
    <definedName name="Z_D25A11FE_C2CC_4D7C_89A9_026E2FA55D90_.wvu.FilterData" localSheetId="1" hidden="1">'PAA EN 02 2017'!$B$19:$BA$65</definedName>
    <definedName name="Z_D25A11FE_C2CC_4D7C_89A9_026E2FA55D90_.wvu.Rows" localSheetId="1" hidden="1">'PAA EN 02 2017'!$160:$1048576,'PAA EN 02 2017'!#REF!</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A47" i="123" l="1"/>
  <c r="A48" i="123" s="1"/>
  <c r="A21" i="123"/>
  <c r="A22" i="123" s="1"/>
  <c r="A23" i="123" s="1"/>
  <c r="A24" i="123" s="1"/>
  <c r="A25" i="123" s="1"/>
  <c r="A26" i="123" s="1"/>
  <c r="A27" i="123" s="1"/>
  <c r="A28" i="123" s="1"/>
  <c r="A29" i="123" s="1"/>
  <c r="A30" i="123" s="1"/>
  <c r="A31" i="123" s="1"/>
  <c r="A32" i="123" s="1"/>
  <c r="A33" i="123" s="1"/>
  <c r="A34" i="123" s="1"/>
  <c r="A35" i="123" s="1"/>
  <c r="A36" i="123" s="1"/>
  <c r="A37" i="123" s="1"/>
  <c r="A38" i="123" s="1"/>
  <c r="A39" i="123" s="1"/>
  <c r="A40" i="123" s="1"/>
  <c r="L159" i="123"/>
  <c r="L137" i="123"/>
  <c r="L110" i="123"/>
  <c r="AA36" i="124"/>
  <c r="AE36" i="124"/>
  <c r="M88" i="123"/>
  <c r="M87" i="123"/>
  <c r="L87" i="123"/>
  <c r="W48" i="124"/>
  <c r="W40" i="124"/>
  <c r="M81" i="123"/>
  <c r="L81" i="123"/>
  <c r="M75" i="123"/>
  <c r="L75" i="123"/>
  <c r="M71" i="123"/>
  <c r="L71" i="123"/>
  <c r="M70" i="123"/>
  <c r="L70" i="123"/>
  <c r="M67" i="123"/>
  <c r="L67" i="123"/>
  <c r="M66" i="123"/>
  <c r="L66" i="123"/>
  <c r="L21" i="123"/>
  <c r="M21" i="123" s="1"/>
  <c r="M18" i="123" s="1"/>
  <c r="W16" i="123" s="1"/>
  <c r="P122" i="124"/>
  <c r="O122" i="124"/>
  <c r="O121" i="124"/>
  <c r="O123" i="124"/>
  <c r="N122" i="124"/>
  <c r="N121" i="124"/>
  <c r="N123" i="124"/>
  <c r="P121" i="124"/>
  <c r="P123" i="124"/>
  <c r="AB119" i="124"/>
  <c r="AA119" i="124"/>
  <c r="P118" i="124"/>
  <c r="N118" i="124"/>
  <c r="O118" i="124"/>
  <c r="Q118" i="124"/>
  <c r="AK117" i="124"/>
  <c r="AJ117" i="124"/>
  <c r="AI117" i="124"/>
  <c r="AB110" i="124"/>
  <c r="AB116" i="124"/>
  <c r="P114" i="124"/>
  <c r="AE110" i="124"/>
  <c r="AE116" i="124"/>
  <c r="AA110" i="124"/>
  <c r="AA116" i="124"/>
  <c r="Y110" i="124"/>
  <c r="W110" i="124"/>
  <c r="V110" i="124"/>
  <c r="T110" i="124"/>
  <c r="P110" i="124"/>
  <c r="O110" i="124"/>
  <c r="N110" i="124"/>
  <c r="AG109" i="124"/>
  <c r="AC109" i="124"/>
  <c r="X109" i="124"/>
  <c r="Q109" i="124"/>
  <c r="AG108" i="124"/>
  <c r="AC108" i="124"/>
  <c r="Q108" i="124"/>
  <c r="X108" i="124"/>
  <c r="Z108" i="124"/>
  <c r="AD108" i="124"/>
  <c r="AG107" i="124"/>
  <c r="AC107" i="124"/>
  <c r="X107" i="124"/>
  <c r="Q107" i="124"/>
  <c r="AG106" i="124"/>
  <c r="AC106" i="124"/>
  <c r="Q106" i="124"/>
  <c r="X106" i="124"/>
  <c r="Z106" i="124"/>
  <c r="AD106" i="124"/>
  <c r="AG105" i="124"/>
  <c r="AC105" i="124"/>
  <c r="X105" i="124"/>
  <c r="Q105" i="124"/>
  <c r="AG104" i="124"/>
  <c r="AC104" i="124"/>
  <c r="Q104" i="124"/>
  <c r="X104" i="124"/>
  <c r="Z104" i="124"/>
  <c r="AD104" i="124"/>
  <c r="Q103" i="124"/>
  <c r="Q122" i="124"/>
  <c r="AG103" i="124"/>
  <c r="AC103" i="124"/>
  <c r="X103" i="124"/>
  <c r="AG102" i="124"/>
  <c r="AC102" i="124"/>
  <c r="Q102" i="124"/>
  <c r="X102" i="124"/>
  <c r="Z102" i="124"/>
  <c r="AD102" i="124"/>
  <c r="AG101" i="124"/>
  <c r="AG110" i="124"/>
  <c r="AC101" i="124"/>
  <c r="AC110" i="124"/>
  <c r="AC116" i="124"/>
  <c r="X101" i="124"/>
  <c r="X110" i="124"/>
  <c r="Q101" i="124"/>
  <c r="Q110" i="124"/>
  <c r="AA99" i="124"/>
  <c r="Q98" i="124"/>
  <c r="Z98" i="124"/>
  <c r="Z99" i="124"/>
  <c r="AD99" i="124"/>
  <c r="AK99" i="124"/>
  <c r="V99" i="124"/>
  <c r="T99" i="124"/>
  <c r="P99" i="124"/>
  <c r="O99" i="124"/>
  <c r="N99" i="124"/>
  <c r="AK98" i="124"/>
  <c r="Q112" i="124"/>
  <c r="AQ96" i="124"/>
  <c r="AP96" i="124"/>
  <c r="AE91" i="124"/>
  <c r="AB91" i="124"/>
  <c r="AA91" i="124"/>
  <c r="S90" i="124"/>
  <c r="AE88" i="124"/>
  <c r="AC87" i="124"/>
  <c r="AC88" i="124"/>
  <c r="AB88" i="124"/>
  <c r="AA88" i="124"/>
  <c r="Y88" i="124"/>
  <c r="W88" i="124"/>
  <c r="V88" i="124"/>
  <c r="P88" i="124"/>
  <c r="O88" i="124"/>
  <c r="N88" i="124"/>
  <c r="AG87" i="124"/>
  <c r="X87" i="124"/>
  <c r="X88" i="124"/>
  <c r="Q87" i="124"/>
  <c r="Q88" i="124"/>
  <c r="AE85" i="124"/>
  <c r="AB85" i="124"/>
  <c r="AA85" i="124"/>
  <c r="Y85" i="124"/>
  <c r="W85" i="124"/>
  <c r="V85" i="124"/>
  <c r="U85" i="124"/>
  <c r="T85" i="124"/>
  <c r="S85" i="124"/>
  <c r="P85" i="124"/>
  <c r="O85" i="124"/>
  <c r="N85" i="124"/>
  <c r="M85" i="124"/>
  <c r="L85" i="124"/>
  <c r="K85" i="124"/>
  <c r="AG84" i="124"/>
  <c r="AC84" i="124"/>
  <c r="X84" i="124"/>
  <c r="Q84" i="124"/>
  <c r="Z84" i="124"/>
  <c r="AD84" i="124"/>
  <c r="AF84" i="124"/>
  <c r="AH84" i="124"/>
  <c r="AG83" i="124"/>
  <c r="AC83" i="124"/>
  <c r="X83" i="124"/>
  <c r="Q83" i="124"/>
  <c r="Z83" i="124"/>
  <c r="AD83" i="124"/>
  <c r="AG82" i="124"/>
  <c r="AC82" i="124"/>
  <c r="Q82" i="124"/>
  <c r="X82" i="124"/>
  <c r="Z82" i="124"/>
  <c r="X85" i="124"/>
  <c r="Q85" i="124"/>
  <c r="AK81" i="124"/>
  <c r="AN80" i="124"/>
  <c r="AE80" i="124"/>
  <c r="AB80" i="124"/>
  <c r="AA80" i="124"/>
  <c r="AC80" i="124"/>
  <c r="Y80" i="124"/>
  <c r="W80" i="124"/>
  <c r="V80" i="124"/>
  <c r="T80" i="124"/>
  <c r="S80" i="124"/>
  <c r="R80" i="124"/>
  <c r="P80" i="124"/>
  <c r="O80" i="124"/>
  <c r="N80" i="124"/>
  <c r="M80" i="124"/>
  <c r="L80" i="124"/>
  <c r="K80" i="124"/>
  <c r="AG79" i="124"/>
  <c r="AC79" i="124"/>
  <c r="U79" i="124"/>
  <c r="U80" i="124"/>
  <c r="Q79" i="124"/>
  <c r="AG78" i="124"/>
  <c r="AC78" i="124"/>
  <c r="X78" i="124"/>
  <c r="Q78" i="124"/>
  <c r="Z78" i="124"/>
  <c r="AD78" i="124"/>
  <c r="AK77" i="124"/>
  <c r="AG77" i="124"/>
  <c r="AF77" i="124"/>
  <c r="AH77" i="124"/>
  <c r="AC77" i="124"/>
  <c r="X77" i="124"/>
  <c r="Q77" i="124"/>
  <c r="AL77" i="124"/>
  <c r="AG76" i="124"/>
  <c r="AC76" i="124"/>
  <c r="X76" i="124"/>
  <c r="Q76" i="124"/>
  <c r="Z76" i="124"/>
  <c r="AK75" i="124"/>
  <c r="AN74" i="124"/>
  <c r="AE74" i="124"/>
  <c r="AB74" i="124"/>
  <c r="AA74" i="124"/>
  <c r="Y74" i="124"/>
  <c r="W74" i="124"/>
  <c r="V74" i="124"/>
  <c r="U74" i="124"/>
  <c r="T74" i="124"/>
  <c r="S74" i="124"/>
  <c r="P74" i="124"/>
  <c r="O74" i="124"/>
  <c r="N74" i="124"/>
  <c r="M74" i="124"/>
  <c r="L74" i="124"/>
  <c r="K74" i="124"/>
  <c r="AG73" i="124"/>
  <c r="AC73" i="124"/>
  <c r="Q73" i="124"/>
  <c r="X73" i="124"/>
  <c r="Z73" i="124"/>
  <c r="Z74" i="124"/>
  <c r="Q74" i="124"/>
  <c r="AG72" i="124"/>
  <c r="AC72" i="124"/>
  <c r="X72" i="124"/>
  <c r="X74" i="124"/>
  <c r="Q72" i="124"/>
  <c r="Z72" i="124"/>
  <c r="AD72" i="124"/>
  <c r="AK71" i="124"/>
  <c r="AE70" i="124"/>
  <c r="AB70" i="124"/>
  <c r="AA70" i="124"/>
  <c r="AC70" i="124"/>
  <c r="Y70" i="124"/>
  <c r="W70" i="124"/>
  <c r="V70" i="124"/>
  <c r="U70" i="124"/>
  <c r="T70" i="124"/>
  <c r="S70" i="124"/>
  <c r="P70" i="124"/>
  <c r="O70" i="124"/>
  <c r="N70" i="124"/>
  <c r="M70" i="124"/>
  <c r="L70" i="124"/>
  <c r="K70" i="124"/>
  <c r="AR69" i="124"/>
  <c r="AG69" i="124"/>
  <c r="AC69" i="124"/>
  <c r="X69" i="124"/>
  <c r="Q69" i="124"/>
  <c r="Z69" i="124"/>
  <c r="AD69" i="124"/>
  <c r="AG68" i="124"/>
  <c r="AC68" i="124"/>
  <c r="X68" i="124"/>
  <c r="Q68" i="124"/>
  <c r="Z68" i="124"/>
  <c r="AD68" i="124"/>
  <c r="AG67" i="124"/>
  <c r="AC67" i="124"/>
  <c r="Q67" i="124"/>
  <c r="X67" i="124"/>
  <c r="Z67" i="124"/>
  <c r="AD67" i="124"/>
  <c r="AG66" i="124"/>
  <c r="AC66" i="124"/>
  <c r="X66" i="124"/>
  <c r="Q66" i="124"/>
  <c r="Z66" i="124"/>
  <c r="AD66" i="124"/>
  <c r="AG65" i="124"/>
  <c r="AG70" i="124"/>
  <c r="AC65" i="124"/>
  <c r="Q65" i="124"/>
  <c r="X65" i="124"/>
  <c r="Z65" i="124"/>
  <c r="X70" i="124"/>
  <c r="Q70" i="124"/>
  <c r="AK64" i="124"/>
  <c r="AN63" i="124"/>
  <c r="AE63" i="124"/>
  <c r="AD63" i="124"/>
  <c r="AC59" i="124"/>
  <c r="AC60" i="124"/>
  <c r="AC61" i="124"/>
  <c r="AC62" i="124"/>
  <c r="AC63" i="124"/>
  <c r="AB63" i="124"/>
  <c r="AA63" i="124"/>
  <c r="Y63" i="124"/>
  <c r="W63" i="124"/>
  <c r="Q59" i="124"/>
  <c r="Q60" i="124"/>
  <c r="Q61" i="124"/>
  <c r="Q62" i="124"/>
  <c r="Q63" i="124"/>
  <c r="P63" i="124"/>
  <c r="O63" i="124"/>
  <c r="N63" i="124"/>
  <c r="X62" i="124"/>
  <c r="AL62" i="124"/>
  <c r="AK62" i="124"/>
  <c r="AH62" i="124"/>
  <c r="V62" i="124"/>
  <c r="Z62" i="124"/>
  <c r="X61" i="124"/>
  <c r="AL61" i="124"/>
  <c r="AK61" i="124"/>
  <c r="AH61" i="124"/>
  <c r="V61" i="124"/>
  <c r="Z61" i="124"/>
  <c r="X60" i="124"/>
  <c r="AL60" i="124"/>
  <c r="AK60" i="124"/>
  <c r="AH60" i="124"/>
  <c r="V60" i="124"/>
  <c r="Z60" i="124"/>
  <c r="X59" i="124"/>
  <c r="AL59" i="124"/>
  <c r="AK59" i="124"/>
  <c r="AH59" i="124"/>
  <c r="X63" i="124"/>
  <c r="V59" i="124"/>
  <c r="V63" i="124"/>
  <c r="AC58" i="124"/>
  <c r="X58" i="124"/>
  <c r="AE57" i="124"/>
  <c r="AB57" i="124"/>
  <c r="AA57" i="124"/>
  <c r="AC57" i="124"/>
  <c r="Y57" i="124"/>
  <c r="W57" i="124"/>
  <c r="V57" i="124"/>
  <c r="T57" i="124"/>
  <c r="S57" i="124"/>
  <c r="R57" i="124"/>
  <c r="P57" i="124"/>
  <c r="O57" i="124"/>
  <c r="N57" i="124"/>
  <c r="L57" i="124"/>
  <c r="K57" i="124"/>
  <c r="AG56" i="124"/>
  <c r="AC56" i="124"/>
  <c r="U56" i="124"/>
  <c r="X56" i="124"/>
  <c r="Q56" i="124"/>
  <c r="M56" i="124"/>
  <c r="M57" i="124"/>
  <c r="AG55" i="124"/>
  <c r="AC55" i="124"/>
  <c r="U55" i="124"/>
  <c r="X55" i="124"/>
  <c r="Q55" i="124"/>
  <c r="Z55" i="124"/>
  <c r="AD55" i="124"/>
  <c r="AG54" i="124"/>
  <c r="AC54" i="124"/>
  <c r="U54" i="124"/>
  <c r="X54" i="124"/>
  <c r="Q54" i="124"/>
  <c r="Z54" i="124"/>
  <c r="AD54" i="124"/>
  <c r="AG53" i="124"/>
  <c r="AC53" i="124"/>
  <c r="U53" i="124"/>
  <c r="X53" i="124"/>
  <c r="Q53" i="124"/>
  <c r="AK52" i="124"/>
  <c r="AE51" i="124"/>
  <c r="AB51" i="124"/>
  <c r="AA51" i="124"/>
  <c r="AC51" i="124"/>
  <c r="Y51" i="124"/>
  <c r="W51" i="124"/>
  <c r="V51" i="124"/>
  <c r="T51" i="124"/>
  <c r="S51" i="124"/>
  <c r="R51" i="124"/>
  <c r="P51" i="124"/>
  <c r="O51" i="124"/>
  <c r="N51" i="124"/>
  <c r="L51" i="124"/>
  <c r="K51" i="124"/>
  <c r="AG50" i="124"/>
  <c r="AC50" i="124"/>
  <c r="U50" i="124"/>
  <c r="X50" i="124"/>
  <c r="Q50" i="124"/>
  <c r="M50" i="124"/>
  <c r="M51" i="124"/>
  <c r="AG49" i="124"/>
  <c r="AC49" i="124"/>
  <c r="U49" i="124"/>
  <c r="X49" i="124"/>
  <c r="Q49" i="124"/>
  <c r="AG48" i="124"/>
  <c r="AC48" i="124"/>
  <c r="U48" i="124"/>
  <c r="X48" i="124"/>
  <c r="Q48" i="124"/>
  <c r="AG47" i="124"/>
  <c r="AC47" i="124"/>
  <c r="U47" i="124"/>
  <c r="X47" i="124"/>
  <c r="U51" i="124"/>
  <c r="Q47" i="124"/>
  <c r="AK46" i="124"/>
  <c r="AE45" i="124"/>
  <c r="AB45" i="124"/>
  <c r="AA45" i="124"/>
  <c r="AC45" i="124"/>
  <c r="Y45" i="124"/>
  <c r="V45" i="124"/>
  <c r="T45" i="124"/>
  <c r="S45" i="124"/>
  <c r="R45" i="124"/>
  <c r="P45" i="124"/>
  <c r="O45" i="124"/>
  <c r="N45" i="124"/>
  <c r="M45" i="124"/>
  <c r="L45" i="124"/>
  <c r="K45" i="124"/>
  <c r="AG44" i="124"/>
  <c r="AC44" i="124"/>
  <c r="U44" i="124"/>
  <c r="X44" i="124"/>
  <c r="Q44" i="124"/>
  <c r="AG43" i="124"/>
  <c r="AC43" i="124"/>
  <c r="U43" i="124"/>
  <c r="X43" i="124"/>
  <c r="Q43" i="124"/>
  <c r="Z43" i="124"/>
  <c r="AD43" i="124"/>
  <c r="AG42" i="124"/>
  <c r="AC42" i="124"/>
  <c r="U42" i="124"/>
  <c r="X42" i="124"/>
  <c r="Q42" i="124"/>
  <c r="AG41" i="124"/>
  <c r="AC41" i="124"/>
  <c r="U41" i="124"/>
  <c r="X41" i="124"/>
  <c r="Q41" i="124"/>
  <c r="Z41" i="124"/>
  <c r="AD41" i="124"/>
  <c r="AC40" i="124"/>
  <c r="U40" i="124"/>
  <c r="X40" i="124"/>
  <c r="W45" i="124"/>
  <c r="Q40" i="124"/>
  <c r="AG39" i="124"/>
  <c r="AC39" i="124"/>
  <c r="U39" i="124"/>
  <c r="X39" i="124"/>
  <c r="Q39" i="124"/>
  <c r="AS38" i="124"/>
  <c r="AG38" i="124"/>
  <c r="AC38" i="124"/>
  <c r="U38" i="124"/>
  <c r="X38" i="124"/>
  <c r="Q38" i="124"/>
  <c r="AK37" i="124"/>
  <c r="AJ36" i="124"/>
  <c r="AB36" i="124"/>
  <c r="Y36" i="124"/>
  <c r="W36" i="124"/>
  <c r="V36" i="124"/>
  <c r="T36" i="124"/>
  <c r="S36" i="124"/>
  <c r="R36" i="124"/>
  <c r="P36" i="124"/>
  <c r="O36" i="124"/>
  <c r="N36" i="124"/>
  <c r="M36" i="124"/>
  <c r="L36" i="124"/>
  <c r="K36" i="124"/>
  <c r="AT35" i="124"/>
  <c r="AG35" i="124"/>
  <c r="AC35" i="124"/>
  <c r="U35" i="124"/>
  <c r="X35" i="124"/>
  <c r="Q35" i="124"/>
  <c r="AT34" i="124"/>
  <c r="AG34" i="124"/>
  <c r="AC34" i="124"/>
  <c r="U34" i="124"/>
  <c r="X34" i="124"/>
  <c r="Q34" i="124"/>
  <c r="Z34" i="124"/>
  <c r="AD34" i="124"/>
  <c r="AK34" i="124"/>
  <c r="AG33" i="124"/>
  <c r="AC33" i="124"/>
  <c r="U33" i="124"/>
  <c r="X33" i="124"/>
  <c r="Q33" i="124"/>
  <c r="AT32" i="124"/>
  <c r="AG32" i="124"/>
  <c r="AC32" i="124"/>
  <c r="U32" i="124"/>
  <c r="X32" i="124"/>
  <c r="Q32" i="124"/>
  <c r="AT31" i="124"/>
  <c r="AG31" i="124"/>
  <c r="AC31" i="124"/>
  <c r="U31" i="124"/>
  <c r="X31" i="124"/>
  <c r="Q31" i="124"/>
  <c r="AT30" i="124"/>
  <c r="AG30" i="124"/>
  <c r="AC30" i="124"/>
  <c r="U30" i="124"/>
  <c r="Q30" i="124"/>
  <c r="AT29" i="124"/>
  <c r="AG29" i="124"/>
  <c r="AC29" i="124"/>
  <c r="X29" i="124"/>
  <c r="Q29" i="124"/>
  <c r="Z29" i="124"/>
  <c r="AD29" i="124"/>
  <c r="AS28" i="124"/>
  <c r="AG28" i="124"/>
  <c r="AC28" i="124"/>
  <c r="X28" i="124"/>
  <c r="Q28" i="124"/>
  <c r="Z28" i="124"/>
  <c r="AD28" i="124"/>
  <c r="AG27" i="124"/>
  <c r="AC27" i="124"/>
  <c r="X27" i="124"/>
  <c r="Q27" i="124"/>
  <c r="AK26" i="124"/>
  <c r="AE25" i="124"/>
  <c r="AB25" i="124"/>
  <c r="AA25" i="124"/>
  <c r="AC25" i="124"/>
  <c r="Y25" i="124"/>
  <c r="W25" i="124"/>
  <c r="V25" i="124"/>
  <c r="U25" i="124"/>
  <c r="T25" i="124"/>
  <c r="S25" i="124"/>
  <c r="P25" i="124"/>
  <c r="O25" i="124"/>
  <c r="N25" i="124"/>
  <c r="M25" i="124"/>
  <c r="L25" i="124"/>
  <c r="K25" i="124"/>
  <c r="AG24" i="124"/>
  <c r="AC24" i="124"/>
  <c r="X24" i="124"/>
  <c r="Q24" i="124"/>
  <c r="Z24" i="124"/>
  <c r="AD24" i="124"/>
  <c r="AG23" i="124"/>
  <c r="AC23" i="124"/>
  <c r="X23" i="124"/>
  <c r="X25" i="124"/>
  <c r="Q23" i="124"/>
  <c r="AE22" i="124"/>
  <c r="AB22" i="124"/>
  <c r="AB89" i="124"/>
  <c r="AA22" i="124"/>
  <c r="Y22" i="124"/>
  <c r="Y89" i="124"/>
  <c r="W22" i="124"/>
  <c r="V22" i="124"/>
  <c r="V89" i="124"/>
  <c r="T22" i="124"/>
  <c r="T89" i="124"/>
  <c r="S22" i="124"/>
  <c r="R22" i="124"/>
  <c r="R89" i="124"/>
  <c r="P22" i="124"/>
  <c r="P89" i="124"/>
  <c r="O22" i="124"/>
  <c r="O89" i="124"/>
  <c r="N22" i="124"/>
  <c r="M22" i="124"/>
  <c r="L22" i="124"/>
  <c r="K22" i="124"/>
  <c r="AG21" i="124"/>
  <c r="AC21" i="124"/>
  <c r="Q21" i="124"/>
  <c r="U21" i="124"/>
  <c r="X21" i="124"/>
  <c r="Z21" i="124"/>
  <c r="AD21" i="124"/>
  <c r="AG20" i="124"/>
  <c r="AC20" i="124"/>
  <c r="U20" i="124"/>
  <c r="X20" i="124"/>
  <c r="Q20" i="124"/>
  <c r="AG19" i="124"/>
  <c r="AC19" i="124"/>
  <c r="U19" i="124"/>
  <c r="X19" i="124"/>
  <c r="Q19" i="124"/>
  <c r="AG18" i="124"/>
  <c r="AC18" i="124"/>
  <c r="U18" i="124"/>
  <c r="U22" i="124"/>
  <c r="Q18" i="124"/>
  <c r="X17" i="124"/>
  <c r="AK14" i="124"/>
  <c r="AC14" i="124"/>
  <c r="X14" i="124"/>
  <c r="AC13" i="124"/>
  <c r="AC91" i="124"/>
  <c r="Y13" i="124"/>
  <c r="W13" i="124"/>
  <c r="V13" i="124"/>
  <c r="U13" i="124"/>
  <c r="T13" i="124"/>
  <c r="S13" i="124"/>
  <c r="R13" i="124"/>
  <c r="P13" i="124"/>
  <c r="O13" i="124"/>
  <c r="N13" i="124"/>
  <c r="AG12" i="124"/>
  <c r="AL12" i="124"/>
  <c r="Q12" i="124"/>
  <c r="X12" i="124"/>
  <c r="Z12" i="124"/>
  <c r="AD12" i="124"/>
  <c r="AG11" i="124"/>
  <c r="AL11" i="124"/>
  <c r="X11" i="124"/>
  <c r="Q11" i="124"/>
  <c r="Z11" i="124"/>
  <c r="AD11" i="124"/>
  <c r="AG10" i="124"/>
  <c r="AL10" i="124"/>
  <c r="X10" i="124"/>
  <c r="X13" i="124"/>
  <c r="Q10" i="124"/>
  <c r="Q13" i="124"/>
  <c r="Y8" i="124"/>
  <c r="Y9" i="124"/>
  <c r="O8" i="124"/>
  <c r="O9" i="124"/>
  <c r="AE8" i="124"/>
  <c r="AB8" i="124"/>
  <c r="AB90" i="124"/>
  <c r="AA8" i="124"/>
  <c r="AA90" i="124"/>
  <c r="Y90" i="124"/>
  <c r="W8" i="124"/>
  <c r="W90" i="124"/>
  <c r="V8" i="124"/>
  <c r="V90" i="124"/>
  <c r="U8" i="124"/>
  <c r="U90" i="124"/>
  <c r="T8" i="124"/>
  <c r="T90" i="124"/>
  <c r="P8" i="124"/>
  <c r="P90" i="124"/>
  <c r="P116" i="124"/>
  <c r="O90" i="124"/>
  <c r="O116" i="124"/>
  <c r="N8" i="124"/>
  <c r="N90" i="124"/>
  <c r="AG7" i="124"/>
  <c r="AC7" i="124"/>
  <c r="X7" i="124"/>
  <c r="X6" i="124"/>
  <c r="X8" i="124"/>
  <c r="Q7" i="124"/>
  <c r="Z7" i="124"/>
  <c r="AD7" i="124"/>
  <c r="AG6" i="124"/>
  <c r="AC6" i="124"/>
  <c r="AC8" i="124"/>
  <c r="Q6" i="124"/>
  <c r="Z6" i="124"/>
  <c r="AD6" i="124"/>
  <c r="Q8" i="124"/>
  <c r="AQ4" i="124"/>
  <c r="AP4" i="124"/>
  <c r="X79" i="124"/>
  <c r="Z79" i="124"/>
  <c r="AD79" i="124"/>
  <c r="S89" i="124"/>
  <c r="S96" i="124"/>
  <c r="X80" i="124"/>
  <c r="N89" i="124"/>
  <c r="J3" i="124"/>
  <c r="N3" i="124"/>
  <c r="L18" i="123"/>
  <c r="W89" i="124"/>
  <c r="Z10" i="124"/>
  <c r="AD10" i="124"/>
  <c r="AK10" i="124"/>
  <c r="AQ2" i="124"/>
  <c r="AR96" i="124"/>
  <c r="Z20" i="124"/>
  <c r="AD20" i="124"/>
  <c r="AC22" i="124"/>
  <c r="AC85" i="124"/>
  <c r="Q25" i="124"/>
  <c r="Z50" i="124"/>
  <c r="AD50" i="124"/>
  <c r="Q80" i="124"/>
  <c r="Z49" i="124"/>
  <c r="AD49" i="124"/>
  <c r="X51" i="124"/>
  <c r="Z44" i="124"/>
  <c r="AD44" i="124"/>
  <c r="AL44" i="124"/>
  <c r="Z33" i="124"/>
  <c r="AD33" i="124"/>
  <c r="AK33" i="124"/>
  <c r="U36" i="124"/>
  <c r="V9" i="124"/>
  <c r="AG90" i="124"/>
  <c r="Z56" i="124"/>
  <c r="AD56" i="124"/>
  <c r="AL56" i="124"/>
  <c r="Z39" i="124"/>
  <c r="AE89" i="124"/>
  <c r="AE96" i="124"/>
  <c r="AA89" i="124"/>
  <c r="AA92" i="124"/>
  <c r="Z48" i="124"/>
  <c r="AD48" i="124"/>
  <c r="AL48" i="124"/>
  <c r="Q51" i="124"/>
  <c r="Z42" i="124"/>
  <c r="AD42" i="124"/>
  <c r="AL42" i="124"/>
  <c r="Q45" i="124"/>
  <c r="AG89" i="124"/>
  <c r="AL21" i="124"/>
  <c r="AF21" i="124"/>
  <c r="AH21" i="124"/>
  <c r="AK21" i="124"/>
  <c r="AC90" i="124"/>
  <c r="AC9" i="124"/>
  <c r="Q90" i="124"/>
  <c r="Q9" i="124"/>
  <c r="X91" i="124"/>
  <c r="AL20" i="124"/>
  <c r="AF20" i="124"/>
  <c r="AH20" i="124"/>
  <c r="AK20" i="124"/>
  <c r="AF24" i="124"/>
  <c r="AH24" i="124"/>
  <c r="AK24" i="124"/>
  <c r="AK6" i="124"/>
  <c r="AD8" i="124"/>
  <c r="AL8" i="124"/>
  <c r="AF6" i="124"/>
  <c r="Q91" i="124"/>
  <c r="AF29" i="124"/>
  <c r="AH29" i="124"/>
  <c r="AK29" i="124"/>
  <c r="AF7" i="124"/>
  <c r="AK7" i="124"/>
  <c r="AF10" i="124"/>
  <c r="AK11" i="124"/>
  <c r="AF11" i="124"/>
  <c r="AK12" i="124"/>
  <c r="AF12" i="124"/>
  <c r="AF28" i="124"/>
  <c r="AH28" i="124"/>
  <c r="AK28" i="124"/>
  <c r="Z31" i="124"/>
  <c r="AD31" i="124"/>
  <c r="AL31" i="124"/>
  <c r="X90" i="124"/>
  <c r="X9" i="124"/>
  <c r="AR4" i="124"/>
  <c r="AL6" i="124"/>
  <c r="Z8" i="124"/>
  <c r="AB9" i="124"/>
  <c r="N91" i="124"/>
  <c r="R96" i="124"/>
  <c r="R91" i="124"/>
  <c r="V96" i="124"/>
  <c r="V91" i="124"/>
  <c r="X18" i="124"/>
  <c r="Z18" i="124"/>
  <c r="Z19" i="124"/>
  <c r="AD19" i="124"/>
  <c r="AL19" i="124"/>
  <c r="Q22" i="124"/>
  <c r="AL34" i="124"/>
  <c r="X45" i="124"/>
  <c r="Z38" i="124"/>
  <c r="AL49" i="124"/>
  <c r="AF49" i="124"/>
  <c r="AH49" i="124"/>
  <c r="AK49" i="124"/>
  <c r="AF55" i="124"/>
  <c r="AH55" i="124"/>
  <c r="AK55" i="124"/>
  <c r="AL67" i="124"/>
  <c r="AF67" i="124"/>
  <c r="AH67" i="124"/>
  <c r="AK67" i="124"/>
  <c r="AL69" i="124"/>
  <c r="AF69" i="124"/>
  <c r="AH69" i="124"/>
  <c r="AK69" i="124"/>
  <c r="AK72" i="124"/>
  <c r="AF72" i="124"/>
  <c r="AK83" i="124"/>
  <c r="AF83" i="124"/>
  <c r="AH83" i="124"/>
  <c r="AL7" i="124"/>
  <c r="AE93" i="124"/>
  <c r="AE90" i="124"/>
  <c r="T9" i="124"/>
  <c r="O96" i="124"/>
  <c r="O91" i="124"/>
  <c r="S91" i="124"/>
  <c r="W91" i="124"/>
  <c r="V92" i="124"/>
  <c r="V93" i="124"/>
  <c r="Z23" i="124"/>
  <c r="Z27" i="124"/>
  <c r="AF34" i="124"/>
  <c r="AH34" i="124"/>
  <c r="AL41" i="124"/>
  <c r="AF41" i="124"/>
  <c r="AH41" i="124"/>
  <c r="AK41" i="124"/>
  <c r="AF78" i="124"/>
  <c r="AH78" i="124"/>
  <c r="AK78" i="124"/>
  <c r="N116" i="124"/>
  <c r="Q94" i="124"/>
  <c r="P96" i="124"/>
  <c r="P91" i="124"/>
  <c r="P92" i="124"/>
  <c r="T96" i="124"/>
  <c r="T91" i="124"/>
  <c r="O117" i="124"/>
  <c r="O119" i="124"/>
  <c r="O125" i="124"/>
  <c r="O92" i="124"/>
  <c r="AL24" i="124"/>
  <c r="AC36" i="124"/>
  <c r="AC74" i="124"/>
  <c r="AC89" i="124"/>
  <c r="AL28" i="124"/>
  <c r="AL29" i="124"/>
  <c r="X30" i="124"/>
  <c r="AO4" i="124"/>
  <c r="Z35" i="124"/>
  <c r="AD35" i="124"/>
  <c r="AL35" i="124"/>
  <c r="AK43" i="124"/>
  <c r="AF43" i="124"/>
  <c r="AH43" i="124"/>
  <c r="AL50" i="124"/>
  <c r="AF50" i="124"/>
  <c r="AH50" i="124"/>
  <c r="AK50" i="124"/>
  <c r="AL54" i="124"/>
  <c r="AF54" i="124"/>
  <c r="AH54" i="124"/>
  <c r="AK54" i="124"/>
  <c r="AF66" i="124"/>
  <c r="AH66" i="124"/>
  <c r="AK66" i="124"/>
  <c r="AH74" i="124"/>
  <c r="P9" i="124"/>
  <c r="W9" i="124"/>
  <c r="AA9" i="124"/>
  <c r="AE9" i="124"/>
  <c r="U91" i="124"/>
  <c r="Y96" i="124"/>
  <c r="Y91" i="124"/>
  <c r="Y92" i="124"/>
  <c r="P117" i="124"/>
  <c r="P119" i="124"/>
  <c r="P125" i="124"/>
  <c r="O127" i="124"/>
  <c r="T92" i="124"/>
  <c r="AB96" i="124"/>
  <c r="AB92" i="124"/>
  <c r="Q36" i="124"/>
  <c r="Z32" i="124"/>
  <c r="AD32" i="124"/>
  <c r="X57" i="124"/>
  <c r="Z53" i="124"/>
  <c r="AL55" i="124"/>
  <c r="AL63" i="124"/>
  <c r="Z70" i="124"/>
  <c r="AH70" i="124"/>
  <c r="AF68" i="124"/>
  <c r="AH68" i="124"/>
  <c r="AK68" i="124"/>
  <c r="Z40" i="124"/>
  <c r="AD40" i="124"/>
  <c r="AL40" i="124"/>
  <c r="AG40" i="124"/>
  <c r="AL43" i="124"/>
  <c r="Q57" i="124"/>
  <c r="U57" i="124"/>
  <c r="Z59" i="124"/>
  <c r="Z63" i="124"/>
  <c r="AL72" i="124"/>
  <c r="AL83" i="124"/>
  <c r="AL102" i="124"/>
  <c r="AF102" i="124"/>
  <c r="AH102" i="124"/>
  <c r="AK102" i="124"/>
  <c r="Z105" i="124"/>
  <c r="AD105" i="124"/>
  <c r="AL105" i="124"/>
  <c r="Z47" i="124"/>
  <c r="AL66" i="124"/>
  <c r="AL68" i="124"/>
  <c r="AD73" i="124"/>
  <c r="AD74" i="124"/>
  <c r="AD76" i="124"/>
  <c r="Z77" i="124"/>
  <c r="AL78" i="124"/>
  <c r="AL104" i="124"/>
  <c r="AF104" i="124"/>
  <c r="AH104" i="124"/>
  <c r="AK104" i="124"/>
  <c r="T123" i="124"/>
  <c r="U45" i="124"/>
  <c r="U89" i="124"/>
  <c r="AD65" i="124"/>
  <c r="Z85" i="124"/>
  <c r="AH85" i="124"/>
  <c r="AD82" i="124"/>
  <c r="AL106" i="124"/>
  <c r="AF106" i="124"/>
  <c r="AH106" i="124"/>
  <c r="AK106" i="124"/>
  <c r="AK84" i="124"/>
  <c r="AL84" i="124"/>
  <c r="Z87" i="124"/>
  <c r="Z103" i="124"/>
  <c r="AD103" i="124"/>
  <c r="AL103" i="124"/>
  <c r="AL108" i="124"/>
  <c r="AF108" i="124"/>
  <c r="AH108" i="124"/>
  <c r="AK108" i="124"/>
  <c r="Z101" i="124"/>
  <c r="Z107" i="124"/>
  <c r="AD107" i="124"/>
  <c r="AL107" i="124"/>
  <c r="Z109" i="124"/>
  <c r="AD109" i="124"/>
  <c r="AL109" i="124"/>
  <c r="Q121" i="124"/>
  <c r="Q123" i="124"/>
  <c r="I99" i="124"/>
  <c r="Q99" i="124"/>
  <c r="AK79" i="124"/>
  <c r="AL79" i="124"/>
  <c r="AF79" i="124"/>
  <c r="AH79" i="124"/>
  <c r="Z80" i="124"/>
  <c r="AH80" i="124"/>
  <c r="S92" i="124"/>
  <c r="U93" i="124"/>
  <c r="AD13" i="124"/>
  <c r="AL13" i="124"/>
  <c r="AF33" i="124"/>
  <c r="AH33" i="124"/>
  <c r="AD39" i="124"/>
  <c r="AK42" i="124"/>
  <c r="Z13" i="124"/>
  <c r="AF13" i="124"/>
  <c r="AK44" i="124"/>
  <c r="AF44" i="124"/>
  <c r="AH44" i="124"/>
  <c r="AL33" i="124"/>
  <c r="AC92" i="124"/>
  <c r="AC115" i="124"/>
  <c r="AC117" i="124"/>
  <c r="AK56" i="124"/>
  <c r="AF56" i="124"/>
  <c r="AH56" i="124"/>
  <c r="AE92" i="124"/>
  <c r="AE115" i="124"/>
  <c r="AE117" i="124"/>
  <c r="N96" i="124"/>
  <c r="Q93" i="124"/>
  <c r="N117" i="124"/>
  <c r="N119" i="124"/>
  <c r="AA96" i="124"/>
  <c r="N92" i="124"/>
  <c r="P95" i="124"/>
  <c r="AK48" i="124"/>
  <c r="AF48" i="124"/>
  <c r="AH48" i="124"/>
  <c r="AF42" i="124"/>
  <c r="AH42" i="124"/>
  <c r="W96" i="124"/>
  <c r="W92" i="124"/>
  <c r="AG92" i="124"/>
  <c r="AD18" i="124"/>
  <c r="Z22" i="124"/>
  <c r="U92" i="124"/>
  <c r="U96" i="124"/>
  <c r="AK74" i="124"/>
  <c r="AL74" i="124"/>
  <c r="AD70" i="124"/>
  <c r="AL65" i="124"/>
  <c r="AF65" i="124"/>
  <c r="AK65" i="124"/>
  <c r="AF105" i="124"/>
  <c r="AH105" i="124"/>
  <c r="AK105" i="124"/>
  <c r="Z88" i="124"/>
  <c r="AD87" i="124"/>
  <c r="AF19" i="124"/>
  <c r="AH19" i="124"/>
  <c r="AK19" i="124"/>
  <c r="Q95" i="124"/>
  <c r="AF109" i="124"/>
  <c r="AH109" i="124"/>
  <c r="AK109" i="124"/>
  <c r="AF103" i="124"/>
  <c r="AH103" i="124"/>
  <c r="AK103" i="124"/>
  <c r="AD85" i="124"/>
  <c r="AK82" i="124"/>
  <c r="AL82" i="124"/>
  <c r="AF82" i="124"/>
  <c r="AD80" i="124"/>
  <c r="AK80" i="124"/>
  <c r="AL76" i="124"/>
  <c r="AF76" i="124"/>
  <c r="AK76" i="124"/>
  <c r="AD47" i="124"/>
  <c r="Z51" i="124"/>
  <c r="AH51" i="124"/>
  <c r="AF40" i="124"/>
  <c r="AH40" i="124"/>
  <c r="AK40" i="124"/>
  <c r="AB115" i="124"/>
  <c r="AK35" i="124"/>
  <c r="AF35" i="124"/>
  <c r="AH35" i="124"/>
  <c r="Z45" i="124"/>
  <c r="AH45" i="124"/>
  <c r="AD38" i="124"/>
  <c r="X36" i="124"/>
  <c r="AD91" i="124"/>
  <c r="AK91" i="124"/>
  <c r="AK13" i="124"/>
  <c r="AF8" i="124"/>
  <c r="AH6" i="124"/>
  <c r="Z30" i="124"/>
  <c r="AD30" i="124"/>
  <c r="Z94" i="124"/>
  <c r="AD101" i="124"/>
  <c r="Z110" i="124"/>
  <c r="Z119" i="124"/>
  <c r="AL73" i="124"/>
  <c r="AF73" i="124"/>
  <c r="AH73" i="124"/>
  <c r="AK73" i="124"/>
  <c r="Q116" i="124"/>
  <c r="AD27" i="124"/>
  <c r="AG91" i="124"/>
  <c r="X22" i="124"/>
  <c r="AD90" i="124"/>
  <c r="AK90" i="124"/>
  <c r="AD9" i="124"/>
  <c r="AK9" i="124"/>
  <c r="AK8" i="124"/>
  <c r="AF107" i="124"/>
  <c r="AH107" i="124"/>
  <c r="AK107" i="124"/>
  <c r="AD53" i="124"/>
  <c r="Z57" i="124"/>
  <c r="AH57" i="124"/>
  <c r="AK32" i="124"/>
  <c r="AF32" i="124"/>
  <c r="AH32" i="124"/>
  <c r="AL32" i="124"/>
  <c r="AA115" i="124"/>
  <c r="AA117" i="124"/>
  <c r="AC93" i="124"/>
  <c r="AD23" i="124"/>
  <c r="Z25" i="124"/>
  <c r="AF74" i="124"/>
  <c r="AH72" i="124"/>
  <c r="Q89" i="124"/>
  <c r="Z91" i="124"/>
  <c r="Z90" i="124"/>
  <c r="AD94" i="124"/>
  <c r="AK94" i="124"/>
  <c r="Z9" i="124"/>
  <c r="AK31" i="124"/>
  <c r="AF31" i="124"/>
  <c r="AH31" i="124"/>
  <c r="AF91" i="124"/>
  <c r="AH91" i="124"/>
  <c r="Z95" i="124"/>
  <c r="AL91" i="124"/>
  <c r="AL9" i="124"/>
  <c r="AF39" i="124"/>
  <c r="AH39" i="124"/>
  <c r="AK39" i="124"/>
  <c r="AL39" i="124"/>
  <c r="X89" i="124"/>
  <c r="X96" i="124"/>
  <c r="Q117" i="124"/>
  <c r="Q119" i="124"/>
  <c r="Q125" i="124"/>
  <c r="Z36" i="124"/>
  <c r="AH36" i="124"/>
  <c r="Q92" i="124"/>
  <c r="Q96" i="124"/>
  <c r="AL53" i="124"/>
  <c r="AF53" i="124"/>
  <c r="AK53" i="124"/>
  <c r="AD57" i="124"/>
  <c r="AF101" i="124"/>
  <c r="AK101" i="124"/>
  <c r="AD110" i="124"/>
  <c r="AL101" i="124"/>
  <c r="AH82" i="124"/>
  <c r="AF85" i="124"/>
  <c r="AD95" i="124"/>
  <c r="AE95" i="124"/>
  <c r="AK23" i="124"/>
  <c r="AD25" i="124"/>
  <c r="AL23" i="124"/>
  <c r="AF23" i="124"/>
  <c r="T119" i="124"/>
  <c r="N125" i="124"/>
  <c r="T125" i="124"/>
  <c r="AL90" i="124"/>
  <c r="AF90" i="124"/>
  <c r="AH90" i="124"/>
  <c r="AF9" i="124"/>
  <c r="AH9" i="124"/>
  <c r="AH8" i="124"/>
  <c r="AD45" i="124"/>
  <c r="AL38" i="124"/>
  <c r="AF38" i="124"/>
  <c r="AK38" i="124"/>
  <c r="AF80" i="124"/>
  <c r="AH76" i="124"/>
  <c r="AK70" i="124"/>
  <c r="AL70" i="124"/>
  <c r="AD36" i="124"/>
  <c r="AK27" i="124"/>
  <c r="AL27" i="124"/>
  <c r="AF27" i="124"/>
  <c r="AB117" i="124"/>
  <c r="AD88" i="124"/>
  <c r="AL88" i="124"/>
  <c r="AF87" i="124"/>
  <c r="AK87" i="124"/>
  <c r="AL87" i="124"/>
  <c r="AC119" i="124"/>
  <c r="Z116" i="124"/>
  <c r="AD116" i="124"/>
  <c r="AF119" i="124"/>
  <c r="AD111" i="124"/>
  <c r="AC111" i="124"/>
  <c r="AF30" i="124"/>
  <c r="AH30" i="124"/>
  <c r="AK30" i="124"/>
  <c r="AL30" i="124"/>
  <c r="AK47" i="124"/>
  <c r="AD51" i="124"/>
  <c r="AF47" i="124"/>
  <c r="AL47" i="124"/>
  <c r="AK85" i="124"/>
  <c r="AL85" i="124"/>
  <c r="AF70" i="124"/>
  <c r="AH65" i="124"/>
  <c r="AK18" i="124"/>
  <c r="AD22" i="124"/>
  <c r="AF18" i="124"/>
  <c r="AL18" i="124"/>
  <c r="W18" i="123"/>
  <c r="X92" i="124"/>
  <c r="Z93" i="124"/>
  <c r="Z89" i="124"/>
  <c r="AD93" i="124"/>
  <c r="AK93" i="124"/>
  <c r="AK45" i="124"/>
  <c r="AL45" i="124"/>
  <c r="AK95" i="124"/>
  <c r="AF111" i="124"/>
  <c r="AK110" i="124"/>
  <c r="AL110" i="124"/>
  <c r="AL116" i="124"/>
  <c r="AK57" i="124"/>
  <c r="AL57" i="124"/>
  <c r="AK25" i="124"/>
  <c r="AL25" i="124"/>
  <c r="AF22" i="124"/>
  <c r="AH18" i="124"/>
  <c r="AH47" i="124"/>
  <c r="AF51" i="124"/>
  <c r="AK36" i="124"/>
  <c r="AL36" i="124"/>
  <c r="AF45" i="124"/>
  <c r="AH38" i="124"/>
  <c r="AF110" i="124"/>
  <c r="AH101" i="124"/>
  <c r="AF57" i="124"/>
  <c r="AH53" i="124"/>
  <c r="AD89" i="124"/>
  <c r="AK22" i="124"/>
  <c r="AL22" i="124"/>
  <c r="AK51" i="124"/>
  <c r="AL51" i="124"/>
  <c r="AH87" i="124"/>
  <c r="AF88" i="124"/>
  <c r="AF36" i="124"/>
  <c r="AH27" i="124"/>
  <c r="AF25" i="124"/>
  <c r="AH23" i="124"/>
  <c r="Y17" i="123"/>
  <c r="Z17" i="123"/>
  <c r="Z18" i="123"/>
  <c r="Y18" i="123"/>
  <c r="X18" i="123"/>
  <c r="AF89" i="124"/>
  <c r="Z96" i="124"/>
  <c r="AD96" i="124"/>
  <c r="AK96" i="124"/>
  <c r="Z92" i="124"/>
  <c r="Z115" i="124"/>
  <c r="AD115" i="124"/>
  <c r="AK89" i="124"/>
  <c r="AD92" i="124"/>
  <c r="AL89" i="124"/>
  <c r="AF116" i="124"/>
  <c r="AG116" i="124"/>
  <c r="AH110" i="124"/>
  <c r="AH22" i="124"/>
  <c r="Z117" i="124"/>
  <c r="AD119" i="124"/>
  <c r="AL96" i="124"/>
  <c r="AL117" i="124"/>
  <c r="AK92" i="124"/>
  <c r="AF92" i="124"/>
  <c r="AL92" i="124"/>
  <c r="AH89" i="124"/>
  <c r="AF96" i="124"/>
  <c r="AH96" i="124"/>
  <c r="AF93" i="124"/>
  <c r="AD117" i="124"/>
  <c r="AF121" i="124"/>
  <c r="AF120" i="124"/>
  <c r="AF115" i="124"/>
  <c r="AH92" i="124"/>
  <c r="AF117" i="124"/>
  <c r="AE121" i="124"/>
  <c r="AG115" i="124"/>
  <c r="AG117" i="124"/>
</calcChain>
</file>

<file path=xl/comments1.xml><?xml version="1.0" encoding="utf-8"?>
<comments xmlns="http://schemas.openxmlformats.org/spreadsheetml/2006/main">
  <authors>
    <author>Julian Mauricio Martínez</author>
  </authors>
  <commentList>
    <comment ref="AN79" authorId="0">
      <text>
        <r>
          <rPr>
            <b/>
            <sz val="9"/>
            <color indexed="81"/>
            <rFont val="Tahoma"/>
            <family val="2"/>
          </rPr>
          <t>RESTRICCIÓN POR HACIENDA EN $
3.000.000</t>
        </r>
        <r>
          <rPr>
            <sz val="9"/>
            <color indexed="81"/>
            <rFont val="Tahoma"/>
            <family val="2"/>
          </rPr>
          <t xml:space="preserve">
</t>
        </r>
      </text>
    </comment>
  </commentList>
</comments>
</file>

<file path=xl/sharedStrings.xml><?xml version="1.0" encoding="utf-8"?>
<sst xmlns="http://schemas.openxmlformats.org/spreadsheetml/2006/main" count="2319" uniqueCount="577">
  <si>
    <t>PLAN ANUAL DE ADQUISICIONES</t>
  </si>
  <si>
    <t>A. INFORMACIÓN GENERAL DE LA ENTIDAD</t>
  </si>
  <si>
    <t>Nombre</t>
  </si>
  <si>
    <t>DEPARTAMENTO ADMINISTRATIVO DE LA FUNCION PUBLICA</t>
  </si>
  <si>
    <r>
      <rPr>
        <sz val="11"/>
        <color theme="1"/>
        <rFont val="Calibri"/>
        <family val="2"/>
        <scheme val="minor"/>
      </rPr>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r>
  </si>
  <si>
    <t>Dirección</t>
  </si>
  <si>
    <t>Carrera 6 No. 12 - 62</t>
  </si>
  <si>
    <t>Teléfono</t>
  </si>
  <si>
    <t>Página web</t>
  </si>
  <si>
    <t>Misión y visión</t>
  </si>
  <si>
    <t>Perspectiva estratégica</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</si>
  <si>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</si>
  <si>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</si>
  <si>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</si>
  <si>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</si>
  <si>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</si>
  <si>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</si>
  <si>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</si>
  <si>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</si>
  <si>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Dependencia</t>
  </si>
  <si>
    <t>Códigos UNSPSC</t>
  </si>
  <si>
    <t>Fecha estimada de inicio de proceso de selección</t>
  </si>
  <si>
    <t xml:space="preserve">Modalidad de selección </t>
  </si>
  <si>
    <t>Fuente de los recursos</t>
  </si>
  <si>
    <t>Estado de solicitud de vigencias futuras</t>
  </si>
  <si>
    <t>Datos de contacto del responsable</t>
  </si>
  <si>
    <t>No. 
CTO</t>
  </si>
  <si>
    <t xml:space="preserve">FECHA DE SUSCRIPCION </t>
  </si>
  <si>
    <t>OBJETO</t>
  </si>
  <si>
    <t>TIPO DE CONTRATO</t>
  </si>
  <si>
    <t>FORMA DE PAGO</t>
  </si>
  <si>
    <t>REGISTRO PRESUPUESTAL</t>
  </si>
  <si>
    <t>ASEGURADORA</t>
  </si>
  <si>
    <t>FECHA DE APROBACION PÓLIZA</t>
  </si>
  <si>
    <t>PLAZO DE EJECUCION</t>
  </si>
  <si>
    <t>FECHA DE INICIO</t>
  </si>
  <si>
    <t>FECHA DE TERMINACION</t>
  </si>
  <si>
    <t xml:space="preserve">AREA DEL SUPERVISOR </t>
  </si>
  <si>
    <t>PAGO ENERO</t>
  </si>
  <si>
    <t>PAGO FEBRERO</t>
  </si>
  <si>
    <t>PAGO MARZO</t>
  </si>
  <si>
    <t xml:space="preserve">PAGO ABRIL </t>
  </si>
  <si>
    <t>PAGO MAYO</t>
  </si>
  <si>
    <t>PAGO JUNIO</t>
  </si>
  <si>
    <t>PAGO JULIO</t>
  </si>
  <si>
    <t>PAGO AGOSTO</t>
  </si>
  <si>
    <t>PAGO SEPTIEMBRE</t>
  </si>
  <si>
    <t>PAGO OCTUBRE</t>
  </si>
  <si>
    <t>PAGO NOVIEMBRE</t>
  </si>
  <si>
    <t>PAGO DICEMBRE</t>
  </si>
  <si>
    <t>FUNCIONAMIENTO</t>
  </si>
  <si>
    <t>N/A</t>
  </si>
  <si>
    <t>2 0 4 5 2 MANTENIMIENTO DE BIENES MUEBLES, EQUIPOS Y ENSERES</t>
  </si>
  <si>
    <t>2 0 4 5 5 MANTENIMIENTO EQUIPO COMUNICACIÓN Y COMPUTACION</t>
  </si>
  <si>
    <t>Roger Quirama García Tel 334 40 80 Ext. 205</t>
  </si>
  <si>
    <t>Claudia Patricia Hernandez Tel 3344080 ext 158</t>
  </si>
  <si>
    <t>2 0 4 7 5 SUSCRIPCIONES</t>
  </si>
  <si>
    <t>2 0 4 9 8 SEGURO RESPONSABILIDAD CIVIL</t>
  </si>
  <si>
    <t xml:space="preserve">Adquisición  de la Papelería, utiles de escritorio y Oficina para el uso de las dependencias de la Función Pública. </t>
  </si>
  <si>
    <t>2 0 4 4 15 PAPELERIA, UTILES DE ESCRITORIO Y OFICINA</t>
  </si>
  <si>
    <t>2 0 4 4 2 DOTACIONES</t>
  </si>
  <si>
    <t>2 0 4 21 4 SERVICIOS DE BIENESTAR SOCIAL</t>
  </si>
  <si>
    <t>2 0 4 4 20 REPUESTOS</t>
  </si>
  <si>
    <t>2 0 4 21 8 SERVICIOS PARA ESTIMULOS</t>
  </si>
  <si>
    <t>2 0 4 5 1 MANTENIMIENTO DE BIENES INMUEBLES</t>
  </si>
  <si>
    <t>www.funcionpublica.gov.co</t>
  </si>
  <si>
    <t>GLOBAL</t>
  </si>
  <si>
    <t>CONTRATACION DIRECTA</t>
  </si>
  <si>
    <t>SI</t>
  </si>
  <si>
    <t xml:space="preserve">ACUERDO MARCO DE PRECIOS </t>
  </si>
  <si>
    <t>NO</t>
  </si>
  <si>
    <t>Julian Mauricio Martinez Tel 3344080 Ext. 123</t>
  </si>
  <si>
    <t>Luz Mary Riaño Tel 334 27 71 Ext. 110</t>
  </si>
  <si>
    <t>Adquisición de llantas, necesarias para el normal funcionamiento del parque automotor de la FUNCION PUBLICA</t>
  </si>
  <si>
    <t>GRANDES SUPERFICIES</t>
  </si>
  <si>
    <t>2 0 4 4 6 LLANTAS Y ACCESORIOS</t>
  </si>
  <si>
    <t>MÍNIMA CUANTÍA</t>
  </si>
  <si>
    <t>Prestacion del servicio de Aseo y Cafeteria para el edificio Sede del Departamento</t>
  </si>
  <si>
    <t>2 0 4 5 8 SERVICIO DE ASEO</t>
  </si>
  <si>
    <t>2 0 4 6 2 CORREO</t>
  </si>
  <si>
    <t>UNIDAD</t>
  </si>
  <si>
    <t>Suscripción al servicio de actualización jurídica vía internet</t>
  </si>
  <si>
    <t>CONTRATACIÓN DIRECTA</t>
  </si>
  <si>
    <t>Adquisición de SOAT</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</si>
  <si>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</si>
  <si>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Contratar la prestación del servicio de transporte  terrestre, para el traslado de los servidores del Departamento Administrativo de la Función Púbica y los hijos de estos.</t>
  </si>
  <si>
    <t xml:space="preserve">Adquisición para la compra de incentivos pecuniarios o no pecuniarios según consideración del Comité de Capacitación y Estímulos </t>
  </si>
  <si>
    <t>Vigilancia Judicial</t>
  </si>
  <si>
    <t>1 0 2 12 HONORARIOS</t>
  </si>
  <si>
    <t>INVERSIÓN</t>
  </si>
  <si>
    <t>Julian Mauricio Martinez Tel 3344080 Ext. 124</t>
  </si>
  <si>
    <t xml:space="preserve">44122101 44121503 44121605 44121612 44121615 44121618 44121619 44121621 44121630 44121634 44121701 44121702 44121704 44121706 44121716 44121804 44121902 44121905 44122003 44122011 44122104 44122107 </t>
  </si>
  <si>
    <t xml:space="preserve"> UNIDAD</t>
  </si>
  <si>
    <t>Adriana Daza Tel 3344080 Ett. 192</t>
  </si>
  <si>
    <t>C-520-1403-1 Recurso 10</t>
  </si>
  <si>
    <t>Prestar los servicios de soporte y derechos de actualizacion de versiones, para la correcta operación de la mesa de servicio de la herramienta proactivaNET.</t>
  </si>
  <si>
    <t xml:space="preserve">Selección Abreviada por subasta </t>
  </si>
  <si>
    <t>Contratación Directa</t>
  </si>
  <si>
    <t>53101902
53102102
53101904
53111501
 53111601
53111601</t>
  </si>
  <si>
    <t>50161814
50201706</t>
  </si>
  <si>
    <t>78111502
90121502</t>
  </si>
  <si>
    <t>80141625
80111502</t>
  </si>
  <si>
    <t>ENERO</t>
  </si>
  <si>
    <t>OCTUBRE</t>
  </si>
  <si>
    <t>MARZO</t>
  </si>
  <si>
    <t>MAYO</t>
  </si>
  <si>
    <t>SEPTIEMBRE</t>
  </si>
  <si>
    <t>ABRIL</t>
  </si>
  <si>
    <t>JUNIO</t>
  </si>
  <si>
    <t>FEBRERO</t>
  </si>
  <si>
    <t>AGOSTO</t>
  </si>
  <si>
    <t>Adquisición del programa de seguros y poliza de responsabilidad civil de servidores públicos</t>
  </si>
  <si>
    <t>Julian Mauricio Martinez Tel 3344080 Ext. 125</t>
  </si>
  <si>
    <t>Julian Mauricio Martinez Tel 3344080 Ext. 126</t>
  </si>
  <si>
    <t>Herramienta de Chat para la Función Pública</t>
  </si>
  <si>
    <t>SSF</t>
  </si>
  <si>
    <t>VALOR TOTAL DEL CTO</t>
  </si>
  <si>
    <t>CERTIFICADO DE RUBRO PRESUPUESTAL</t>
  </si>
  <si>
    <t>RUBRO</t>
  </si>
  <si>
    <t>FECHA DE EXPEDICION POLIZA</t>
  </si>
  <si>
    <t>SUPERVISOR</t>
  </si>
  <si>
    <t>Contratar el suministro de gasolina corriente en Estaciones de Servicio para el funcionamiento de los vehículos automotor por los cuales sea legalmente responsable la Función Pública.</t>
  </si>
  <si>
    <t>JULIAN MAURICIO MARTINEZ ALVARADO</t>
  </si>
  <si>
    <t>MEJORAMIENTO DE LA GESTION DE LAS POLITICAS PUBLICAS A TRAVES DE LAS TECNOLOGIAS DE INFORMACION TICS</t>
  </si>
  <si>
    <t>HONORARIOS</t>
  </si>
  <si>
    <t>FORTALECIMIENTO DE LOS SISTEMAS DE INFORMACIÓN DEL EMPLEO PÚBLICO EN COLOMBIA</t>
  </si>
  <si>
    <t>MEJORAMIENTO DE LA INFRAESTRUCTURA PROPIA DEL SECTOR</t>
  </si>
  <si>
    <t>TOTAL PRESUPUESTO</t>
  </si>
  <si>
    <t>Total Presupuesto de INVERSIÓN</t>
  </si>
  <si>
    <t>Inversión SSF</t>
  </si>
  <si>
    <t>Inversión CSF</t>
  </si>
  <si>
    <t>Transferencias Corrientes</t>
  </si>
  <si>
    <t>Gastos Generales</t>
  </si>
  <si>
    <t>RESUMEN</t>
  </si>
  <si>
    <t/>
  </si>
  <si>
    <t>DESARROLLO CAPACIDAD INSTITUCIONAL DE LAS ENTIDADES PÚBLICAS DEL ORDEN TERRITORIAL</t>
  </si>
  <si>
    <t>CSF</t>
  </si>
  <si>
    <t>10</t>
  </si>
  <si>
    <t>Nación</t>
  </si>
  <si>
    <t>1</t>
  </si>
  <si>
    <t>1403</t>
  </si>
  <si>
    <t>520</t>
  </si>
  <si>
    <t>C</t>
  </si>
  <si>
    <t>MEJORAMIENTO TECNOLÓGICO Y OPERATIVO DE LA GESTIÓN DOCUMENTAL DEL DEPARTAMENTO ADMINISTRATIVO DE LA FUNCIÓN PÚBLICA</t>
  </si>
  <si>
    <t>11</t>
  </si>
  <si>
    <t>1000</t>
  </si>
  <si>
    <t>5</t>
  </si>
  <si>
    <t>123</t>
  </si>
  <si>
    <t>MEJORAMIENTO FORTALECIMIENTO DE LA CAPACIDAD INSTITUCIONAL PARA EL DESARROLLO DE POLITICAS PUBLICAS. NACIONAL</t>
  </si>
  <si>
    <t>15</t>
  </si>
  <si>
    <t>4</t>
  </si>
  <si>
    <t>111</t>
  </si>
  <si>
    <t>OTRAS TRANSFERENCIAS - PREVIO CONCEPTO DGPPN</t>
  </si>
  <si>
    <t>20</t>
  </si>
  <si>
    <t>3</t>
  </si>
  <si>
    <t>6</t>
  </si>
  <si>
    <t>A</t>
  </si>
  <si>
    <t>2</t>
  </si>
  <si>
    <t>ADQUISICION DE BIENES Y SERVICIOS</t>
  </si>
  <si>
    <t>0</t>
  </si>
  <si>
    <t>9</t>
  </si>
  <si>
    <t>APR. VIGENTE</t>
  </si>
  <si>
    <t>APR. ADICIONADA</t>
  </si>
  <si>
    <t>APR. INICIAL</t>
  </si>
  <si>
    <t>DESCRIPCION</t>
  </si>
  <si>
    <t>SIT</t>
  </si>
  <si>
    <t>REC</t>
  </si>
  <si>
    <t>FUENTE</t>
  </si>
  <si>
    <t>SOR
ORD</t>
  </si>
  <si>
    <t>ORD</t>
  </si>
  <si>
    <t>OBJ</t>
  </si>
  <si>
    <t>SUB
CTA</t>
  </si>
  <si>
    <t>CTA</t>
  </si>
  <si>
    <t>TIPO</t>
  </si>
  <si>
    <t>DEPARTAMENTO ADMINISTRATIVO DE LA FUNCIÓN PÚBLICA</t>
  </si>
  <si>
    <t>SUBTOTAL GASTOS GENERALES</t>
  </si>
  <si>
    <t>SUBTOTALES  GASTOS DE PERSONAL</t>
  </si>
  <si>
    <t>REPORTE PRESUPUESTO - PLAN ANUAL DE ADQUSICIONES</t>
  </si>
  <si>
    <t>SUBTOTAL TRANSFERENCIAS CORRIENTES</t>
  </si>
  <si>
    <t>SUBTOTAL PROYECTOS DE INVERSIÓN</t>
  </si>
  <si>
    <t>OTROS SERVICIOS PERSONALES INDIRECTOS</t>
  </si>
  <si>
    <t>COMPRA DE EQUIPO</t>
  </si>
  <si>
    <t>SOFTWARE</t>
  </si>
  <si>
    <t>TIQUETES AL EXTERIOR</t>
  </si>
  <si>
    <t>VIATICOS AL EXTERIOR</t>
  </si>
  <si>
    <t>TIQUETES AL INTERIOR</t>
  </si>
  <si>
    <t>VIATICOS AL INTERIOR</t>
  </si>
  <si>
    <t>MANTENIMIENTO SERVICIO EQUIPO DE NAVEGACION Y TRANSPORTE</t>
  </si>
  <si>
    <t>SERVICIO DE SEGURIDAD Y VIGILANCIA</t>
  </si>
  <si>
    <t>MANTENIMIENTO DE OTROS BIENES</t>
  </si>
  <si>
    <t>CORREO</t>
  </si>
  <si>
    <t>SERVICIOS DE TRANSMISION DE INFORMACION</t>
  </si>
  <si>
    <t>TRANSPORTE</t>
  </si>
  <si>
    <t>IMPRESOS Y PUBLICACIONES</t>
  </si>
  <si>
    <t>SUSCRIPCIONES</t>
  </si>
  <si>
    <t>SERVICIOS PUBLICOS</t>
  </si>
  <si>
    <t>ACUEDUCTO ALCANTARILLADO Y ASEO</t>
  </si>
  <si>
    <t>ENERGÍA</t>
  </si>
  <si>
    <t>TELEFONÍA MOVIL CELULAR</t>
  </si>
  <si>
    <t>SEGUROS</t>
  </si>
  <si>
    <t>COMUNICACIONES Y TRANSPORTES</t>
  </si>
  <si>
    <t>SEGURO DE INCENDIO</t>
  </si>
  <si>
    <t>OTROS SEGUROS</t>
  </si>
  <si>
    <t>ARRENDAMIENTOS</t>
  </si>
  <si>
    <t>ARRENDAMIENTOS DE BIENES INMUEBLES</t>
  </si>
  <si>
    <t>VIATICOS Y GASTOS DE VIAJE</t>
  </si>
  <si>
    <t>SERVICIOS DE BIENESTAR SOCIAL</t>
  </si>
  <si>
    <t>SERVICIOS PARA ESTIMULOS</t>
  </si>
  <si>
    <t>CAPACITACION, BIENESTAR SOCIAL Y ESTIMULOS</t>
  </si>
  <si>
    <t>MATERIALES Y SUMINISTROS</t>
  </si>
  <si>
    <t>COMBUSTIBLE Y LUBRICANTES</t>
  </si>
  <si>
    <t>DOTACIÓN</t>
  </si>
  <si>
    <t>LLANTAS Y ACCESORIOS</t>
  </si>
  <si>
    <t>PRODUCTOS DE ASEO Y LIMPIEZA</t>
  </si>
  <si>
    <t>PRODUCTOS DE CAFETERÍA Y RESTAURANTE</t>
  </si>
  <si>
    <t>OTROS MATERIALES Y SUMINISTROS</t>
  </si>
  <si>
    <t>SUBTOTAL MATERIALES Y SUMINISTROS</t>
  </si>
  <si>
    <t xml:space="preserve">MANTENIMIENTO </t>
  </si>
  <si>
    <t>SERVICIO DE ASEO</t>
  </si>
  <si>
    <t>SUBTOTAL MANTENIMIENTO</t>
  </si>
  <si>
    <t>SUBTOTAL COMPRA DE EQUIPO</t>
  </si>
  <si>
    <t>SUBTOTAL COMUNICACIONES Y TRANSPORTE</t>
  </si>
  <si>
    <t>SEGUROS EQUIPOS ELECTRICOS</t>
  </si>
  <si>
    <t>SUBTOTAL SEGUROS</t>
  </si>
  <si>
    <t>SEGURO SUSTRACCION Y HURTO</t>
  </si>
  <si>
    <t>TELEFONÍA FIJA, FAX Y OTROS</t>
  </si>
  <si>
    <t>SUBTOTAL SERVICIOS PUBLICOS</t>
  </si>
  <si>
    <t>SUBTOTAL ARRENDAMIENTOS</t>
  </si>
  <si>
    <t>SUBTOTAL VIATICOS Y GASTOS DE VIAJE</t>
  </si>
  <si>
    <t>SUBTOTAL SERVICIOS PERSONALES INDIRECTOS</t>
  </si>
  <si>
    <t>SUBTOTAL CAPACITACIÓN , BIENESTAR Y ESTÍMULOS</t>
  </si>
  <si>
    <t>DESCRIPCIÓN</t>
  </si>
  <si>
    <t>SUBTOTAL FUNCIONAMIENTO</t>
  </si>
  <si>
    <t>SUBTOTAL INVERSIÓN</t>
  </si>
  <si>
    <t>GRAN TOTAL</t>
  </si>
  <si>
    <t>Duración estimada del contrato  en meses</t>
  </si>
  <si>
    <t>8</t>
  </si>
  <si>
    <t>25</t>
  </si>
  <si>
    <t>17</t>
  </si>
  <si>
    <t>18</t>
  </si>
  <si>
    <t>23</t>
  </si>
  <si>
    <t>12</t>
  </si>
  <si>
    <t>7</t>
  </si>
  <si>
    <t>13</t>
  </si>
  <si>
    <t>21</t>
  </si>
  <si>
    <t>NACIÓN</t>
  </si>
  <si>
    <t xml:space="preserve"> </t>
  </si>
  <si>
    <t>PAGOS NO ASOCIADOS A CONTRATOS</t>
  </si>
  <si>
    <t>EDICION DE LIBROS,REVISTAS,ESCRITOS Y TRABAJOS TIPOGRAFICOS</t>
  </si>
  <si>
    <t>ADQUISICION DE LIBROS Y REVISTAS</t>
  </si>
  <si>
    <t>EJECUCIÓN VIGENCIA 2013</t>
  </si>
  <si>
    <t>EJECUCIÓN VIGENCIA 2014</t>
  </si>
  <si>
    <t>EJECUCIÓN VIGENCIA 2015</t>
  </si>
  <si>
    <t>EQUIPO DE SISTEMAS</t>
  </si>
  <si>
    <t>MOBILIARIO Y ENSERES</t>
  </si>
  <si>
    <t>SUBTOTAL MUEBLES Y ENSERES</t>
  </si>
  <si>
    <t>UTENSILIOS DE CAFETERÍA</t>
  </si>
  <si>
    <t>ARRENDAMIENTOS DE BIENES MUEBLES</t>
  </si>
  <si>
    <t>SUBTOTAL IMPRESOS Y PUBLICACIONES</t>
  </si>
  <si>
    <t>SERVICIOS DE CAPACITACIÓN</t>
  </si>
  <si>
    <t>EQUIPO DE COMUNICACIONES</t>
  </si>
  <si>
    <t>EQUIPO Y MAQUINARIA PARA OFICINA</t>
  </si>
  <si>
    <t>PAPELERÍA UTILES DE ESCRITORIO Y OFICINA (INCLUYE TONER )</t>
  </si>
  <si>
    <t>1 MES</t>
  </si>
  <si>
    <t>2 MESES</t>
  </si>
  <si>
    <t>Julián Mauricio Martínez Alvarado - Coordinadora Grupo Gestion Administrativa y Documental
Doris Atahualpa Polanco - Coordinadora Grupo de Gestión Contractual</t>
  </si>
  <si>
    <t>2 0 4 4 1 COMBUSTIBLES Y LUBRICANTES</t>
  </si>
  <si>
    <t>Prestación de servicios profesionales para adelantar el proceso relacionado con el cálculo actuarial</t>
  </si>
  <si>
    <t>IMPUESTOS Y MULTAS</t>
  </si>
  <si>
    <t>IMPUESTO PREDIAL</t>
  </si>
  <si>
    <t>SALDO PARA COMPROMETER</t>
  </si>
  <si>
    <t>IMPUESTO DE VEHÍCULOS</t>
  </si>
  <si>
    <t>SUBTOTAL IMPUESTOS Y MULTAS</t>
  </si>
  <si>
    <t>MENOS APR. REDUCIDA(AZUL APROPIAC BLOQUEADA)</t>
  </si>
  <si>
    <t>Gastos de Personal -Servicios personales indirectos</t>
  </si>
  <si>
    <t>PRUEBA VALORES</t>
  </si>
  <si>
    <t>Total Funcionamiento PAA</t>
  </si>
  <si>
    <t>PRUEBAS VALORES</t>
  </si>
  <si>
    <t>Cantidad estimada</t>
  </si>
  <si>
    <t>Unidad de Medida</t>
  </si>
  <si>
    <t>OBSERVACIONES</t>
  </si>
  <si>
    <t>DIFERENCIA VALORES DE REGISTRO EN PAA</t>
  </si>
  <si>
    <t>2 0 4 6 5 SERVICIOS DE TRANSMISIÓN DE INFORMACIÓN</t>
  </si>
  <si>
    <t>VALORES CONTRATADOS  DEL PAA</t>
  </si>
  <si>
    <t>DIFERENCIA</t>
  </si>
  <si>
    <t>Luz mary Riaño Tel 3344080 Ext. 110</t>
  </si>
  <si>
    <t>VALOR INICIAL REGISTRO PAA</t>
  </si>
  <si>
    <t>OTROS COMUNICACIONES Y TRANSPORTE (MEDIOS MAGNETICOS $3.500.000)</t>
  </si>
  <si>
    <t>INCLUIR EN TRASLADO 
   $8 MILLONES. PORQUE EL VALOR PROMEDIO ES DE $76.000.000</t>
  </si>
  <si>
    <t>VALOR NETO DEL CONTRATO</t>
  </si>
  <si>
    <t xml:space="preserve">CONTRATISTA </t>
  </si>
  <si>
    <t>C-123-1000-4 Recurso 11</t>
  </si>
  <si>
    <t xml:space="preserve">C-123-1000-4 Recurso 11
</t>
  </si>
  <si>
    <t xml:space="preserve">Prestar los Servicios Profesionales en el Grupo de Comunicaciones Estratégicas, con el fin de implementar la estrategia de comunicaciones en las redes sociales institucionales del Departamento. </t>
  </si>
  <si>
    <t>ADQUISICIÓN BIENES Y SERVICIOS</t>
  </si>
  <si>
    <t>SERVICIOS PERSONALES INDIRECTOS (PARA PAA)</t>
  </si>
  <si>
    <t>Prestación de los servicios de actualización y soporte técnico, para los productos VMWARE ya licenciados por la Función Pública, de acuerdo con las condiciones establecidas en la Ficha Técnica</t>
  </si>
  <si>
    <t>JULIO</t>
  </si>
  <si>
    <t>Colombia Compra Eficiente</t>
  </si>
  <si>
    <t>Acuerdo marco de precios</t>
  </si>
  <si>
    <t>Adquisición de Certificados digitales de sitio seguro con los requerimientos técnicos mínimos y demás requisitos definidos por el Departamento de la Función Pública y el Acuerdo Marco de Precios.</t>
  </si>
  <si>
    <t>Adquisición de bienes y suscripción a los servicios de soporte de TOAD, con el fin de fortalecer y modernizar los recursos tecnológicos de la FUNCIÓN PÚBLICA, acorde con las Especificaciones Técnicas</t>
  </si>
  <si>
    <t>Adquirir la renovación de la suscripción del licenciamiento Suite Adobe Creative Cloud, y  nuevas suscripciones que se requieren durante doce (12) meses,  utilizados para el diseño gráfico en la Función Pública, de acuerdo con las condiciones técnicas establecidas en el Anexo Técnico.</t>
  </si>
  <si>
    <t xml:space="preserve">Contratación para el diseño, planificación, implementación y seguimiento de la estrategia de Gobierno en línea de la Función Pública, contemplando los componentes de seguridad  TIC para Servicios, TIC para Gestión y TIC para gobierno abierto, según las características señaladas en el anexo técnico. </t>
  </si>
  <si>
    <t>DIRECCIÓN DE EMPLEO PÚBLICO</t>
  </si>
  <si>
    <t>DIRECCIÓN JURÍDICA</t>
  </si>
  <si>
    <t>OFICINA ASESORA DE PLANEACIÓN</t>
  </si>
  <si>
    <t>SUBDIRECCIÓN</t>
  </si>
  <si>
    <t>SALDO PARA GASTOS</t>
  </si>
  <si>
    <t xml:space="preserve">GRAN TOTAL </t>
  </si>
  <si>
    <t>SEGURO RESPONSABILIDAD CIVIL (GENERAL+SOAT)</t>
  </si>
  <si>
    <t>ACUERDO MARCO DE PRECIOS</t>
  </si>
  <si>
    <t>Apoyo seguimiento en temas de la planeación estratégica</t>
  </si>
  <si>
    <t>Prestar los Servicios Profesionales en el Grupo de Comunicaciones Estratégicas, con el fin de apoyar la actualización de la estrategia de comunicaciones de la Función Pública</t>
  </si>
  <si>
    <t xml:space="preserve">Prestar los Servicios Profesionales en el Grupo de Comunicaciones Estratégicas, con el fin de apoyar la estrategia de comunicaciones dirigida a los servidores públicos </t>
  </si>
  <si>
    <t>Prestar los Servicios Profesionales en el Grupo de Comunicaciones Estratégicas, con el fin de efectuar la diagramación de las publicaciones técnicas y de los documentos institucionales de la entidad</t>
  </si>
  <si>
    <t>Prestar los Servicios Profesionales en el Grupo de Comunicaciones Estratégicas, para apoyar la difusión en los medios de comunicación tanto nacionales como territoriales, la información que produce la Función Pública</t>
  </si>
  <si>
    <t>Somos la entidad líder del Sector Función Pública, comprometida con la gestión eficiente del Estado colombiano. Fomentamos el desarrollo de las instituciones y de su talento humano promoviendo en las entidades públicas colombianas una gestión efectiva e i</t>
  </si>
  <si>
    <t>CDP INICIAL DE CAJA MENOR</t>
  </si>
  <si>
    <t>REINTEGROS CAJA MENOR (Manual)</t>
  </si>
  <si>
    <t>PRUEBAS</t>
  </si>
  <si>
    <t>ADICION A CONTRATOS Y CIRCULAR 01 2016 VIATICOS</t>
  </si>
  <si>
    <t>Descripción</t>
  </si>
  <si>
    <t>% PROMEDIO DE AVANCE EN LA EJECUCIÓN DEL PAA.</t>
  </si>
  <si>
    <t>SALDO TOTAL  DISPONIBLE DEL PROYECTO</t>
  </si>
  <si>
    <t>% EJECUCIÓN del PAA POR RUBRO</t>
  </si>
  <si>
    <t>COORDINADOR GRUPO GESTIÓN ADMINISTRATIVA</t>
  </si>
  <si>
    <t>SUBTOTAL POR PROGRAMAR EN EL PAA</t>
  </si>
  <si>
    <t>REPUESTOS</t>
  </si>
  <si>
    <t>% EJECUCIÓN  POR RUBRO</t>
  </si>
  <si>
    <t>OTROS SUBRUBROS PENDIENTES DE EJECUTAR</t>
  </si>
  <si>
    <t>OTROS GASTOS POR ADQUISICIÓN DE SERVICIOS</t>
  </si>
  <si>
    <t>11 MESES</t>
  </si>
  <si>
    <t>Julian Mauricio Martinez Tel 3344080 Ext. 127</t>
  </si>
  <si>
    <t>VALOR REGISTRADO EN PAA PENDIENTE DE CONTRATAR</t>
  </si>
  <si>
    <t>INVERSION</t>
  </si>
  <si>
    <t>Prestar el  servicio de mantenimiento preventivo y correctivo, incluido el suministro e instalación de repuestos, de  los dos (2) ascensores instalados en el edificio sede del Departamento Administrativo de la Función Pública, ubicado en la carrera 6 N° 12- 62 de la cuidad de Bogotá D.C</t>
  </si>
  <si>
    <t>MENOR CUANTÍA</t>
  </si>
  <si>
    <t>Adquisición de dispositivos de firma digital para los servidores del Departamento que son  usuarios del SIIF.</t>
  </si>
  <si>
    <t>MULTAS</t>
  </si>
  <si>
    <t>MINIMA CUANTÍA</t>
  </si>
  <si>
    <t>Publicación de Edictos y convocatorias del Departamento Administrativo de la Función Pública en un diario de amplia circulación Nacional</t>
  </si>
  <si>
    <t>NECESIDADES PARA AJUSTE PRESUPUESTAL</t>
  </si>
  <si>
    <t>SUBTOTAL OTROS GASTOS POR ADQUIS. BIENES</t>
  </si>
  <si>
    <t>SUMAS</t>
  </si>
  <si>
    <t>pruebas</t>
  </si>
  <si>
    <t>TOTAL PAGOS 
PRIMER TRIMESTRE 2016</t>
  </si>
  <si>
    <t>TOTAL PAGOS 
SEGUNDO TRIMESTRE 2016</t>
  </si>
  <si>
    <t>TOTAL PAGOS 
TERCER TRIMESTRE 2016</t>
  </si>
  <si>
    <t>RUBROS PRESUPUESTALES - PAA</t>
  </si>
  <si>
    <t>PLAN ANUAL DE ADQUISICIONES 2016</t>
  </si>
  <si>
    <t>% EJECUCIÓN DEL PAA POR RUBRO</t>
  </si>
  <si>
    <t xml:space="preserve">
ANGELA MARÍA GONZALEZ LOZADA
SECRETARIA GENERAL
JULIAN MAURICIO MARTINEZ ALVARADO
COORDINADOR DEL GRUPO DE GESTIÓN ADMINISTRATIVA</t>
  </si>
  <si>
    <t>Total comprometido</t>
  </si>
  <si>
    <t>VALOR NETO DEL CONTRATO VIGENCIA 2016</t>
  </si>
  <si>
    <t>global</t>
  </si>
  <si>
    <t>C+A101:J108A101:J111J102A10A101:J110</t>
  </si>
  <si>
    <t>PROPUESTA TRASLADOS
   ACREDITAR            I       CONTRAACRED</t>
  </si>
  <si>
    <t>NOVIEMBRE</t>
  </si>
  <si>
    <t>Adquirir herramientas y materiales de ferretería para el mantenimiento preventivo y correctivo del inmueble del Departamento</t>
  </si>
  <si>
    <t>1 mes</t>
  </si>
  <si>
    <t xml:space="preserve">
2 0 4 9 8 SEGURO RESPONSABILIDAD CIVIL
2 0 4 9 9 SEGURO SUSTRACCION Y HURTO
</t>
  </si>
  <si>
    <t>ADICION  O REDUCCION AL CONTRATO EN $</t>
  </si>
  <si>
    <t xml:space="preserve">Adquisición del programa de seguros de responsabilidad civil para los vehículos de la entidad </t>
  </si>
  <si>
    <t xml:space="preserve">MANTENIMIENTO EQUIPO COMUNICACIÓN Y COMPUTACION </t>
  </si>
  <si>
    <t xml:space="preserve">MANTENIMIENTO DE BIENES MUEBLES, EQUIPOS Y ENSERES </t>
  </si>
  <si>
    <t>traslado entre rubros</t>
  </si>
  <si>
    <t>OTRAS COMPRAS DE EQUIPO</t>
  </si>
  <si>
    <t>VIGENCIA 2017</t>
  </si>
  <si>
    <t>TOPES PARA REINTEGRO  AÑO 2017</t>
  </si>
  <si>
    <t>MENOS GASTOS CAJA MENOR 2017</t>
  </si>
  <si>
    <t>MENOS VIGENCIAS FUTURAS 2017</t>
  </si>
  <si>
    <t>Viáticos al exterior $4 millones.</t>
  </si>
  <si>
    <t>No de Orden</t>
  </si>
  <si>
    <t xml:space="preserve">Rubros </t>
  </si>
  <si>
    <t>Valor  total estimado</t>
  </si>
  <si>
    <t>Valor total estimado en la vigencia</t>
  </si>
  <si>
    <t>¿Requiere vigencias futuras?</t>
  </si>
  <si>
    <t>Auditoría de Certificación</t>
  </si>
  <si>
    <t>Global</t>
  </si>
  <si>
    <t>No</t>
  </si>
  <si>
    <t>María del Carmen López Herrera</t>
  </si>
  <si>
    <t>2 0 4 7 6 OTROS GASTOS IMPRESOS Y PUBLICACIONES</t>
  </si>
  <si>
    <t>12 MESES</t>
  </si>
  <si>
    <t>Francisco Camargo Salas: 3344080</t>
  </si>
  <si>
    <t>2 0 4 1 25 OTRAS COMPRAS DE EQUIPO</t>
  </si>
  <si>
    <t>COORDINADOR GRUPO GESTION FINANCIERA</t>
  </si>
  <si>
    <t>Prestar los servicios de admisión, curso y entrega de correo y demás envíos postales que requiera el departamento, en las modalidades de correo normal, certificado, post-express y cualquier otra clase de correo que preste o llegare a prestar servicios postales nacionales, sin incluir el servicio de correspondencia agrupada.</t>
  </si>
  <si>
    <t>JUDY MAGALI RODRIGUEZ SANTANA TEL 3344080 EXT. 111</t>
  </si>
  <si>
    <t>Prestar los servicios  de Apoyo para la realización de actividades como son tranferencias documentales primarias, transferencias documentales secundarias, soporte para la organizacion de los archivos de gestion de las dependencias de el Departamento Admisnitrativo de la Función Pública entre las otras asignadas por el Grupo de Gestión Documental.</t>
  </si>
  <si>
    <t xml:space="preserve">Adquisición de la dotación de labor y elementos de trabajo 
(vestidos, hombre, vestidos mujer, calzado, batas, overoles y botas, 
Chalecos y pitos (brigadistas)) para los servidores de la Función Pública. </t>
  </si>
  <si>
    <t>GRUPO DE APOYO A LA GESTIÓN MERITOCRÁTICA</t>
  </si>
  <si>
    <t>Pruebas Test de Wartegg, para la evaluación de competencias laborales (2.000 pruebas)</t>
  </si>
  <si>
    <t>FRANCISCO AMEZQUITA TEL.  3344080 EXT  216. 5667649</t>
  </si>
  <si>
    <t>Pruebas Kompe Estatal- Códigos de Acceso PIN (2.000 pruebas)</t>
  </si>
  <si>
    <t xml:space="preserve">Adquisición  y suministro de tóner y cartuchos para impresoras. </t>
  </si>
  <si>
    <t>Adquisición productos de cafetería y restaurante</t>
  </si>
  <si>
    <t>2 0 4 4 18 PRODUCTOS DE CAFETERIA Y RESTAURANTE</t>
  </si>
  <si>
    <t>6 MESES</t>
  </si>
  <si>
    <t xml:space="preserve">Prestar el servicio de mantenimiento preventivo y correctivo del sistema de pbx del Departamento </t>
  </si>
  <si>
    <t>TRAMITAR</t>
  </si>
  <si>
    <t xml:space="preserve">2 0 4 9 4 SEGURO DE INCENDIO
</t>
  </si>
  <si>
    <t xml:space="preserve">
2 0 4 9 7 SEGUROS EQUIPOS ELECTRICOS
</t>
  </si>
  <si>
    <t xml:space="preserve">
2 0 4 9 8 SEGURO RESPONSABILIDAD CIVIL
</t>
  </si>
  <si>
    <t xml:space="preserve">
2 0 4 9 9 SEGURO SUSTRACCION Y HURTO
</t>
  </si>
  <si>
    <t>2 0 4 9 13 OTROS SEGUROS</t>
  </si>
  <si>
    <t xml:space="preserve">
2 0 4 11 2 VIATICOS Y GASTOS DE VIAJE AL INTERIOR</t>
  </si>
  <si>
    <t>LUZ MARY RIAÑO TE. 3344080 EXT. 111</t>
  </si>
  <si>
    <t>Transporte de vehículo automotor en cama baja a la ciudad de Bogotá.</t>
  </si>
  <si>
    <t>9 MESES</t>
  </si>
  <si>
    <t>Contratar el suministro, reubicacion y servicio de Mantenimiento y cargue de extintores de la Función Pública.</t>
  </si>
  <si>
    <t>72101510
72101511    72101509</t>
  </si>
  <si>
    <t xml:space="preserve">Revisión, mantenimiento preventivo y correctivo de los sistemas hidráulico y sanitario  </t>
  </si>
  <si>
    <t>Revisión, mantenimiento preventivo y correctivo de los sistemas de detección y extinción de incendios y sonido ambiental</t>
  </si>
  <si>
    <t>Servicio de mantenimiento preventivo y correctivo de los sIstemas de aire acondicionado del edificio</t>
  </si>
  <si>
    <t>72102900 72101500 72101509</t>
  </si>
  <si>
    <t>Guayas de seguridad.</t>
  </si>
  <si>
    <t>Suministro e instalación Ascensores con doble operador, instalación Incluida la obra pùblica.</t>
  </si>
  <si>
    <t>8 MESES</t>
  </si>
  <si>
    <t>LICITACIÓN</t>
  </si>
  <si>
    <t>Consultoría para la interventoria técnica y financiera - suministro e instalación de los ascensores del edificio sede</t>
  </si>
  <si>
    <t>CONCURSO DE MERITOS  O CONTRATO INTERADMINISITRATIVO</t>
  </si>
  <si>
    <t>OFICINA DE TECNOLOGÍAS DE LA INF Y LAS COMUN.</t>
  </si>
  <si>
    <t>Prestación de los servicios de Centro de Datos y Nube Privada</t>
  </si>
  <si>
    <r>
      <t>Contratar la Suscripción al soporte y actualización d</t>
    </r>
    <r>
      <rPr>
        <sz val="11"/>
        <rFont val="Calibri"/>
        <family val="2"/>
        <scheme val="minor"/>
      </rPr>
      <t>e venticuatro (24)</t>
    </r>
    <r>
      <rPr>
        <sz val="11"/>
        <color theme="1"/>
        <rFont val="Calibri"/>
        <family val="2"/>
        <scheme val="minor"/>
      </rPr>
      <t xml:space="preserve"> Linux Red Hat Enterprise última versión, según las especificaciones mínimas establecidas en el Pliego de Condiciones. </t>
    </r>
  </si>
  <si>
    <t xml:space="preserve">Adquirir el Licenciamiento Microsoft y la suscripción de una bolsa de horas de soporte especializado Microsoft y Adquirir el Licenciamiento de office 365 Enterprise E1, conforme a las especificaciones del anexo técnico. </t>
  </si>
  <si>
    <t>Renovación del soporte del software de backup - Dataprotector</t>
  </si>
  <si>
    <t>Convtrato interadministrativo</t>
  </si>
  <si>
    <t>Suscripción al licenciamiento,  servicios de  soporte para las licencias del software Liferay Portal Enterprise Edition, así como entrenamiento y bolsa de horas de soporte especializado conforme lo especificado en la ficha técnica.</t>
  </si>
  <si>
    <t>Adquirir el licenciamiento para el sistema de monitoreo ORION  para el Departamento Administrativo de la Función Pública que le permita verificar el estado de su Red frente a:  Servidores, Servicios, Equipos de comunicación y aplicaciones. 
Servicios de instalación y configuración 
SOPORTE TÉCNICO 5*8 A LA SOLUCIÓN POR UN AÑO</t>
  </si>
  <si>
    <t>Licenciamiento y configuración de la fase II del CRM y correo masivo (email marketing) de la entidad según las características señaladas en el anexo técnico.</t>
  </si>
  <si>
    <t>Baterias UPS</t>
  </si>
  <si>
    <t>Suministro e instalación de un sistema de aire acondicionado para el Centro de Cómputo del DAFP.</t>
  </si>
  <si>
    <t>LICITACIO´N POÚBLICA</t>
  </si>
  <si>
    <t>Funcionamiento: $ 
Inversión CSF: $
SSF:$</t>
  </si>
  <si>
    <t>MANTENIMIENTO DE BIENES INMUEBLES (ASCENSORES $8.074,767 +</t>
  </si>
  <si>
    <t xml:space="preserve">OTROS GASTOS POR IMPRESOS Y PUBLICACIONES </t>
  </si>
  <si>
    <t xml:space="preserve">Prestación de los servicios de conectividad y enlaces. </t>
  </si>
  <si>
    <t>Nube pública</t>
  </si>
  <si>
    <t>Julián Mauricio Martínez Te. 3344080 Ext 123.</t>
  </si>
  <si>
    <t>72102900 72101500 72101508</t>
  </si>
  <si>
    <t>Prestar el  servicio de mantenimiento preventivo y correctivo, incluido el suministro e instalación de repuestos,   de  los archivadores rodantes  instalados en el edificio sede del Departamento Administrativo de la Función Pública, ubicado en la carrera 6 No. 12- 62 de la cuidad de Bogotá D.C</t>
  </si>
  <si>
    <t>Reparación  sistema de iluminación zonas de circulación del edificio sede del DAFP</t>
  </si>
  <si>
    <t>2 0 4 6 8 OTROS COMUNICACIONES Y TRANSPORTE</t>
  </si>
  <si>
    <t>Prestar el servicio de custodia, transporte y almacenamiento externo de los medios magnéticos que contienen las copias de respaldo de la información del Departamento, de acuerdo con las condiciones técnicas establecidas en los Estudios Previos</t>
  </si>
  <si>
    <t>2 0 4 6 7 TRANSPORTE</t>
  </si>
  <si>
    <t>DIRECCION GENERAL</t>
  </si>
  <si>
    <t>Tiquetes aereos nacionales e internacionales en desarrollo de los proyectos de inversión.</t>
  </si>
  <si>
    <t>Adquirir computadores de escritorio, con el fin de remplazar los equipos en obsolecencia, acorde con las Especificaciones Técnicas</t>
  </si>
  <si>
    <t xml:space="preserve">Adquisición de perifericos </t>
  </si>
  <si>
    <t>Apoyo al Desarrollo de actividades  fes getión.</t>
  </si>
  <si>
    <t>OFICINA ASESORA DE PLANEACION</t>
  </si>
  <si>
    <t>DIRECCION DE EMPLEO PUBLICO</t>
  </si>
  <si>
    <t>DIRECCION DE GESTION DEL CONOCIMIENTO</t>
  </si>
  <si>
    <t>DIRECCION DE GESTION Y DESEMPEÑO INSTITUCIONAL</t>
  </si>
  <si>
    <t xml:space="preserve">DIRECCION DE DESARROLLO ORGANIZACIONAL  </t>
  </si>
  <si>
    <t>DIRECCION DE PARTICIPACION, TRANSPARENCIA Y SERVICIO AL CIUDADANO</t>
  </si>
  <si>
    <t>DIRECCION JURIDICA</t>
  </si>
  <si>
    <t>SUBDIRECCION</t>
  </si>
  <si>
    <t xml:space="preserve">OFICINA DE TECNOLOGIAS DE LA INFORMACION Y LAS COMUNICACIONES </t>
  </si>
  <si>
    <t>C-0501-1000-1 Recurso 10</t>
  </si>
  <si>
    <t>C-0502-1000-1-0-0000000 Recurso 10</t>
  </si>
  <si>
    <t>C-0599-1000-2-0-0000000 Recurso 10</t>
  </si>
  <si>
    <t>Prestación de servicios profesionales para apoyar a la OFICINA ASESORA DE PLANEACION de la Función Púbica en el marco del PROYECTO MEJORAMIENTO FORTALECIMIENTO DE LA CAPACIDAD INSTITUCIONAL PARA EL DESARROLLO DE POLÍTICAS PÚBLICAS. NACIONAL</t>
  </si>
  <si>
    <t>Prestación de servicios profesionales para apoyar a la DIRECCION GENERAL de la Función Púbica en el marco del PROYECTO MEJORAMIENTO FORTALECIMIENTO DE LA CAPACIDAD INSTITUCIONAL PARA EL DESARROLLO DE POLÍTICAS PÚBLICAS. NACIONAL</t>
  </si>
  <si>
    <t>Prestación de servicios profesionales para apoyar a la DIRECCION DE EMPLEO PUBLICO de la Función Púbica en el marco del PROYECTO MEJORAMIENTO FORTALECIMIENTO DE LA CAPACIDAD INSTITUCIONAL PARA EL DESARROLLO DE POLÍTICAS PÚBLICAS. NACIONAL</t>
  </si>
  <si>
    <t>Prestación de servicios profesionales para apoyar a la DIRECCION GENERAL - CAMBIO CULTURAL de la Función Púbica en el marco del PROYECTO MEJORAMIENTO FORTALECIMIENTO DE LA CAPACIDAD INSTITUCIONAL PARA EL DESARROLLO DE POLÍTICAS PÚBLICAS. NACIONAL</t>
  </si>
  <si>
    <t>Prestación de servicios profesionales para apoyar a la DIRECCION DE GESTION DEL CONOCIMIENTO de la Función Púbica en el marco del PROYECTO MEJORAMIENTO FORTALECIMIENTO DE LA CAPACIDAD INSTITUCIONAL PARA EL DESARROLLO DE POLÍTICAS PÚBLICAS. NACIONAL</t>
  </si>
  <si>
    <t>Prestación de servicios profesionales para apoyar al GRUPO DE COMUNICACIONES de la Función Púbica en el marco del PROYECTO MEJORAMIENTO FORTALECIMIENTO DE LA CAPACIDAD INSTITUCIONAL PARA EL DESARROLLO DE POLÍTICAS PÚBLICAS. NACIONAL</t>
  </si>
  <si>
    <t>Prestación de servicios profesionales para apoyar a la DIRECCION DE GESTION Y DESEMPEÑO INSTITUCIONAL de la Función Púbica en el marco del PROYECTO MEJORAMIENTO FORTALECIMIENTO DE LA CAPACIDAD INSTITUCIONAL PARA EL DESARROLLO DE POLÍTICAS PÚBLICAS. NACIONAL</t>
  </si>
  <si>
    <t>Prestación de servicios profesionales para apoyar a la DIRECCION DE DESARROLLO ORGANIZACIONAL   de la Función Púbica en el marco del PROYECTO DESARROLLO CAPACIDAD INSTITUCIONAL DE LAS ENTIDADES PUBLICAS DEL ORDEN TERRITORIAL</t>
  </si>
  <si>
    <t>Prestación de servicios profesionales para apoyar a la  SECRETARIA GENERAL -  GRUPO DE SERVICIO AL CIUDADANO de la Función Púbica en el marco del PROYECTO MEJORAMIENTO FORTALECIMIENTO DE LA CAPACIDAD INSTITUCIONAL PARA EL DESARROLLO DE POLÍTICAS PÚBLICAS. NACIONAL</t>
  </si>
  <si>
    <t>Prestación de servicios profesionales para apoyar a la DIRECCION DE PARTICIPACION, TRANSPARENCIA Y SERVICIO AL CIUDADANO de la Función Púbica en el marco del PROYECTO MEJORAMIENTO FORTALECIMIENTO DE LA CAPACIDAD INSTITUCIONAL PARA EL DESARROLLO DE POLÍTICAS PÚBLICAS. NACIONAL</t>
  </si>
  <si>
    <t>Prestación de servicios profesionales para apoyar a la DIRECCION JURIDICA de la Función Púbica en el marco del PROYECTO MEJORAMIENTO FORTALECIMIENTO DE LA CAPACIDAD INSTITUCIONAL PARA EL DESARROLLO DE POLÍTICAS PÚBLICAS. NACIONAL</t>
  </si>
  <si>
    <t>Prestación de servicios profesionales para apoyar a la SUBDIRECCION de la Función Púbica en el marco del PROYECTO MEJORAMIENTO FORTALECIMIENTO DE LA CAPACIDAD INSTITUCIONAL PARA EL DESARROLLO DE POLÍTICAS PÚBLICAS. NACIONAL</t>
  </si>
  <si>
    <t>Prestación de servicios profesionales para apoyar a la SUBDIRECCION de la Función Púbica en el marco del PROYECTO DESARROLLO CAPACIDAD INSTITUCIONAL DE LAS ENTIDADES PUBLICAS DEL ORDEN TERRITORIAL</t>
  </si>
  <si>
    <t>Prestación de servicios de apoyo a la gestión para apoyar a la DIRECCION JURIDICA de la Función Púbica en el marco del PROYECTO MEJORAMIENTO FORTALECIMIENTO DE LA CAPACIDAD INSTITUCIONAL PARA EL DESARROLLO DE POLÍTICAS PÚBLICAS. NACIONAL</t>
  </si>
  <si>
    <t>Prestación de servicios profesionales para apoyar a la OFICINA DE TECNOLOGIAS DE LA INFORMACION Y LAS COMUNICACIONES  de la Función Púbica en el marco del PROYECTO MEJORAMIENTO DE LA GESTION DE LAS POLITICAS PUBLICAS A TRAVES DE LAS TECNOLOGIAS DE INFORMACION TIC´S</t>
  </si>
  <si>
    <t>Prestación de servicios profesionales para apoyar a la OFICINA DE TECNOLOGIAS DE LA INFORMACION Y LAS COMUNICACIONES  de la Función Púbica en el marco del PROYECTO FORTALECIMIENTO DE LOS SISTEMAS DE INFORMACION DEL EMPLEO PUBLICO EN COLOMBIA</t>
  </si>
  <si>
    <t>Prestación de servicios profesionales para apoyar a la DIRECCION GENERAL - GESTION INTERNACIONAL de la Función Púbica en el marco del PROYECTO MEJORAMIENTO FORTALECIMIENTO DE LA CAPACIDAD INSTITUCIONAL PARA EL DESARROLLO DE POLÍTICAS PÚBLICAS. NACIONAL</t>
  </si>
  <si>
    <t>Prestación de servicios profesionales para apoyar a la  SECRETARIA GENERAL -  GRUPO DE GESTION DOCUMENTAL de la Función Púbica en el marco del PROYECTO MEJORAMIENTO TECNOLOGICO Y OPERATIVO DE LA GESTION DOCUMENTAL DEL DEPARTAMENTO ADMINISTRATIVO DE LA FUNCION PUBLICA</t>
  </si>
  <si>
    <t>Prestación de servicios profesionales para apoyar a la OFICINA ASESORA DE PLANEACION de la Función Púbica en el marco del PROYECTO DESARROLLO CAPACIDAD INSTITUCIONAL DE LAS ENTIDADES PUBLICAS DEL ORDEN TERRITORIAL</t>
  </si>
  <si>
    <t>C-0502-1000-2 Recurso 10</t>
  </si>
  <si>
    <t>C-0599-1000-3 Recurso 10</t>
  </si>
  <si>
    <t>DIRECCION GENERAL - CAMBIO CULTURAL</t>
  </si>
  <si>
    <t>GRUPO DE COMUNICACIONES</t>
  </si>
  <si>
    <t xml:space="preserve"> SECRETARIA GENERAL -  GRUPO DE SERVICIO AL CIUDADANO</t>
  </si>
  <si>
    <t>SECRETARIA GENERAL - GRUPO DE GESTION CONTRACTUAL</t>
  </si>
  <si>
    <t>DIRECCION GENERAL - GESTION INTERNACIONAL</t>
  </si>
  <si>
    <t xml:space="preserve"> SECRETARIA GENERAL -  GRUPO DE GESTION DOCUMENTAL</t>
  </si>
  <si>
    <t>Alejandro Becker</t>
  </si>
  <si>
    <t>Diego Alejandro Beltrán</t>
  </si>
  <si>
    <t>Maria del Pilar Garcia</t>
  </si>
  <si>
    <t>Fernando Segura</t>
  </si>
  <si>
    <t>Laura Cordoba</t>
  </si>
  <si>
    <t>DIRECCION GENERAL - CONSTRUCCION DE PAZ</t>
  </si>
  <si>
    <t>Prestación de servicios profesionales para apoyar a la DIRECCION GENERAL - CONSTRUCCION DE PAZ de la Función Púbica en el marco del PROYECTO DESARROLLO CAPACIDAD INSTITUCIONAL DE LAS ENTIDADES PUBLICAS DEL ORDEN TERRITORIAL</t>
  </si>
  <si>
    <t>Gabriela Osorio</t>
  </si>
  <si>
    <t xml:space="preserve">SECRETARIA GENERAL - GRUPO GESTIÓN ADMINISTRATIVA </t>
  </si>
  <si>
    <t>SECRETARIA GENERAL - GRUPO GESTION FINANCIERA</t>
  </si>
  <si>
    <t>SECRETARIA GENERAL - GRUPO GESTIÓN HUMANA</t>
  </si>
  <si>
    <t>Jaime Jimenez</t>
  </si>
  <si>
    <t>Doris Atahualpa</t>
  </si>
  <si>
    <t>Armando Ardila</t>
  </si>
  <si>
    <t>C-0502-1000-1-0-0000000 Recurso 10 y C-0502-1000-2 Recurso 10</t>
  </si>
  <si>
    <t>Prestación de servicios profesionales para apoyar a la  DIRECCION JURIDICA  de la Función Púbica en el marco del PROYECTO MEJORAMIENTO FORTALECIMIENTO DE LA CAPACIDAD INSTITUCIONAL PARA EL DESARROLLO DE POLÍTICAS PÚBLICAS. NACIONAL</t>
  </si>
  <si>
    <t>REEMPLAZO DE WILSON FARFÁN SUAREZ</t>
  </si>
  <si>
    <t>LINDA DEL SOCORRO VELOSA OCHOA</t>
  </si>
  <si>
    <t>NOMBRE DEL CONTRATISTA</t>
  </si>
  <si>
    <t xml:space="preserve"> DIRECCION JURIDICA </t>
  </si>
  <si>
    <t>ADRIANA MILENA CHAMORRO TRONCOSO</t>
  </si>
  <si>
    <t>ALEJANDRA TEODORA  BEITIA ROJAS</t>
  </si>
  <si>
    <t>ALEXANDER HERNANDEZ ZORRO</t>
  </si>
  <si>
    <t>ALEXANDER MARQUEZ RIOS</t>
  </si>
  <si>
    <t>ANA MARIA PEREZ CARRILLO</t>
  </si>
  <si>
    <t>ANDRÉS FELIPE BITAR ARRÁZOLA</t>
  </si>
  <si>
    <t>CAMBIA CONTRATISTA</t>
  </si>
  <si>
    <t>CAMBIA CONTRATISTA (ANTES MAUREEN)</t>
  </si>
  <si>
    <t>CAMILO ALBERTO GOMEZ ANGEL</t>
  </si>
  <si>
    <t>CARLOS EDUARDO HERNÁNDEZ VALDEBLANQUEZ</t>
  </si>
  <si>
    <t>CESAR ALEXANDER CORREDOR MELO</t>
  </si>
  <si>
    <t>CLARA INES COLLAZOS MARTINEZ</t>
  </si>
  <si>
    <t>CLAUDIA ANDREA CELY RUIZ</t>
  </si>
  <si>
    <t>DANIEL ASDRUBAL ROMERO GONZALEZ</t>
  </si>
  <si>
    <t>DANIELA TRUJILLO RESTREPO</t>
  </si>
  <si>
    <t>DIANA ELIZABETH SALINAS GUTIERREZ</t>
  </si>
  <si>
    <t>DIANA MARITZA BUENHOMBRE GUERRERO</t>
  </si>
  <si>
    <t>DIEGO ALEXANDER MAYORGA MAYORGA</t>
  </si>
  <si>
    <t>DIEGO ARMANDO ARIAS</t>
  </si>
  <si>
    <t>DIEGO JOSE GARCIA SOLANO</t>
  </si>
  <si>
    <t>EDINSON GABRIEL MALAGÓN MAYORGA</t>
  </si>
  <si>
    <t>GABRIELA DÍAZ GALINDO</t>
  </si>
  <si>
    <t>GERALDINE GIRALDO MORENO</t>
  </si>
  <si>
    <t>GLORIA ESPERANZA JIMENEZ CABRERA</t>
  </si>
  <si>
    <t>GREISTLY KARINE VEGA PÉREZ</t>
  </si>
  <si>
    <t>IVAN NICOLAS SALAMANCA LAVERDE</t>
  </si>
  <si>
    <t>JACK LEONARDO MARTINEZ VANEGAS</t>
  </si>
  <si>
    <t>JAVIER LEÓN RICARDO SANCHEZ LIZARAZO</t>
  </si>
  <si>
    <t>JEFFERSON HERNANDO CENDALES CRUZ</t>
  </si>
  <si>
    <t>JHON EDINSON HALLEY MOSQUERA MIRANDA</t>
  </si>
  <si>
    <t>JOHANNA JIMENEZ CORREA</t>
  </si>
  <si>
    <t>JOHN CAMILO OJEDA CASALLAS</t>
  </si>
  <si>
    <t>JOHNATHAN ARROYO ARROYO</t>
  </si>
  <si>
    <t>JORGE IVÁN GIRALDO DÍAZ</t>
  </si>
  <si>
    <t>JUAN FELIPE ROMERO FIERRO</t>
  </si>
  <si>
    <t>JUAN JOSÉ OCAMPO PAVA</t>
  </si>
  <si>
    <t>JULIANA SALCEDO MONCALEANO</t>
  </si>
  <si>
    <t>JULIANA TORRES QUIJANO</t>
  </si>
  <si>
    <t>JULIO NORBERTO SOLANO JIMENEZ</t>
  </si>
  <si>
    <t>KAROL YOLIMA MERCHÁN PARRA</t>
  </si>
  <si>
    <t>LAURA CAMILA RONDON LIZARAZO</t>
  </si>
  <si>
    <t>LEIDY DAYANA MURCIA SANTAMARÍA</t>
  </si>
  <si>
    <t>LINA MARÍA RICAURTE SIERRA</t>
  </si>
  <si>
    <t>LINA MARIA VASQUEZ CASTRO</t>
  </si>
  <si>
    <t>LINA PATRICIA DIMATÉ BENJUMEA</t>
  </si>
  <si>
    <t>LUZ ANDREA PIÑEROS LÓPEZ</t>
  </si>
  <si>
    <t>LUZ ESTELA ROJAS</t>
  </si>
  <si>
    <t>MARIA BIBIANA BELTRAN BALLESTEROS</t>
  </si>
  <si>
    <t>MARIA HERRERA PARDO</t>
  </si>
  <si>
    <t>MELITZA DONADO DIAZ GRANADOS</t>
  </si>
  <si>
    <t>MÓNICA SILVA ELIAS</t>
  </si>
  <si>
    <t>MYRIAM ALINA ORMAZA ARANGO</t>
  </si>
  <si>
    <t>NATALIA ANDREA GONZALEZ PUIN</t>
  </si>
  <si>
    <t>NOHORA SUSANA BONILLA GUZMÁN</t>
  </si>
  <si>
    <t>PEDRO ANTONIO GARCÍA MEDINA</t>
  </si>
  <si>
    <t>SANTIAGO ARANGO CORRALES</t>
  </si>
  <si>
    <t>SARA RESTREPO PEREZ</t>
  </si>
  <si>
    <t>SEBASTIAN ARIAS ESPINOSA</t>
  </si>
  <si>
    <t>SEBASTIAN GUERRA SÁNCHEZ</t>
  </si>
  <si>
    <t>VALERIA CABALLERO GONZALEZ</t>
  </si>
  <si>
    <t>VALERIA GABRIELA PARRA GREGORY</t>
  </si>
  <si>
    <t>VANESSA YISETH LOZANO GUERRERO</t>
  </si>
  <si>
    <t>VÍCTOR HUGO JÁUREGUI PAZ</t>
  </si>
  <si>
    <t>VIRGINIA GUEVARA SIERRA</t>
  </si>
  <si>
    <t xml:space="preserve"> JAZMIN NATALIA BOLIVAR FONSECA</t>
  </si>
  <si>
    <t>Prestación de servicios de apoyo a la gestión para apoyar a la SECRETARIA GENERAL - GRUPO DE GESTION CONTRACTUAL de la Función Púbica en el marco del PROYECTO MEJORAMIENTO FORTALECIMIENTO DE LA CAPACIDAD INSTITUCIONAL PARA EL DESARROLLO DE POLÍTICAS PÚBLICAS. NACIONAL y del PROYECTO DESARROLLO CAPACIDAD INSTITUCIONAL DE LAS ENTIDADES PUBLICAS DEL ORDEN TERRITORIAL</t>
  </si>
  <si>
    <t>Prestación de servicios profesionales a la SECRETARIA GENERAL - GRUPO DE GESTION CONTRACTUAL de la Función Púbica en el marco del PROYECTO MEJORAMIENTO FORTALECIMIENTO DE LA CAPACIDAD INSTITUCIONAL PARA EL DESARROLLO DE POLÍTICAS PÚBLICAS. NACIONAL y del PROYECTO DESARROLLO CAPACIDAD INSTITUCIONAL DE LAS ENTIDADES PUBLICAS DEL ORDEN TERRITORIAL</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</si>
</sst>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6" formatCode="&quot;$&quot;\ #,##0_);[Red]\(&quot;$&quot;\ #,##0\)"/>
    <numFmt numFmtId="44" formatCode="_(&quot;$&quot;\ * #,##0.00_);_(&quot;$&quot;\ * \(#,##0.00\);_(&quot;$&quot;\ * &quot;-&quot;??_);_(@_)"/>
    <numFmt numFmtId="43" formatCode="_(* #,##0.00_);_(* \(#,##0.00\);_(* &quot;-&quot;??_);_(@_)"/>
    <numFmt numFmtId="164" formatCode="_-* #,##0_-;\-* #,##0_-;_-* &quot;-&quot;_-;_-@_-"/>
    <numFmt numFmtId="165" formatCode="&quot;$&quot;#,##0.00;[Red]\-&quot;$&quot;#,##0.00"/>
    <numFmt numFmtId="166" formatCode="_-&quot;$&quot;* #,##0_-;\-&quot;$&quot;* #,##0_-;_-&quot;$&quot;* &quot;-&quot;_-;_-@_-"/>
    <numFmt numFmtId="167" formatCode="_-&quot;$&quot;* #,##0.00_-;\-&quot;$&quot;* #,##0.00_-;_-&quot;$&quot;* &quot;-&quot;??_-;_-@_-"/>
    <numFmt numFmtId="168" formatCode="_(&quot;$&quot;\ * #,##0_);_(&quot;$&quot;\ * \(#,##0\);_(&quot;$&quot;\ * &quot;-&quot;??_);_(@_)"/>
    <numFmt numFmtId="169" formatCode="_([$$-240A]\ * #,##0.00_);_([$$-240A]\ * \(#,##0.00\);_([$$-240A]\ * &quot;-&quot;??_);_(@_)"/>
    <numFmt numFmtId="170" formatCode="#,##0.00_ ;\-#,##0.00\ "/>
    <numFmt numFmtId="171" formatCode="#,###\ &quot;MESES&quot;"/>
    <numFmt numFmtId="172" formatCode="&quot;$&quot;\ #,##0.00"/>
    <numFmt numFmtId="173" formatCode="#,###.0\ &quot;MESES&quot;"/>
    <numFmt numFmtId="174" formatCode="_ * #,##0.00_ ;_ * \-#,##0.00_ ;_ * &quot;-&quot;??_ ;_ @_ "/>
    <numFmt numFmtId="175" formatCode="_ &quot;$&quot;\ * #,##0.00_ ;_ &quot;$&quot;\ * \-#,##0.00_ ;_ &quot;$&quot;\ * &quot;-&quot;??_ ;_ @_ "/>
    <numFmt numFmtId="176" formatCode="[$-1240A]&quot;$&quot;\ #,##0.00;\(&quot;$&quot;\ #,##0.00\)"/>
    <numFmt numFmtId="177" formatCode="0.000%"/>
    <numFmt numFmtId="178" formatCode="_-&quot;$&quot;* #,##0.00_-;\-&quot;$&quot;* #,##0.00_-;_-&quot;$&quot;* &quot;-&quot;_-;_-@_-"/>
    <numFmt numFmtId="179" formatCode="_-[$$-240A]* #,##0.00_-;\-[$$-240A]* #,##0.00_-;_-[$$-240A]* &quot;-&quot;??_-;_-@_-"/>
  </numFmts>
  <fonts count="124"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u/>
      <sz val="11"/>
      <color theme="10"/>
      <name val="Calibri"/>
      <family val="2"/>
      <scheme val="minor"/>
    </font>
    <font>
      <sz val="11"/>
      <color theme="1"/>
      <name val="Arial"/>
      <family val="2"/>
    </font>
    <font>
      <sz val="11"/>
      <name val="Arial"/>
      <family val="2"/>
    </font>
    <font>
      <sz val="12"/>
      <color theme="1"/>
      <name val="Arial"/>
      <family val="2"/>
    </font>
    <font>
      <b/>
      <sz val="12"/>
      <color theme="1"/>
      <name val="Arial"/>
      <family val="2"/>
    </font>
    <font>
      <b/>
      <sz val="11"/>
      <color theme="1"/>
      <name val="Arial"/>
      <family val="2"/>
    </font>
    <font>
      <sz val="12"/>
      <name val="Arial"/>
      <family val="2"/>
    </font>
    <font>
      <b/>
      <sz val="12"/>
      <name val="Arial"/>
      <family val="2"/>
    </font>
    <font>
      <sz val="10"/>
      <name val="Arial"/>
      <family val="2"/>
    </font>
    <font>
      <sz val="11"/>
      <name val="Calibri"/>
      <family val="2"/>
      <scheme val="minor"/>
    </font>
    <font>
      <sz val="20"/>
      <color theme="1"/>
      <name val="Calibri"/>
      <family val="2"/>
      <scheme val="minor"/>
    </font>
    <font>
      <sz val="11"/>
      <color rgb="FF000000"/>
      <name val="Calibri"/>
      <family val="2"/>
      <scheme val="minor"/>
    </font>
    <font>
      <sz val="11"/>
      <name val="Calibri"/>
      <family val="2"/>
    </font>
    <font>
      <b/>
      <sz val="11"/>
      <name val="Calibri"/>
      <family val="2"/>
    </font>
    <font>
      <sz val="8"/>
      <name val="Calibri"/>
      <family val="2"/>
    </font>
    <font>
      <b/>
      <sz val="9"/>
      <name val="Calibri"/>
      <family val="2"/>
    </font>
    <font>
      <sz val="9"/>
      <name val="Arial"/>
      <family val="2"/>
    </font>
    <font>
      <b/>
      <sz val="9"/>
      <name val="Arial"/>
      <family val="2"/>
    </font>
    <font>
      <sz val="12"/>
      <name val="Times New Roman"/>
      <family val="1"/>
    </font>
    <font>
      <b/>
      <sz val="14"/>
      <color rgb="FFFF0000"/>
      <name val="Calibri"/>
      <family val="2"/>
      <scheme val="minor"/>
    </font>
    <font>
      <sz val="16"/>
      <color theme="1"/>
      <name val="Calibri"/>
      <family val="2"/>
      <scheme val="minor"/>
    </font>
    <font>
      <sz val="14"/>
      <name val="Arial"/>
      <family val="2"/>
    </font>
    <font>
      <b/>
      <sz val="14"/>
      <name val="Arial"/>
      <family val="2"/>
    </font>
    <font>
      <b/>
      <sz val="14"/>
      <color theme="1"/>
      <name val="Arial"/>
      <family val="2"/>
    </font>
    <font>
      <sz val="14"/>
      <color theme="1"/>
      <name val="Arial"/>
      <family val="2"/>
    </font>
    <font>
      <b/>
      <sz val="8"/>
      <name val="Arial"/>
      <family val="2"/>
    </font>
    <font>
      <b/>
      <sz val="9"/>
      <color theme="0"/>
      <name val="Arial"/>
      <family val="2"/>
    </font>
    <font>
      <b/>
      <sz val="11"/>
      <name val="Arial"/>
      <family val="2"/>
    </font>
    <font>
      <b/>
      <sz val="8"/>
      <name val="Calibri"/>
      <family val="2"/>
    </font>
    <font>
      <b/>
      <sz val="11"/>
      <color theme="0"/>
      <name val="Arial"/>
      <family val="2"/>
    </font>
    <font>
      <b/>
      <sz val="8"/>
      <color theme="0"/>
      <name val="Arial"/>
      <family val="2"/>
    </font>
    <font>
      <b/>
      <sz val="11"/>
      <color theme="0"/>
      <name val="Calibri"/>
      <family val="2"/>
      <scheme val="minor"/>
    </font>
    <font>
      <sz val="12"/>
      <color theme="0"/>
      <name val="Calibri"/>
      <family val="2"/>
      <scheme val="minor"/>
    </font>
    <font>
      <b/>
      <sz val="12"/>
      <color theme="0"/>
      <name val="Arial"/>
      <family val="2"/>
    </font>
    <font>
      <sz val="12"/>
      <color theme="1"/>
      <name val="Times New Roman"/>
      <family val="1"/>
    </font>
    <font>
      <strike/>
      <sz val="11"/>
      <color theme="0"/>
      <name val="Arial"/>
      <family val="2"/>
    </font>
    <font>
      <sz val="11"/>
      <color theme="0"/>
      <name val="Arial"/>
      <family val="2"/>
    </font>
    <font>
      <sz val="14"/>
      <color theme="0"/>
      <name val="Arial"/>
      <family val="2"/>
    </font>
    <font>
      <b/>
      <sz val="16"/>
      <color rgb="FF0033CC"/>
      <name val="Calibri"/>
      <family val="2"/>
      <scheme val="minor"/>
    </font>
    <font>
      <sz val="8"/>
      <name val="Arial"/>
      <family val="2"/>
    </font>
    <font>
      <sz val="11"/>
      <color theme="0"/>
      <name val="Calibri"/>
      <family val="2"/>
    </font>
    <font>
      <sz val="11"/>
      <color rgb="FFFFFF00"/>
      <name val="Arial"/>
      <family val="2"/>
    </font>
    <font>
      <b/>
      <sz val="14"/>
      <color rgb="FFFFFF00"/>
      <name val="Arial"/>
      <family val="2"/>
    </font>
    <font>
      <sz val="12"/>
      <color rgb="FFFFFF00"/>
      <name val="Arial"/>
      <family val="2"/>
    </font>
    <font>
      <sz val="11"/>
      <color rgb="FFFFFF00"/>
      <name val="Calibri"/>
      <family val="2"/>
      <scheme val="minor"/>
    </font>
    <font>
      <b/>
      <sz val="20"/>
      <name val="Arial"/>
      <family val="2"/>
    </font>
    <font>
      <sz val="11"/>
      <color rgb="FF006100"/>
      <name val="Calibri"/>
      <family val="2"/>
      <scheme val="minor"/>
    </font>
    <font>
      <sz val="12"/>
      <color theme="0"/>
      <name val="Arial"/>
      <family val="2"/>
    </font>
    <font>
      <strike/>
      <sz val="12"/>
      <name val="Arial"/>
      <family val="2"/>
    </font>
    <font>
      <sz val="12"/>
      <name val="Calibri"/>
      <family val="2"/>
    </font>
    <font>
      <b/>
      <sz val="9"/>
      <name val="Times New Roman"/>
      <family val="1"/>
    </font>
    <font>
      <b/>
      <sz val="14"/>
      <name val="Calibri"/>
      <family val="2"/>
      <scheme val="minor"/>
    </font>
    <font>
      <b/>
      <sz val="11"/>
      <name val="Calibri"/>
      <family val="2"/>
      <scheme val="minor"/>
    </font>
    <font>
      <b/>
      <sz val="16"/>
      <name val="Calibri"/>
      <family val="2"/>
    </font>
    <font>
      <sz val="8"/>
      <name val="Times New Roman"/>
      <family val="1"/>
    </font>
    <font>
      <sz val="9"/>
      <name val="Calibri"/>
      <family val="2"/>
    </font>
    <font>
      <sz val="9"/>
      <color theme="0"/>
      <name val="Arial"/>
      <family val="2"/>
    </font>
    <font>
      <sz val="9"/>
      <color theme="0"/>
      <name val="Calibri"/>
      <family val="2"/>
    </font>
    <font>
      <sz val="14"/>
      <name val="Calibri"/>
      <family val="2"/>
    </font>
    <font>
      <b/>
      <sz val="16"/>
      <name val="Arial"/>
      <family val="2"/>
    </font>
    <font>
      <sz val="18"/>
      <name val="Calibri"/>
      <family val="2"/>
    </font>
    <font>
      <b/>
      <sz val="18"/>
      <name val="Calibri"/>
      <family val="2"/>
    </font>
    <font>
      <sz val="18"/>
      <color theme="0"/>
      <name val="Calibri"/>
      <family val="2"/>
    </font>
    <font>
      <sz val="18"/>
      <color theme="1"/>
      <name val="Calibri"/>
      <family val="2"/>
    </font>
    <font>
      <sz val="20"/>
      <name val="Calibri"/>
      <family val="2"/>
    </font>
    <font>
      <sz val="9"/>
      <color indexed="81"/>
      <name val="Tahoma"/>
      <family val="2"/>
    </font>
    <font>
      <b/>
      <sz val="9"/>
      <color indexed="81"/>
      <name val="Tahoma"/>
      <family val="2"/>
    </font>
    <font>
      <b/>
      <sz val="18"/>
      <color theme="0"/>
      <name val="Calibri"/>
      <family val="2"/>
    </font>
    <font>
      <b/>
      <sz val="18"/>
      <name val="Arial"/>
      <family val="2"/>
    </font>
    <font>
      <sz val="18"/>
      <color theme="0"/>
      <name val="Arial"/>
      <family val="2"/>
    </font>
    <font>
      <b/>
      <sz val="16"/>
      <name val="Calibri"/>
      <family val="2"/>
      <scheme val="minor"/>
    </font>
    <font>
      <b/>
      <sz val="20"/>
      <name val="Calibri"/>
      <family val="2"/>
    </font>
    <font>
      <b/>
      <sz val="24"/>
      <name val="Calibri"/>
      <family val="2"/>
    </font>
    <font>
      <b/>
      <sz val="22"/>
      <name val="Calibri"/>
      <family val="2"/>
    </font>
    <font>
      <b/>
      <sz val="20"/>
      <color theme="1"/>
      <name val="Calibri"/>
      <family val="2"/>
      <scheme val="minor"/>
    </font>
    <font>
      <b/>
      <sz val="12"/>
      <color theme="1"/>
      <name val="Calibri"/>
      <family val="2"/>
      <scheme val="minor"/>
    </font>
    <font>
      <b/>
      <sz val="12"/>
      <name val="Calibri"/>
      <family val="2"/>
      <scheme val="minor"/>
    </font>
    <font>
      <b/>
      <sz val="22"/>
      <name val="Arial"/>
      <family val="2"/>
    </font>
    <font>
      <sz val="14"/>
      <color theme="1"/>
      <name val="Calibri"/>
      <family val="2"/>
      <scheme val="minor"/>
    </font>
    <font>
      <b/>
      <sz val="16"/>
      <color theme="0"/>
      <name val="Arial"/>
      <family val="2"/>
    </font>
    <font>
      <sz val="16"/>
      <name val="Arial"/>
      <family val="2"/>
    </font>
    <font>
      <sz val="16"/>
      <color theme="0"/>
      <name val="Arial"/>
      <family val="2"/>
    </font>
    <font>
      <sz val="16"/>
      <color theme="1"/>
      <name val="Arial"/>
      <family val="2"/>
    </font>
    <font>
      <sz val="16"/>
      <color rgb="FFFF0000"/>
      <name val="Arial"/>
      <family val="2"/>
    </font>
    <font>
      <sz val="14"/>
      <color theme="0"/>
      <name val="Calibri"/>
      <family val="2"/>
      <scheme val="minor"/>
    </font>
    <font>
      <sz val="16"/>
      <color rgb="FF000000"/>
      <name val="Times New Roman"/>
      <family val="1"/>
    </font>
    <font>
      <sz val="16"/>
      <name val="Calibri"/>
      <family val="2"/>
    </font>
    <font>
      <sz val="16"/>
      <color theme="0"/>
      <name val="Calibri"/>
      <family val="2"/>
    </font>
    <font>
      <sz val="16"/>
      <color theme="0"/>
      <name val="Times New Roman"/>
      <family val="1"/>
    </font>
    <font>
      <sz val="20"/>
      <color theme="0"/>
      <name val="Calibri"/>
      <family val="2"/>
    </font>
    <font>
      <sz val="20"/>
      <color theme="1"/>
      <name val="Calibri"/>
      <family val="2"/>
    </font>
    <font>
      <sz val="14"/>
      <name val="Calibri"/>
      <family val="2"/>
      <scheme val="minor"/>
    </font>
    <font>
      <sz val="12"/>
      <name val="Calibri"/>
      <family val="2"/>
      <scheme val="minor"/>
    </font>
    <font>
      <strike/>
      <sz val="11"/>
      <color theme="0"/>
      <name val="Calibri"/>
      <family val="2"/>
      <scheme val="minor"/>
    </font>
    <font>
      <b/>
      <strike/>
      <sz val="14"/>
      <color theme="0"/>
      <name val="Arial"/>
      <family val="2"/>
    </font>
    <font>
      <b/>
      <sz val="20"/>
      <color theme="0"/>
      <name val="Calibri"/>
      <family val="2"/>
    </font>
    <font>
      <sz val="20"/>
      <color rgb="FF1F4E79"/>
      <name val="Calibri"/>
      <family val="2"/>
      <scheme val="minor"/>
    </font>
    <font>
      <b/>
      <sz val="13"/>
      <color theme="1"/>
      <name val="Arial"/>
      <family val="2"/>
    </font>
    <font>
      <b/>
      <sz val="13"/>
      <color theme="1"/>
      <name val="Calibri"/>
      <family val="2"/>
      <scheme val="minor"/>
    </font>
    <font>
      <b/>
      <sz val="16"/>
      <color theme="0"/>
      <name val="Calibri"/>
      <family val="2"/>
      <scheme val="minor"/>
    </font>
    <font>
      <b/>
      <sz val="16"/>
      <color rgb="FFFF0000"/>
      <name val="Calibri"/>
      <family val="2"/>
      <scheme val="minor"/>
    </font>
    <font>
      <b/>
      <sz val="14"/>
      <color rgb="FFC00000"/>
      <name val="Arial"/>
      <family val="2"/>
    </font>
    <font>
      <sz val="14"/>
      <color rgb="FFFF0000"/>
      <name val="Arial"/>
      <family val="2"/>
    </font>
    <font>
      <sz val="14"/>
      <color theme="0"/>
      <name val="Calibri"/>
      <family val="2"/>
    </font>
    <font>
      <b/>
      <sz val="14"/>
      <name val="Calibri"/>
      <family val="2"/>
    </font>
    <font>
      <b/>
      <sz val="16"/>
      <color theme="0"/>
      <name val="Arial Narrow"/>
      <family val="2"/>
    </font>
    <font>
      <b/>
      <sz val="16"/>
      <color theme="5" tint="-0.499984740745262"/>
      <name val="Arial"/>
      <family val="2"/>
    </font>
    <font>
      <sz val="14"/>
      <color theme="5" tint="-0.499984740745262"/>
      <name val="Arial"/>
      <family val="2"/>
    </font>
    <font>
      <sz val="12"/>
      <color theme="5" tint="-0.499984740745262"/>
      <name val="Arial"/>
      <family val="2"/>
    </font>
    <font>
      <sz val="11"/>
      <color theme="5" tint="-0.499984740745262"/>
      <name val="Arial"/>
      <family val="2"/>
    </font>
    <font>
      <b/>
      <sz val="9"/>
      <color theme="0"/>
      <name val="Times New Roman"/>
      <family val="1"/>
    </font>
    <font>
      <b/>
      <sz val="11"/>
      <color theme="0"/>
      <name val="Times New Roman"/>
      <family val="1"/>
    </font>
    <font>
      <b/>
      <sz val="11"/>
      <color theme="0"/>
      <name val="Calibri"/>
      <family val="2"/>
    </font>
    <font>
      <b/>
      <sz val="16"/>
      <color theme="0"/>
      <name val="Calibri"/>
      <family val="2"/>
    </font>
    <font>
      <b/>
      <sz val="11"/>
      <color rgb="FF002060"/>
      <name val="Arial"/>
      <family val="2"/>
    </font>
    <font>
      <b/>
      <sz val="11"/>
      <color rgb="FF002060"/>
      <name val="Calibri"/>
      <family val="2"/>
    </font>
    <font>
      <b/>
      <sz val="12"/>
      <color rgb="FFFF0000"/>
      <name val="Calibri"/>
      <family val="2"/>
    </font>
    <font>
      <b/>
      <sz val="16"/>
      <color rgb="FFFF0000"/>
      <name val="Calibri"/>
      <family val="2"/>
    </font>
    <font>
      <u/>
      <sz val="11"/>
      <color theme="11"/>
      <name val="Calibri"/>
      <family val="2"/>
      <scheme val="minor"/>
    </font>
  </fonts>
  <fills count="32">
    <fill>
      <patternFill patternType="none"/>
    </fill>
    <fill>
      <patternFill patternType="gray125"/>
    </fill>
    <fill>
      <patternFill patternType="solid">
        <fgColor theme="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rgb="FFFF0000"/>
        <bgColor indexed="64"/>
      </patternFill>
    </fill>
    <fill>
      <patternFill patternType="solid">
        <fgColor rgb="FFFFC000"/>
        <bgColor indexed="64"/>
      </patternFill>
    </fill>
    <fill>
      <patternFill patternType="solid">
        <fgColor rgb="FF0070C0"/>
        <bgColor indexed="64"/>
      </patternFill>
    </fill>
    <fill>
      <patternFill patternType="solid">
        <fgColor theme="3" tint="-0.499984740745262"/>
        <bgColor indexed="64"/>
      </patternFill>
    </fill>
    <fill>
      <patternFill patternType="solid">
        <fgColor rgb="FF002060"/>
        <bgColor indexed="64"/>
      </patternFill>
    </fill>
    <fill>
      <patternFill patternType="solid">
        <fgColor theme="1"/>
        <bgColor indexed="64"/>
      </patternFill>
    </fill>
    <fill>
      <patternFill patternType="solid">
        <fgColor theme="2" tint="-0.249977111117893"/>
        <bgColor indexed="64"/>
      </patternFill>
    </fill>
    <fill>
      <patternFill patternType="solid">
        <fgColor theme="8" tint="0.59999389629810485"/>
        <bgColor indexed="64"/>
      </patternFill>
    </fill>
    <fill>
      <patternFill patternType="solid">
        <fgColor theme="5" tint="-0.249977111117893"/>
        <bgColor indexed="64"/>
      </patternFill>
    </fill>
    <fill>
      <patternFill patternType="solid">
        <fgColor rgb="FF00B050"/>
        <bgColor indexed="64"/>
      </patternFill>
    </fill>
    <fill>
      <patternFill patternType="solid">
        <fgColor theme="7" tint="0.39997558519241921"/>
        <bgColor indexed="64"/>
      </patternFill>
    </fill>
    <fill>
      <patternFill patternType="solid">
        <fgColor theme="5" tint="-0.499984740745262"/>
        <bgColor indexed="64"/>
      </patternFill>
    </fill>
    <fill>
      <patternFill patternType="solid">
        <fgColor theme="2" tint="-0.749992370372631"/>
        <bgColor indexed="64"/>
      </patternFill>
    </fill>
    <fill>
      <patternFill patternType="solid">
        <fgColor rgb="FFC6EFCE"/>
      </patternFill>
    </fill>
    <fill>
      <patternFill patternType="solid">
        <fgColor theme="3" tint="-0.249977111117893"/>
        <bgColor indexed="64"/>
      </patternFill>
    </fill>
    <fill>
      <patternFill patternType="solid">
        <fgColor theme="4" tint="-0.49998474074526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8" tint="-0.499984740745262"/>
        <bgColor indexed="64"/>
      </patternFill>
    </fill>
  </fills>
  <borders count="45">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medium">
        <color auto="1"/>
      </left>
      <right style="thin">
        <color auto="1"/>
      </right>
      <top style="thin">
        <color auto="1"/>
      </top>
      <bottom style="medium">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top style="thin">
        <color auto="1"/>
      </top>
      <bottom style="thin">
        <color auto="1"/>
      </bottom>
      <diagonal/>
    </border>
    <border>
      <left style="thin">
        <color rgb="FFD3D3D3"/>
      </left>
      <right style="thin">
        <color rgb="FFD3D3D3"/>
      </right>
      <top style="thin">
        <color rgb="FFD3D3D3"/>
      </top>
      <bottom style="thin">
        <color rgb="FFD3D3D3"/>
      </bottom>
      <diagonal/>
    </border>
    <border>
      <left style="thin">
        <color rgb="FFD3D3D3"/>
      </left>
      <right style="thin">
        <color rgb="FFD3D3D3"/>
      </right>
      <top style="thin">
        <color rgb="FFD3D3D3"/>
      </top>
      <bottom/>
      <diagonal/>
    </border>
    <border>
      <left style="thin">
        <color rgb="FFD3D3D3"/>
      </left>
      <right style="thin">
        <color rgb="FFD3D3D3"/>
      </right>
      <top/>
      <bottom style="thin">
        <color rgb="FFD3D3D3"/>
      </bottom>
      <diagonal/>
    </border>
    <border>
      <left style="thin">
        <color rgb="FFD3D3D3"/>
      </left>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D3D3D3"/>
      </right>
      <top/>
      <bottom style="thin">
        <color rgb="FFD3D3D3"/>
      </bottom>
      <diagonal/>
    </border>
    <border>
      <left/>
      <right style="thin">
        <color rgb="FFD3D3D3"/>
      </right>
      <top style="thin">
        <color rgb="FFD3D3D3"/>
      </top>
      <bottom/>
      <diagonal/>
    </border>
    <border>
      <left style="thin">
        <color rgb="FFD3D3D3"/>
      </left>
      <right style="thin">
        <color auto="1"/>
      </right>
      <top/>
      <bottom style="thin">
        <color rgb="FFD3D3D3"/>
      </bottom>
      <diagonal/>
    </border>
    <border>
      <left style="thin">
        <color rgb="FFD3D3D3"/>
      </left>
      <right style="thin">
        <color auto="1"/>
      </right>
      <top style="thin">
        <color rgb="FFD3D3D3"/>
      </top>
      <bottom/>
      <diagonal/>
    </border>
    <border>
      <left/>
      <right style="medium">
        <color auto="1"/>
      </right>
      <top style="medium">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diagonal/>
    </border>
    <border>
      <left style="thin">
        <color auto="1"/>
      </left>
      <right style="thick">
        <color auto="1"/>
      </right>
      <top/>
      <bottom style="thin">
        <color auto="1"/>
      </bottom>
      <diagonal/>
    </border>
    <border>
      <left style="thin">
        <color auto="1"/>
      </left>
      <right style="thin">
        <color auto="1"/>
      </right>
      <top/>
      <bottom/>
      <diagonal/>
    </border>
    <border>
      <left/>
      <right style="thick">
        <color auto="1"/>
      </right>
      <top/>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style="medium">
        <color auto="1"/>
      </top>
      <bottom/>
      <diagonal/>
    </border>
    <border>
      <left/>
      <right style="thin">
        <color rgb="FFD3D3D3"/>
      </right>
      <top/>
      <bottom/>
      <diagonal/>
    </border>
    <border>
      <left/>
      <right/>
      <top style="thin">
        <color rgb="FFD3D3D3"/>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s>
  <cellStyleXfs count="78">
    <xf numFmtId="0" fontId="0" fillId="0" borderId="0"/>
    <xf numFmtId="44" fontId="1" fillId="0" borderId="0" applyFont="0" applyFill="0" applyBorder="0" applyAlignment="0" applyProtection="0"/>
    <xf numFmtId="0" fontId="3" fillId="2" borderId="0" applyNumberFormat="0" applyBorder="0" applyAlignment="0" applyProtection="0"/>
    <xf numFmtId="0" fontId="5" fillId="0" borderId="0" applyNumberFormat="0" applyFill="0" applyBorder="0" applyAlignment="0" applyProtection="0"/>
    <xf numFmtId="0" fontId="13" fillId="0" borderId="0"/>
    <xf numFmtId="0" fontId="13" fillId="0" borderId="0"/>
    <xf numFmtId="164" fontId="1" fillId="0" borderId="0" applyFont="0" applyFill="0" applyBorder="0" applyAlignment="0" applyProtection="0"/>
    <xf numFmtId="0" fontId="16" fillId="0" borderId="0"/>
    <xf numFmtId="43" fontId="16" fillId="0" borderId="0" applyFont="0" applyFill="0" applyBorder="0" applyAlignment="0" applyProtection="0"/>
    <xf numFmtId="174" fontId="13" fillId="0" borderId="0" applyFont="0" applyFill="0" applyBorder="0" applyAlignment="0" applyProtection="0"/>
    <xf numFmtId="175" fontId="13" fillId="0" borderId="0" applyFont="0" applyFill="0" applyBorder="0" applyAlignment="0" applyProtection="0"/>
    <xf numFmtId="0" fontId="51" fillId="23" borderId="0" applyNumberFormat="0" applyBorder="0" applyAlignment="0" applyProtection="0"/>
    <xf numFmtId="9" fontId="1" fillId="0" borderId="0" applyFont="0" applyFill="0" applyBorder="0" applyAlignment="0" applyProtection="0"/>
    <xf numFmtId="166" fontId="1" fillId="0" borderId="0" applyFont="0" applyFill="0" applyBorder="0" applyAlignment="0" applyProtection="0"/>
    <xf numFmtId="167" fontId="16" fillId="0" borderId="0" applyFont="0" applyFill="0" applyBorder="0" applyAlignment="0" applyProtection="0"/>
    <xf numFmtId="166" fontId="16" fillId="0" borderId="0" applyFont="0" applyFill="0" applyBorder="0" applyAlignment="0" applyProtection="0"/>
    <xf numFmtId="44" fontId="16"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cellStyleXfs>
  <cellXfs count="893">
    <xf numFmtId="0" fontId="0" fillId="0" borderId="0" xfId="0"/>
    <xf numFmtId="0" fontId="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vertical="center" wrapText="1"/>
    </xf>
    <xf numFmtId="0" fontId="0" fillId="0" borderId="0" xfId="0" applyFont="1"/>
    <xf numFmtId="0" fontId="4" fillId="0" borderId="0" xfId="0" applyFont="1"/>
    <xf numFmtId="0" fontId="0" fillId="0" borderId="0" xfId="0" applyFont="1" applyFill="1"/>
    <xf numFmtId="0" fontId="0" fillId="0" borderId="0" xfId="0" applyFont="1" applyBorder="1" applyAlignment="1">
      <alignment horizontal="left" vertical="center" wrapText="1"/>
    </xf>
    <xf numFmtId="0" fontId="0" fillId="0" borderId="0" xfId="0" applyFont="1" applyAlignment="1">
      <alignment horizontal="center" vertical="center" wrapText="1"/>
    </xf>
    <xf numFmtId="0" fontId="0" fillId="0" borderId="0" xfId="0" applyFont="1" applyAlignment="1">
      <alignment vertical="center" wrapText="1"/>
    </xf>
    <xf numFmtId="0" fontId="0" fillId="0" borderId="2" xfId="0" applyFont="1" applyBorder="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Alignment="1">
      <alignment vertical="center" wrapText="1"/>
    </xf>
    <xf numFmtId="14" fontId="0" fillId="0" borderId="0" xfId="0" applyNumberFormat="1" applyFont="1" applyBorder="1" applyAlignment="1">
      <alignment horizontal="center" vertical="center" wrapText="1"/>
    </xf>
    <xf numFmtId="168" fontId="6" fillId="5" borderId="1" xfId="1" applyNumberFormat="1" applyFont="1" applyFill="1" applyBorder="1" applyAlignment="1">
      <alignment horizontal="center" vertical="center" wrapText="1"/>
    </xf>
    <xf numFmtId="0" fontId="7" fillId="5" borderId="1" xfId="0" applyFont="1" applyFill="1" applyBorder="1" applyAlignment="1">
      <alignment vertical="center" wrapText="1"/>
    </xf>
    <xf numFmtId="168" fontId="7" fillId="5" borderId="1" xfId="1" applyNumberFormat="1" applyFont="1" applyFill="1" applyBorder="1" applyAlignment="1">
      <alignment horizontal="center" vertical="center" wrapText="1"/>
    </xf>
    <xf numFmtId="164" fontId="0" fillId="0" borderId="0" xfId="6" applyFont="1" applyBorder="1" applyAlignment="1">
      <alignment horizontal="right" vertical="center" wrapText="1"/>
    </xf>
    <xf numFmtId="0" fontId="0" fillId="0" borderId="0" xfId="0" applyFont="1" applyBorder="1" applyAlignment="1">
      <alignment horizontal="right" vertical="center" wrapText="1"/>
    </xf>
    <xf numFmtId="164" fontId="0" fillId="0" borderId="0" xfId="6" applyFont="1" applyFill="1" applyAlignment="1">
      <alignment horizontal="right" vertical="center" wrapText="1"/>
    </xf>
    <xf numFmtId="0" fontId="0" fillId="0" borderId="0" xfId="0" applyFont="1" applyFill="1" applyAlignment="1">
      <alignment horizontal="right" vertical="center" wrapText="1"/>
    </xf>
    <xf numFmtId="164" fontId="0" fillId="0" borderId="0" xfId="6" applyFont="1" applyFill="1" applyBorder="1" applyAlignment="1">
      <alignment horizontal="right" vertical="center" wrapText="1"/>
    </xf>
    <xf numFmtId="164" fontId="0" fillId="0" borderId="0" xfId="6" applyFont="1" applyAlignment="1">
      <alignment horizontal="right" vertical="center" wrapText="1"/>
    </xf>
    <xf numFmtId="0" fontId="7" fillId="0" borderId="1" xfId="0" applyFont="1" applyFill="1" applyBorder="1" applyAlignment="1">
      <alignment vertical="center" wrapText="1"/>
    </xf>
    <xf numFmtId="0" fontId="11" fillId="0" borderId="1" xfId="0" applyFont="1" applyFill="1" applyBorder="1" applyAlignment="1">
      <alignment horizontal="left" vertical="center" wrapText="1"/>
    </xf>
    <xf numFmtId="168" fontId="6" fillId="0" borderId="1" xfId="1" applyNumberFormat="1" applyFont="1" applyFill="1" applyBorder="1" applyAlignment="1">
      <alignment horizontal="center" vertical="center" wrapText="1"/>
    </xf>
    <xf numFmtId="0" fontId="0" fillId="0" borderId="0" xfId="0" applyFill="1" applyAlignment="1">
      <alignment vertical="center" wrapText="1"/>
    </xf>
    <xf numFmtId="168" fontId="6" fillId="0" borderId="17" xfId="1" applyNumberFormat="1" applyFont="1" applyFill="1" applyBorder="1" applyAlignment="1">
      <alignment horizontal="center" vertical="center" wrapText="1"/>
    </xf>
    <xf numFmtId="0" fontId="0" fillId="0" borderId="0" xfId="0" applyFill="1"/>
    <xf numFmtId="0" fontId="17" fillId="0" borderId="0" xfId="7" applyFont="1" applyFill="1" applyBorder="1"/>
    <xf numFmtId="39" fontId="17" fillId="0" borderId="0" xfId="7" applyNumberFormat="1" applyFont="1" applyFill="1" applyBorder="1"/>
    <xf numFmtId="39" fontId="17" fillId="0" borderId="1" xfId="7" applyNumberFormat="1" applyFont="1" applyFill="1" applyBorder="1"/>
    <xf numFmtId="0" fontId="19" fillId="0" borderId="0" xfId="7" applyFont="1" applyFill="1" applyBorder="1"/>
    <xf numFmtId="0" fontId="17" fillId="0" borderId="1" xfId="7" applyFont="1" applyFill="1" applyBorder="1"/>
    <xf numFmtId="0" fontId="20" fillId="4" borderId="0" xfId="7" applyFont="1" applyFill="1" applyBorder="1" applyAlignment="1">
      <alignment horizontal="center" vertical="center"/>
    </xf>
    <xf numFmtId="39" fontId="18" fillId="0" borderId="1" xfId="7" applyNumberFormat="1" applyFont="1" applyFill="1" applyBorder="1"/>
    <xf numFmtId="0" fontId="17" fillId="3" borderId="0" xfId="7" applyFont="1" applyFill="1" applyBorder="1"/>
    <xf numFmtId="169" fontId="7" fillId="0" borderId="1" xfId="6" applyNumberFormat="1" applyFont="1" applyFill="1" applyBorder="1" applyAlignment="1">
      <alignment horizontal="right" vertical="center" wrapText="1"/>
    </xf>
    <xf numFmtId="14" fontId="8" fillId="5" borderId="1" xfId="0" applyNumberFormat="1" applyFont="1" applyFill="1" applyBorder="1" applyAlignment="1">
      <alignment horizontal="center" vertical="center" wrapText="1"/>
    </xf>
    <xf numFmtId="0" fontId="8" fillId="5" borderId="1" xfId="0" applyFont="1" applyFill="1" applyBorder="1" applyAlignment="1">
      <alignment horizontal="left" vertical="center" wrapText="1"/>
    </xf>
    <xf numFmtId="15" fontId="8" fillId="5" borderId="1" xfId="0" applyNumberFormat="1" applyFont="1" applyFill="1" applyBorder="1" applyAlignment="1">
      <alignment horizontal="center" vertical="center" wrapText="1"/>
    </xf>
    <xf numFmtId="0" fontId="11" fillId="5" borderId="1" xfId="0" applyFont="1" applyFill="1" applyBorder="1" applyAlignment="1">
      <alignment horizontal="left" vertical="center" wrapText="1"/>
    </xf>
    <xf numFmtId="15" fontId="11" fillId="5" borderId="1" xfId="0" applyNumberFormat="1" applyFont="1" applyFill="1" applyBorder="1" applyAlignment="1">
      <alignment horizontal="center" vertical="center" wrapText="1"/>
    </xf>
    <xf numFmtId="39" fontId="18" fillId="0" borderId="7" xfId="7" applyNumberFormat="1" applyFont="1" applyFill="1" applyBorder="1" applyAlignment="1">
      <alignment vertical="center"/>
    </xf>
    <xf numFmtId="0" fontId="17" fillId="0" borderId="9" xfId="7" applyFont="1" applyFill="1" applyBorder="1"/>
    <xf numFmtId="0" fontId="20" fillId="4" borderId="9" xfId="7" applyFont="1" applyFill="1" applyBorder="1" applyAlignment="1">
      <alignment horizontal="center" vertical="center"/>
    </xf>
    <xf numFmtId="44" fontId="0" fillId="0" borderId="0" xfId="0" applyNumberFormat="1" applyFont="1" applyAlignment="1">
      <alignment vertical="center" wrapText="1"/>
    </xf>
    <xf numFmtId="168" fontId="10" fillId="5" borderId="1" xfId="1" applyNumberFormat="1" applyFont="1" applyFill="1" applyBorder="1" applyAlignment="1">
      <alignment horizontal="center" vertical="center" wrapText="1"/>
    </xf>
    <xf numFmtId="0" fontId="11" fillId="5" borderId="1" xfId="0" applyFont="1" applyFill="1" applyBorder="1" applyAlignment="1">
      <alignment vertical="center" wrapText="1"/>
    </xf>
    <xf numFmtId="6" fontId="6" fillId="5" borderId="1" xfId="1" applyNumberFormat="1" applyFont="1" applyFill="1" applyBorder="1" applyAlignment="1">
      <alignment horizontal="center" vertical="center" wrapText="1"/>
    </xf>
    <xf numFmtId="0" fontId="17" fillId="0" borderId="1" xfId="7" applyFont="1" applyFill="1" applyBorder="1" applyAlignment="1">
      <alignment horizontal="center" vertical="center" wrapText="1"/>
    </xf>
    <xf numFmtId="0" fontId="28" fillId="5" borderId="1" xfId="0" applyFont="1" applyFill="1" applyBorder="1" applyAlignment="1">
      <alignment horizontal="center" vertical="center" wrapText="1"/>
    </xf>
    <xf numFmtId="168" fontId="6" fillId="5" borderId="7" xfId="1" applyNumberFormat="1" applyFont="1" applyFill="1" applyBorder="1" applyAlignment="1">
      <alignment horizontal="center" vertical="center" wrapText="1"/>
    </xf>
    <xf numFmtId="168" fontId="6" fillId="5" borderId="17" xfId="1" applyNumberFormat="1" applyFont="1" applyFill="1" applyBorder="1" applyAlignment="1">
      <alignment horizontal="center" vertical="center" wrapText="1"/>
    </xf>
    <xf numFmtId="168" fontId="7" fillId="5" borderId="7" xfId="1" applyNumberFormat="1" applyFont="1" applyFill="1" applyBorder="1" applyAlignment="1">
      <alignment horizontal="center" vertical="center" wrapText="1"/>
    </xf>
    <xf numFmtId="0" fontId="28" fillId="5" borderId="1" xfId="0" applyFont="1" applyFill="1" applyBorder="1" applyAlignment="1">
      <alignment horizontal="center" vertical="center"/>
    </xf>
    <xf numFmtId="0" fontId="23" fillId="5" borderId="1" xfId="0" applyFont="1" applyFill="1" applyBorder="1" applyAlignment="1">
      <alignment horizontal="center" vertical="center" wrapText="1"/>
    </xf>
    <xf numFmtId="0" fontId="14" fillId="0" borderId="0" xfId="0" applyFont="1" applyFill="1" applyAlignment="1">
      <alignment vertical="center" wrapText="1"/>
    </xf>
    <xf numFmtId="39" fontId="18" fillId="0" borderId="0" xfId="7" applyNumberFormat="1" applyFont="1" applyFill="1" applyBorder="1"/>
    <xf numFmtId="0" fontId="18" fillId="0" borderId="0" xfId="7" applyFont="1" applyFill="1" applyBorder="1"/>
    <xf numFmtId="0" fontId="18" fillId="7" borderId="0" xfId="7" applyFont="1" applyFill="1" applyBorder="1"/>
    <xf numFmtId="0" fontId="18" fillId="8" borderId="0" xfId="7" applyFont="1" applyFill="1" applyBorder="1"/>
    <xf numFmtId="0" fontId="18" fillId="3" borderId="8" xfId="7" applyFont="1" applyFill="1" applyBorder="1"/>
    <xf numFmtId="39" fontId="18" fillId="3" borderId="8" xfId="7" applyNumberFormat="1" applyFont="1" applyFill="1" applyBorder="1"/>
    <xf numFmtId="39" fontId="18" fillId="3" borderId="0" xfId="7" applyNumberFormat="1" applyFont="1" applyFill="1" applyBorder="1"/>
    <xf numFmtId="0" fontId="18" fillId="3" borderId="0" xfId="7" applyFont="1" applyFill="1" applyBorder="1" applyAlignment="1">
      <alignment horizontal="center" vertical="center"/>
    </xf>
    <xf numFmtId="0" fontId="18" fillId="3" borderId="0" xfId="7" applyFont="1" applyFill="1" applyBorder="1"/>
    <xf numFmtId="0" fontId="18" fillId="0" borderId="1" xfId="7" applyFont="1" applyFill="1" applyBorder="1"/>
    <xf numFmtId="0" fontId="18" fillId="0" borderId="7" xfId="7" applyFont="1" applyFill="1" applyBorder="1" applyAlignment="1">
      <alignment vertical="center"/>
    </xf>
    <xf numFmtId="0" fontId="17" fillId="0" borderId="0" xfId="7" applyFont="1" applyFill="1" applyBorder="1" applyAlignment="1">
      <alignment horizontal="center"/>
    </xf>
    <xf numFmtId="39" fontId="18" fillId="8" borderId="8" xfId="7" applyNumberFormat="1" applyFont="1" applyFill="1" applyBorder="1"/>
    <xf numFmtId="0" fontId="0" fillId="0" borderId="0" xfId="0" quotePrefix="1" applyFont="1" applyBorder="1" applyAlignment="1">
      <alignment horizontal="center" vertical="center" wrapText="1"/>
    </xf>
    <xf numFmtId="0" fontId="5" fillId="0" borderId="0" xfId="3" quotePrefix="1" applyFont="1" applyBorder="1" applyAlignment="1">
      <alignment horizontal="center" vertical="center" wrapText="1"/>
    </xf>
    <xf numFmtId="168" fontId="0" fillId="0" borderId="0" xfId="0" applyNumberFormat="1" applyFont="1" applyFill="1" applyBorder="1" applyAlignment="1">
      <alignment horizontal="center" vertical="center" wrapText="1"/>
    </xf>
    <xf numFmtId="169" fontId="0" fillId="0" borderId="0" xfId="0" applyNumberFormat="1" applyFont="1" applyFill="1" applyBorder="1" applyAlignment="1">
      <alignment horizontal="right" vertical="center" wrapText="1"/>
    </xf>
    <xf numFmtId="0" fontId="18" fillId="0" borderId="1" xfId="7" applyFont="1" applyFill="1" applyBorder="1" applyAlignment="1">
      <alignment horizontal="center" vertical="center" wrapText="1"/>
    </xf>
    <xf numFmtId="39" fontId="18" fillId="9" borderId="1" xfId="7" applyNumberFormat="1" applyFont="1" applyFill="1" applyBorder="1" applyAlignment="1">
      <alignment wrapText="1"/>
    </xf>
    <xf numFmtId="172" fontId="0" fillId="0" borderId="0" xfId="0" applyNumberFormat="1" applyFont="1" applyFill="1" applyBorder="1" applyAlignment="1">
      <alignment horizontal="center" vertical="center" wrapText="1"/>
    </xf>
    <xf numFmtId="172" fontId="0" fillId="0" borderId="0" xfId="0" applyNumberFormat="1" applyFont="1" applyAlignment="1">
      <alignment vertical="center" wrapText="1"/>
    </xf>
    <xf numFmtId="172" fontId="0" fillId="0" borderId="0" xfId="0" applyNumberFormat="1" applyFont="1" applyAlignment="1">
      <alignment horizontal="right" vertical="center" wrapText="1"/>
    </xf>
    <xf numFmtId="172" fontId="0" fillId="0" borderId="0" xfId="0" applyNumberFormat="1" applyFont="1"/>
    <xf numFmtId="168" fontId="6" fillId="5" borderId="6" xfId="1" applyNumberFormat="1" applyFont="1" applyFill="1" applyBorder="1" applyAlignment="1">
      <alignment horizontal="center" vertical="center" wrapText="1"/>
    </xf>
    <xf numFmtId="39" fontId="18" fillId="11" borderId="7" xfId="7" applyNumberFormat="1" applyFont="1" applyFill="1" applyBorder="1" applyAlignment="1">
      <alignment vertical="center"/>
    </xf>
    <xf numFmtId="39" fontId="18" fillId="11" borderId="1" xfId="7" applyNumberFormat="1" applyFont="1" applyFill="1" applyBorder="1"/>
    <xf numFmtId="14" fontId="14" fillId="3" borderId="0" xfId="0" applyNumberFormat="1" applyFont="1" applyFill="1" applyBorder="1" applyAlignment="1">
      <alignment horizontal="right" vertical="center" wrapText="1"/>
    </xf>
    <xf numFmtId="170" fontId="18" fillId="3" borderId="0" xfId="7" applyNumberFormat="1" applyFont="1" applyFill="1" applyBorder="1"/>
    <xf numFmtId="172" fontId="0" fillId="0" borderId="0" xfId="0" applyNumberFormat="1" applyFont="1" applyAlignment="1">
      <alignment horizontal="center" vertical="center" wrapText="1"/>
    </xf>
    <xf numFmtId="0" fontId="4" fillId="0" borderId="0" xfId="0" applyFont="1" applyFill="1" applyAlignment="1">
      <alignment horizontal="center" vertical="center" wrapText="1"/>
    </xf>
    <xf numFmtId="168" fontId="8" fillId="0" borderId="1" xfId="1" applyNumberFormat="1" applyFont="1" applyFill="1" applyBorder="1" applyAlignment="1">
      <alignment horizontal="center" vertical="center" wrapText="1"/>
    </xf>
    <xf numFmtId="0" fontId="8" fillId="5" borderId="1" xfId="0" applyFont="1" applyFill="1" applyBorder="1" applyAlignment="1">
      <alignment vertical="center" wrapText="1"/>
    </xf>
    <xf numFmtId="0" fontId="39" fillId="5" borderId="1" xfId="0" applyFont="1" applyFill="1" applyBorder="1" applyAlignment="1">
      <alignment horizontal="center" vertical="center" wrapText="1"/>
    </xf>
    <xf numFmtId="0" fontId="40" fillId="15" borderId="1" xfId="0" applyFont="1" applyFill="1" applyBorder="1" applyAlignment="1">
      <alignment horizontal="center" vertical="center" wrapText="1"/>
    </xf>
    <xf numFmtId="39" fontId="18" fillId="0" borderId="8" xfId="7" applyNumberFormat="1" applyFont="1" applyFill="1" applyBorder="1"/>
    <xf numFmtId="39" fontId="18" fillId="11" borderId="0" xfId="7" applyNumberFormat="1" applyFont="1" applyFill="1" applyBorder="1" applyAlignment="1">
      <alignment vertical="center"/>
    </xf>
    <xf numFmtId="0" fontId="18" fillId="0" borderId="0" xfId="7" applyFont="1" applyFill="1" applyBorder="1" applyAlignment="1">
      <alignment vertical="center"/>
    </xf>
    <xf numFmtId="39" fontId="18" fillId="0" borderId="0" xfId="7" applyNumberFormat="1" applyFont="1" applyFill="1" applyBorder="1" applyAlignment="1">
      <alignment vertical="center"/>
    </xf>
    <xf numFmtId="39" fontId="18" fillId="11" borderId="8" xfId="7" applyNumberFormat="1" applyFont="1" applyFill="1" applyBorder="1"/>
    <xf numFmtId="39" fontId="18" fillId="8" borderId="0" xfId="7" applyNumberFormat="1" applyFont="1" applyFill="1" applyBorder="1"/>
    <xf numFmtId="0" fontId="43" fillId="3" borderId="0" xfId="0" applyFont="1" applyFill="1" applyBorder="1" applyAlignment="1">
      <alignment horizontal="center" vertical="center" wrapText="1"/>
    </xf>
    <xf numFmtId="0" fontId="43" fillId="0" borderId="0" xfId="0" applyFont="1" applyFill="1"/>
    <xf numFmtId="0" fontId="43" fillId="3" borderId="0" xfId="0" applyFont="1" applyFill="1" applyAlignment="1">
      <alignment vertical="center" wrapText="1"/>
    </xf>
    <xf numFmtId="44" fontId="3" fillId="15" borderId="0" xfId="0" applyNumberFormat="1" applyFont="1" applyFill="1"/>
    <xf numFmtId="0" fontId="8" fillId="5" borderId="1" xfId="0" applyNumberFormat="1" applyFont="1" applyFill="1" applyBorder="1" applyAlignment="1">
      <alignment horizontal="center" vertical="center" wrapText="1"/>
    </xf>
    <xf numFmtId="0" fontId="8" fillId="0" borderId="0" xfId="0" applyFont="1" applyBorder="1" applyAlignment="1">
      <alignment vertical="center" wrapText="1"/>
    </xf>
    <xf numFmtId="0" fontId="15" fillId="0" borderId="0" xfId="6" applyNumberFormat="1" applyFont="1" applyAlignment="1">
      <alignment wrapText="1"/>
    </xf>
    <xf numFmtId="0" fontId="0" fillId="0" borderId="35" xfId="0" applyFont="1" applyBorder="1"/>
    <xf numFmtId="0" fontId="8" fillId="0" borderId="0" xfId="0" applyFont="1" applyBorder="1" applyAlignment="1">
      <alignment horizontal="left" vertical="center" wrapText="1"/>
    </xf>
    <xf numFmtId="14" fontId="8" fillId="0" borderId="0" xfId="0" applyNumberFormat="1" applyFont="1" applyBorder="1" applyAlignment="1">
      <alignment horizontal="center" vertical="center" wrapText="1"/>
    </xf>
    <xf numFmtId="0" fontId="9" fillId="0" borderId="0" xfId="0" applyFont="1" applyBorder="1" applyAlignment="1">
      <alignment horizontal="left" vertical="center" wrapText="1"/>
    </xf>
    <xf numFmtId="168" fontId="46" fillId="5" borderId="1" xfId="1" applyNumberFormat="1" applyFont="1" applyFill="1" applyBorder="1" applyAlignment="1">
      <alignment horizontal="center" vertical="center" wrapText="1"/>
    </xf>
    <xf numFmtId="0" fontId="8" fillId="0" borderId="1" xfId="0" applyFont="1" applyFill="1" applyBorder="1" applyAlignment="1">
      <alignment vertical="center" wrapText="1"/>
    </xf>
    <xf numFmtId="15" fontId="8" fillId="5" borderId="7" xfId="0" applyNumberFormat="1" applyFont="1" applyFill="1" applyBorder="1" applyAlignment="1">
      <alignment horizontal="center" vertical="center" wrapText="1"/>
    </xf>
    <xf numFmtId="0" fontId="47" fillId="0" borderId="1" xfId="0"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6"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15" fontId="8" fillId="0" borderId="1" xfId="0" applyNumberFormat="1" applyFont="1" applyFill="1" applyBorder="1" applyAlignment="1">
      <alignment horizontal="center" vertical="center" wrapText="1"/>
    </xf>
    <xf numFmtId="0" fontId="8" fillId="0" borderId="31" xfId="0" applyFont="1" applyFill="1" applyBorder="1" applyAlignment="1">
      <alignment horizontal="center" vertical="center" wrapText="1"/>
    </xf>
    <xf numFmtId="0" fontId="27" fillId="5" borderId="1" xfId="0" applyFont="1" applyFill="1" applyBorder="1" applyAlignment="1">
      <alignment horizontal="center" vertical="center"/>
    </xf>
    <xf numFmtId="168" fontId="11" fillId="5" borderId="1" xfId="1" applyNumberFormat="1" applyFont="1" applyFill="1" applyBorder="1" applyAlignment="1">
      <alignment horizontal="center" vertical="center" wrapText="1"/>
    </xf>
    <xf numFmtId="0" fontId="17" fillId="0" borderId="0" xfId="7" applyFont="1" applyFill="1" applyBorder="1" applyAlignment="1"/>
    <xf numFmtId="6" fontId="11" fillId="5" borderId="1" xfId="0" applyNumberFormat="1" applyFont="1" applyFill="1" applyBorder="1" applyAlignment="1">
      <alignment horizontal="right" vertical="center" wrapText="1"/>
    </xf>
    <xf numFmtId="0" fontId="40" fillId="15" borderId="31" xfId="0" applyFont="1" applyFill="1" applyBorder="1" applyAlignment="1">
      <alignment horizontal="center" vertical="center" wrapText="1"/>
    </xf>
    <xf numFmtId="0" fontId="40" fillId="15" borderId="7" xfId="0" applyFont="1" applyFill="1" applyBorder="1" applyAlignment="1">
      <alignment horizontal="center" vertical="center" wrapText="1"/>
    </xf>
    <xf numFmtId="44" fontId="6" fillId="5" borderId="1" xfId="1" applyFont="1" applyFill="1" applyBorder="1" applyAlignment="1">
      <alignment horizontal="center" vertical="center" wrapText="1"/>
    </xf>
    <xf numFmtId="0" fontId="48" fillId="5" borderId="1" xfId="0" applyFont="1" applyFill="1" applyBorder="1" applyAlignment="1">
      <alignment horizontal="center" vertical="center" wrapText="1"/>
    </xf>
    <xf numFmtId="44" fontId="7" fillId="5" borderId="1" xfId="1" applyFont="1" applyFill="1" applyBorder="1" applyAlignment="1">
      <alignment horizontal="center" vertical="center" wrapText="1"/>
    </xf>
    <xf numFmtId="0" fontId="11" fillId="0" borderId="1" xfId="0" applyFont="1" applyFill="1" applyBorder="1" applyAlignment="1">
      <alignment horizontal="center" vertical="center" wrapText="1"/>
    </xf>
    <xf numFmtId="44" fontId="11" fillId="5" borderId="1" xfId="1" applyFont="1" applyFill="1" applyBorder="1" applyAlignment="1">
      <alignment horizontal="right" vertical="center" wrapText="1"/>
    </xf>
    <xf numFmtId="6" fontId="8" fillId="5" borderId="1" xfId="0" applyNumberFormat="1" applyFont="1" applyFill="1" applyBorder="1" applyAlignment="1">
      <alignment horizontal="right" vertical="center" wrapText="1"/>
    </xf>
    <xf numFmtId="44" fontId="24" fillId="3" borderId="0" xfId="1" applyFont="1" applyFill="1" applyAlignment="1">
      <alignment horizontal="right" vertical="center" wrapText="1"/>
    </xf>
    <xf numFmtId="168" fontId="8" fillId="15" borderId="1" xfId="1" applyNumberFormat="1" applyFont="1" applyFill="1" applyBorder="1" applyAlignment="1">
      <alignment horizontal="center" vertical="center" wrapText="1"/>
    </xf>
    <xf numFmtId="0" fontId="25" fillId="0" borderId="0" xfId="0" applyFont="1" applyFill="1" applyAlignment="1">
      <alignment horizontal="center" vertical="center"/>
    </xf>
    <xf numFmtId="0" fontId="0" fillId="15" borderId="1" xfId="0" applyFill="1" applyBorder="1"/>
    <xf numFmtId="0" fontId="0" fillId="15" borderId="31" xfId="0" applyFill="1" applyBorder="1"/>
    <xf numFmtId="0" fontId="0" fillId="5" borderId="1" xfId="0" applyFill="1" applyBorder="1" applyAlignment="1">
      <alignment horizontal="center" vertical="center"/>
    </xf>
    <xf numFmtId="0" fontId="39" fillId="5" borderId="0" xfId="0" applyFont="1" applyFill="1" applyAlignment="1">
      <alignment horizontal="center" vertical="center" wrapText="1"/>
    </xf>
    <xf numFmtId="44" fontId="11" fillId="5" borderId="24" xfId="1" applyFont="1" applyFill="1" applyBorder="1" applyAlignment="1">
      <alignment horizontal="center" vertical="center" wrapText="1"/>
    </xf>
    <xf numFmtId="0" fontId="0" fillId="15" borderId="0" xfId="0" applyFill="1"/>
    <xf numFmtId="0" fontId="0" fillId="15" borderId="1" xfId="1" applyNumberFormat="1" applyFont="1" applyFill="1" applyBorder="1" applyAlignment="1">
      <alignment wrapText="1"/>
    </xf>
    <xf numFmtId="0" fontId="0" fillId="4" borderId="0" xfId="0" applyFill="1"/>
    <xf numFmtId="0" fontId="55" fillId="0" borderId="0" xfId="7" applyNumberFormat="1" applyFont="1" applyFill="1" applyBorder="1" applyAlignment="1">
      <alignment horizontal="center" vertical="center" wrapText="1" readingOrder="1"/>
    </xf>
    <xf numFmtId="0" fontId="44" fillId="0" borderId="1" xfId="7" applyNumberFormat="1" applyFont="1" applyFill="1" applyBorder="1" applyAlignment="1">
      <alignment horizontal="center" vertical="center" wrapText="1" readingOrder="1"/>
    </xf>
    <xf numFmtId="0" fontId="44" fillId="3" borderId="1" xfId="7" applyNumberFormat="1" applyFont="1" applyFill="1" applyBorder="1" applyAlignment="1">
      <alignment horizontal="center" vertical="center" wrapText="1" readingOrder="1"/>
    </xf>
    <xf numFmtId="0" fontId="17" fillId="18" borderId="0" xfId="7" applyFont="1" applyFill="1" applyBorder="1"/>
    <xf numFmtId="0" fontId="44" fillId="14" borderId="18" xfId="7" applyNumberFormat="1" applyFont="1" applyFill="1" applyBorder="1" applyAlignment="1">
      <alignment horizontal="center" vertical="center" wrapText="1" readingOrder="1"/>
    </xf>
    <xf numFmtId="39" fontId="22" fillId="3" borderId="1" xfId="7" applyNumberFormat="1" applyFont="1" applyFill="1" applyBorder="1" applyAlignment="1">
      <alignment horizontal="right" vertical="center" wrapText="1" readingOrder="1"/>
    </xf>
    <xf numFmtId="0" fontId="44" fillId="6" borderId="21" xfId="7" applyNumberFormat="1" applyFont="1" applyFill="1" applyBorder="1" applyAlignment="1">
      <alignment horizontal="center" vertical="center" wrapText="1" readingOrder="1"/>
    </xf>
    <xf numFmtId="0" fontId="18" fillId="18" borderId="1" xfId="7" applyFont="1" applyFill="1" applyBorder="1" applyAlignment="1">
      <alignment horizontal="center" vertical="center" wrapText="1"/>
    </xf>
    <xf numFmtId="0" fontId="19" fillId="18" borderId="0" xfId="7" applyFont="1" applyFill="1" applyBorder="1"/>
    <xf numFmtId="39" fontId="18" fillId="12" borderId="0" xfId="7" applyNumberFormat="1" applyFont="1" applyFill="1" applyBorder="1"/>
    <xf numFmtId="39" fontId="32" fillId="3" borderId="1" xfId="7" applyNumberFormat="1" applyFont="1" applyFill="1" applyBorder="1" applyAlignment="1">
      <alignment horizontal="right" vertical="center" wrapText="1" readingOrder="1"/>
    </xf>
    <xf numFmtId="0" fontId="44" fillId="16" borderId="1" xfId="7" applyNumberFormat="1" applyFont="1" applyFill="1" applyBorder="1" applyAlignment="1">
      <alignment horizontal="center" vertical="center" wrapText="1" readingOrder="1"/>
    </xf>
    <xf numFmtId="0" fontId="18" fillId="4" borderId="8" xfId="7" applyFont="1" applyFill="1" applyBorder="1" applyAlignment="1">
      <alignment horizontal="center" vertical="center" wrapText="1"/>
    </xf>
    <xf numFmtId="0" fontId="44" fillId="0" borderId="21" xfId="7" applyNumberFormat="1" applyFont="1" applyFill="1" applyBorder="1" applyAlignment="1">
      <alignment horizontal="center" vertical="center" wrapText="1" readingOrder="1"/>
    </xf>
    <xf numFmtId="0" fontId="44" fillId="14" borderId="20" xfId="7" applyNumberFormat="1" applyFont="1" applyFill="1" applyBorder="1" applyAlignment="1">
      <alignment horizontal="center" vertical="center" wrapText="1" readingOrder="1"/>
    </xf>
    <xf numFmtId="39" fontId="21" fillId="14" borderId="20" xfId="7" applyNumberFormat="1" applyFont="1" applyFill="1" applyBorder="1" applyAlignment="1">
      <alignment horizontal="right" vertical="center" wrapText="1" readingOrder="1"/>
    </xf>
    <xf numFmtId="39" fontId="21" fillId="14" borderId="28" xfId="7" applyNumberFormat="1" applyFont="1" applyFill="1" applyBorder="1" applyAlignment="1">
      <alignment horizontal="right" vertical="center" wrapText="1" readingOrder="1"/>
    </xf>
    <xf numFmtId="39" fontId="21" fillId="8" borderId="1" xfId="7" applyNumberFormat="1" applyFont="1" applyFill="1" applyBorder="1" applyAlignment="1">
      <alignment horizontal="right" vertical="center" wrapText="1" readingOrder="1"/>
    </xf>
    <xf numFmtId="0" fontId="30" fillId="18" borderId="21" xfId="7" applyNumberFormat="1" applyFont="1" applyFill="1" applyBorder="1" applyAlignment="1">
      <alignment horizontal="center" vertical="center" wrapText="1" readingOrder="1"/>
    </xf>
    <xf numFmtId="0" fontId="59" fillId="0" borderId="21" xfId="7" applyNumberFormat="1" applyFont="1" applyFill="1" applyBorder="1" applyAlignment="1">
      <alignment horizontal="center" vertical="center" wrapText="1" readingOrder="1"/>
    </xf>
    <xf numFmtId="0" fontId="44" fillId="14" borderId="19" xfId="7" applyNumberFormat="1" applyFont="1" applyFill="1" applyBorder="1" applyAlignment="1">
      <alignment horizontal="center" vertical="center" wrapText="1" readingOrder="1"/>
    </xf>
    <xf numFmtId="39" fontId="21" fillId="14" borderId="19" xfId="7" applyNumberFormat="1" applyFont="1" applyFill="1" applyBorder="1" applyAlignment="1">
      <alignment horizontal="right" vertical="center" wrapText="1" readingOrder="1"/>
    </xf>
    <xf numFmtId="39" fontId="21" fillId="14" borderId="29" xfId="7" applyNumberFormat="1" applyFont="1" applyFill="1" applyBorder="1" applyAlignment="1">
      <alignment horizontal="right" vertical="center" wrapText="1" readingOrder="1"/>
    </xf>
    <xf numFmtId="39" fontId="32" fillId="3" borderId="1" xfId="7" applyNumberFormat="1" applyFont="1" applyFill="1" applyBorder="1" applyAlignment="1">
      <alignment horizontal="right" vertical="center" wrapText="1"/>
    </xf>
    <xf numFmtId="0" fontId="30" fillId="18" borderId="1" xfId="7" applyNumberFormat="1" applyFont="1" applyFill="1" applyBorder="1" applyAlignment="1">
      <alignment horizontal="center" vertical="center" wrapText="1" readingOrder="1"/>
    </xf>
    <xf numFmtId="39" fontId="22" fillId="18" borderId="1" xfId="7" applyNumberFormat="1" applyFont="1" applyFill="1" applyBorder="1" applyAlignment="1">
      <alignment horizontal="right" vertical="center" wrapText="1" readingOrder="1"/>
    </xf>
    <xf numFmtId="39" fontId="32" fillId="18" borderId="1" xfId="7" applyNumberFormat="1" applyFont="1" applyFill="1" applyBorder="1" applyAlignment="1">
      <alignment horizontal="right" vertical="center" wrapText="1" readingOrder="1"/>
    </xf>
    <xf numFmtId="39" fontId="32" fillId="18" borderId="1" xfId="7" applyNumberFormat="1" applyFont="1" applyFill="1" applyBorder="1" applyAlignment="1">
      <alignment horizontal="right" vertical="center" wrapText="1"/>
    </xf>
    <xf numFmtId="39" fontId="21" fillId="0" borderId="1" xfId="7" applyNumberFormat="1" applyFont="1" applyFill="1" applyBorder="1" applyAlignment="1">
      <alignment horizontal="right" vertical="center" wrapText="1" readingOrder="1"/>
    </xf>
    <xf numFmtId="169" fontId="30" fillId="18" borderId="1" xfId="7" applyNumberFormat="1" applyFont="1" applyFill="1" applyBorder="1" applyAlignment="1">
      <alignment horizontal="center" vertical="center" wrapText="1" readingOrder="1"/>
    </xf>
    <xf numFmtId="39" fontId="21" fillId="16" borderId="1" xfId="7" applyNumberFormat="1" applyFont="1" applyFill="1" applyBorder="1" applyAlignment="1">
      <alignment horizontal="right" vertical="center" wrapText="1" readingOrder="1"/>
    </xf>
    <xf numFmtId="0" fontId="59" fillId="0" borderId="1" xfId="7" applyNumberFormat="1" applyFont="1" applyFill="1" applyBorder="1" applyAlignment="1">
      <alignment horizontal="center" vertical="center" wrapText="1" readingOrder="1"/>
    </xf>
    <xf numFmtId="39" fontId="33" fillId="12" borderId="1" xfId="7" applyNumberFormat="1" applyFont="1" applyFill="1" applyBorder="1" applyAlignment="1">
      <alignment horizontal="right"/>
    </xf>
    <xf numFmtId="0" fontId="21" fillId="3" borderId="1" xfId="7" applyNumberFormat="1" applyFont="1" applyFill="1" applyBorder="1" applyAlignment="1">
      <alignment vertical="center" wrapText="1" readingOrder="1"/>
    </xf>
    <xf numFmtId="0" fontId="21" fillId="6" borderId="1" xfId="7" applyNumberFormat="1" applyFont="1" applyFill="1" applyBorder="1" applyAlignment="1">
      <alignment horizontal="center" vertical="center" wrapText="1" readingOrder="1"/>
    </xf>
    <xf numFmtId="39" fontId="60" fillId="14" borderId="1" xfId="7" applyNumberFormat="1" applyFont="1" applyFill="1" applyBorder="1" applyAlignment="1">
      <alignment horizontal="right"/>
    </xf>
    <xf numFmtId="0" fontId="60" fillId="14" borderId="1" xfId="7" applyFont="1" applyFill="1" applyBorder="1" applyAlignment="1">
      <alignment horizontal="center" vertical="center" wrapText="1"/>
    </xf>
    <xf numFmtId="0" fontId="60" fillId="14" borderId="1" xfId="7" applyFont="1" applyFill="1" applyBorder="1" applyAlignment="1">
      <alignment horizontal="right"/>
    </xf>
    <xf numFmtId="0" fontId="21" fillId="3" borderId="21" xfId="7" applyNumberFormat="1" applyFont="1" applyFill="1" applyBorder="1" applyAlignment="1">
      <alignment horizontal="center" vertical="center" wrapText="1" readingOrder="1"/>
    </xf>
    <xf numFmtId="0" fontId="60" fillId="3" borderId="0" xfId="7" applyFont="1" applyFill="1" applyBorder="1"/>
    <xf numFmtId="0" fontId="21" fillId="6" borderId="21" xfId="7" applyNumberFormat="1" applyFont="1" applyFill="1" applyBorder="1" applyAlignment="1">
      <alignment horizontal="center" vertical="center" wrapText="1" readingOrder="1"/>
    </xf>
    <xf numFmtId="0" fontId="60" fillId="0" borderId="0" xfId="7" applyFont="1" applyFill="1" applyBorder="1"/>
    <xf numFmtId="0" fontId="22" fillId="3" borderId="21" xfId="7" applyNumberFormat="1" applyFont="1" applyFill="1" applyBorder="1" applyAlignment="1">
      <alignment horizontal="center" vertical="center" wrapText="1" readingOrder="1"/>
    </xf>
    <xf numFmtId="0" fontId="21" fillId="0" borderId="21" xfId="7" applyNumberFormat="1" applyFont="1" applyFill="1" applyBorder="1" applyAlignment="1">
      <alignment horizontal="center" vertical="center" wrapText="1" readingOrder="1"/>
    </xf>
    <xf numFmtId="0" fontId="21" fillId="0" borderId="1" xfId="7" applyNumberFormat="1" applyFont="1" applyFill="1" applyBorder="1" applyAlignment="1">
      <alignment horizontal="center" vertical="center" wrapText="1" readingOrder="1"/>
    </xf>
    <xf numFmtId="0" fontId="60" fillId="6" borderId="0" xfId="7" applyFont="1" applyFill="1" applyBorder="1"/>
    <xf numFmtId="0" fontId="21" fillId="0" borderId="21" xfId="0" applyNumberFormat="1" applyFont="1" applyFill="1" applyBorder="1" applyAlignment="1">
      <alignment horizontal="center" vertical="center" wrapText="1" readingOrder="1"/>
    </xf>
    <xf numFmtId="0" fontId="21" fillId="14" borderId="21" xfId="7" applyNumberFormat="1" applyFont="1" applyFill="1" applyBorder="1" applyAlignment="1">
      <alignment horizontal="center" vertical="center" wrapText="1" readingOrder="1"/>
    </xf>
    <xf numFmtId="0" fontId="21" fillId="19" borderId="21" xfId="7" applyNumberFormat="1" applyFont="1" applyFill="1" applyBorder="1" applyAlignment="1">
      <alignment horizontal="center" vertical="center" wrapText="1" readingOrder="1"/>
    </xf>
    <xf numFmtId="0" fontId="61" fillId="14" borderId="21" xfId="7" applyNumberFormat="1" applyFont="1" applyFill="1" applyBorder="1" applyAlignment="1">
      <alignment horizontal="center" vertical="center" wrapText="1" readingOrder="1"/>
    </xf>
    <xf numFmtId="0" fontId="61" fillId="14" borderId="1" xfId="7" applyNumberFormat="1" applyFont="1" applyFill="1" applyBorder="1" applyAlignment="1">
      <alignment horizontal="center" vertical="center" wrapText="1" readingOrder="1"/>
    </xf>
    <xf numFmtId="0" fontId="61" fillId="14" borderId="1" xfId="7" applyNumberFormat="1" applyFont="1" applyFill="1" applyBorder="1" applyAlignment="1">
      <alignment vertical="center" wrapText="1" readingOrder="1"/>
    </xf>
    <xf numFmtId="39" fontId="61" fillId="14" borderId="1" xfId="7" applyNumberFormat="1" applyFont="1" applyFill="1" applyBorder="1" applyAlignment="1">
      <alignment horizontal="right" vertical="center" wrapText="1" readingOrder="1"/>
    </xf>
    <xf numFmtId="0" fontId="62" fillId="14" borderId="0" xfId="7" applyFont="1" applyFill="1" applyBorder="1"/>
    <xf numFmtId="0" fontId="21" fillId="17" borderId="21" xfId="7" applyNumberFormat="1" applyFont="1" applyFill="1" applyBorder="1" applyAlignment="1">
      <alignment horizontal="center" vertical="center" wrapText="1" readingOrder="1"/>
    </xf>
    <xf numFmtId="0" fontId="60" fillId="17" borderId="0" xfId="7" applyFont="1" applyFill="1" applyBorder="1"/>
    <xf numFmtId="39" fontId="60" fillId="3" borderId="6" xfId="7" applyNumberFormat="1" applyFont="1" applyFill="1" applyBorder="1" applyAlignment="1">
      <alignment horizontal="right" vertical="center"/>
    </xf>
    <xf numFmtId="39" fontId="54" fillId="3" borderId="6" xfId="7" applyNumberFormat="1" applyFont="1" applyFill="1" applyBorder="1" applyAlignment="1">
      <alignment horizontal="right" vertical="center"/>
    </xf>
    <xf numFmtId="0" fontId="19" fillId="0" borderId="6" xfId="7" applyFont="1" applyFill="1" applyBorder="1"/>
    <xf numFmtId="0" fontId="21" fillId="3" borderId="1" xfId="0" applyNumberFormat="1" applyFont="1" applyFill="1" applyBorder="1" applyAlignment="1">
      <alignment horizontal="center" vertical="center" wrapText="1" readingOrder="1"/>
    </xf>
    <xf numFmtId="39" fontId="21" fillId="3" borderId="1" xfId="7" applyNumberFormat="1" applyFont="1" applyFill="1" applyBorder="1" applyAlignment="1">
      <alignment vertical="center" wrapText="1" readingOrder="1"/>
    </xf>
    <xf numFmtId="0" fontId="17" fillId="0" borderId="0" xfId="7" applyFont="1" applyFill="1" applyBorder="1" applyAlignment="1">
      <alignment horizontal="center" vertical="center"/>
    </xf>
    <xf numFmtId="0" fontId="18" fillId="4" borderId="0" xfId="7" applyFont="1" applyFill="1" applyBorder="1" applyAlignment="1">
      <alignment horizontal="center" vertical="center"/>
    </xf>
    <xf numFmtId="0" fontId="60" fillId="14" borderId="1" xfId="7" applyFont="1" applyFill="1" applyBorder="1" applyAlignment="1">
      <alignment horizontal="center" vertical="center"/>
    </xf>
    <xf numFmtId="39" fontId="32" fillId="18" borderId="1" xfId="7" applyNumberFormat="1" applyFont="1" applyFill="1" applyBorder="1" applyAlignment="1">
      <alignment horizontal="center" vertical="center" wrapText="1"/>
    </xf>
    <xf numFmtId="39" fontId="32" fillId="3" borderId="1" xfId="7" applyNumberFormat="1" applyFont="1" applyFill="1" applyBorder="1" applyAlignment="1">
      <alignment horizontal="center" vertical="center" wrapText="1"/>
    </xf>
    <xf numFmtId="39" fontId="18" fillId="12" borderId="0" xfId="7" applyNumberFormat="1" applyFont="1" applyFill="1" applyBorder="1" applyAlignment="1">
      <alignment horizontal="center" vertical="center"/>
    </xf>
    <xf numFmtId="0" fontId="17" fillId="0" borderId="1" xfId="7" applyFont="1" applyFill="1" applyBorder="1" applyAlignment="1">
      <alignment horizontal="center" vertical="center"/>
    </xf>
    <xf numFmtId="0" fontId="17" fillId="18" borderId="1" xfId="7" applyFont="1" applyFill="1" applyBorder="1" applyAlignment="1">
      <alignment horizontal="center" vertical="center"/>
    </xf>
    <xf numFmtId="0" fontId="19" fillId="0" borderId="1" xfId="7" applyFont="1" applyFill="1" applyBorder="1" applyAlignment="1">
      <alignment horizontal="center" vertical="center"/>
    </xf>
    <xf numFmtId="0" fontId="19" fillId="0" borderId="0" xfId="7" applyFont="1" applyFill="1" applyBorder="1" applyAlignment="1">
      <alignment horizontal="center" vertical="center"/>
    </xf>
    <xf numFmtId="0" fontId="61" fillId="24" borderId="1" xfId="7" applyNumberFormat="1" applyFont="1" applyFill="1" applyBorder="1" applyAlignment="1">
      <alignment horizontal="center" vertical="center" wrapText="1" readingOrder="1"/>
    </xf>
    <xf numFmtId="39" fontId="61" fillId="24" borderId="1" xfId="7" applyNumberFormat="1" applyFont="1" applyFill="1" applyBorder="1" applyAlignment="1">
      <alignment horizontal="right" vertical="center" wrapText="1" readingOrder="1"/>
    </xf>
    <xf numFmtId="39" fontId="31" fillId="24" borderId="1" xfId="7" applyNumberFormat="1" applyFont="1" applyFill="1" applyBorder="1" applyAlignment="1">
      <alignment horizontal="right" vertical="center" wrapText="1" readingOrder="1"/>
    </xf>
    <xf numFmtId="0" fontId="31" fillId="24" borderId="1" xfId="7" applyNumberFormat="1" applyFont="1" applyFill="1" applyBorder="1" applyAlignment="1">
      <alignment horizontal="center" vertical="center" wrapText="1" readingOrder="1"/>
    </xf>
    <xf numFmtId="0" fontId="8" fillId="0" borderId="1" xfId="0" applyFont="1" applyFill="1" applyBorder="1" applyAlignment="1">
      <alignment horizontal="center" vertical="center" wrapText="1"/>
    </xf>
    <xf numFmtId="0" fontId="34" fillId="24" borderId="1" xfId="7" applyNumberFormat="1" applyFont="1" applyFill="1" applyBorder="1" applyAlignment="1">
      <alignment horizontal="left" vertical="center" wrapText="1" readingOrder="1"/>
    </xf>
    <xf numFmtId="0" fontId="7" fillId="0" borderId="1" xfId="7" applyNumberFormat="1" applyFont="1" applyFill="1" applyBorder="1" applyAlignment="1">
      <alignment horizontal="left" vertical="center" wrapText="1" readingOrder="1"/>
    </xf>
    <xf numFmtId="0" fontId="7" fillId="14" borderId="20" xfId="7" applyNumberFormat="1" applyFont="1" applyFill="1" applyBorder="1" applyAlignment="1">
      <alignment horizontal="left" vertical="center" wrapText="1" readingOrder="1"/>
    </xf>
    <xf numFmtId="0" fontId="7" fillId="14" borderId="19" xfId="7" applyNumberFormat="1" applyFont="1" applyFill="1" applyBorder="1" applyAlignment="1">
      <alignment horizontal="left" vertical="center" wrapText="1" readingOrder="1"/>
    </xf>
    <xf numFmtId="0" fontId="41" fillId="14" borderId="1" xfId="7" applyNumberFormat="1" applyFont="1" applyFill="1" applyBorder="1" applyAlignment="1">
      <alignment horizontal="left" vertical="center" wrapText="1" readingOrder="1"/>
    </xf>
    <xf numFmtId="0" fontId="32" fillId="3" borderId="1" xfId="7" applyNumberFormat="1" applyFont="1" applyFill="1" applyBorder="1" applyAlignment="1">
      <alignment horizontal="left" vertical="center" wrapText="1" readingOrder="1"/>
    </xf>
    <xf numFmtId="0" fontId="32" fillId="18" borderId="1" xfId="7" applyNumberFormat="1" applyFont="1" applyFill="1" applyBorder="1" applyAlignment="1">
      <alignment horizontal="left" vertical="center" wrapText="1" readingOrder="1"/>
    </xf>
    <xf numFmtId="4" fontId="32" fillId="0" borderId="1" xfId="7" applyNumberFormat="1" applyFont="1" applyFill="1" applyBorder="1" applyAlignment="1" applyProtection="1">
      <alignment horizontal="center" vertical="center"/>
    </xf>
    <xf numFmtId="4" fontId="7" fillId="0" borderId="0" xfId="7" applyNumberFormat="1" applyFont="1" applyFill="1" applyBorder="1" applyAlignment="1" applyProtection="1">
      <alignment horizontal="center"/>
    </xf>
    <xf numFmtId="4" fontId="32" fillId="4" borderId="1" xfId="7" applyNumberFormat="1" applyFont="1" applyFill="1" applyBorder="1" applyAlignment="1" applyProtection="1">
      <alignment horizontal="center" vertical="center"/>
    </xf>
    <xf numFmtId="4" fontId="7" fillId="4" borderId="1" xfId="7" applyNumberFormat="1" applyFont="1" applyFill="1" applyBorder="1" applyAlignment="1" applyProtection="1">
      <alignment horizontal="left" vertical="center" wrapText="1"/>
    </xf>
    <xf numFmtId="4" fontId="7" fillId="4" borderId="1" xfId="7" applyNumberFormat="1" applyFont="1" applyFill="1" applyBorder="1" applyAlignment="1" applyProtection="1">
      <alignment horizontal="left" vertical="center"/>
    </xf>
    <xf numFmtId="4" fontId="32" fillId="4" borderId="1" xfId="7" applyNumberFormat="1" applyFont="1" applyFill="1" applyBorder="1" applyAlignment="1" applyProtection="1">
      <alignment horizontal="left" vertical="center"/>
    </xf>
    <xf numFmtId="0" fontId="32" fillId="4" borderId="0" xfId="7" applyNumberFormat="1" applyFont="1" applyFill="1" applyBorder="1" applyAlignment="1">
      <alignment horizontal="center" vertical="center" wrapText="1" readingOrder="1"/>
    </xf>
    <xf numFmtId="0" fontId="32" fillId="26" borderId="24" xfId="7" applyNumberFormat="1" applyFont="1" applyFill="1" applyBorder="1" applyAlignment="1">
      <alignment horizontal="center" vertical="center" wrapText="1" readingOrder="1"/>
    </xf>
    <xf numFmtId="0" fontId="57" fillId="4" borderId="24" xfId="0" applyFont="1" applyFill="1" applyBorder="1" applyAlignment="1">
      <alignment horizontal="center" vertical="center" wrapText="1"/>
    </xf>
    <xf numFmtId="39" fontId="7" fillId="20" borderId="1" xfId="7" applyNumberFormat="1" applyFont="1" applyFill="1" applyBorder="1" applyAlignment="1">
      <alignment horizontal="right" vertical="center" wrapText="1" readingOrder="1"/>
    </xf>
    <xf numFmtId="39" fontId="41" fillId="14" borderId="1" xfId="7" applyNumberFormat="1" applyFont="1" applyFill="1" applyBorder="1" applyAlignment="1">
      <alignment horizontal="right" vertical="center" wrapText="1" readingOrder="1"/>
    </xf>
    <xf numFmtId="39" fontId="41" fillId="20" borderId="1" xfId="7" applyNumberFormat="1" applyFont="1" applyFill="1" applyBorder="1" applyAlignment="1">
      <alignment horizontal="right" vertical="center" wrapText="1" readingOrder="1"/>
    </xf>
    <xf numFmtId="39" fontId="34" fillId="25" borderId="1" xfId="7" applyNumberFormat="1" applyFont="1" applyFill="1" applyBorder="1" applyAlignment="1">
      <alignment horizontal="right" vertical="center" wrapText="1" readingOrder="1"/>
    </xf>
    <xf numFmtId="39" fontId="7" fillId="14" borderId="1" xfId="7" applyNumberFormat="1" applyFont="1" applyFill="1" applyBorder="1" applyAlignment="1">
      <alignment horizontal="right" vertical="center" wrapText="1" readingOrder="1"/>
    </xf>
    <xf numFmtId="39" fontId="17" fillId="14" borderId="1" xfId="7" applyNumberFormat="1" applyFont="1" applyFill="1" applyBorder="1" applyAlignment="1">
      <alignment horizontal="center" vertical="center"/>
    </xf>
    <xf numFmtId="0" fontId="17" fillId="14" borderId="1" xfId="7" applyFont="1" applyFill="1" applyBorder="1" applyAlignment="1">
      <alignment horizontal="center" vertical="center"/>
    </xf>
    <xf numFmtId="39" fontId="32" fillId="0" borderId="1" xfId="7" applyNumberFormat="1" applyFont="1" applyFill="1" applyBorder="1" applyAlignment="1">
      <alignment horizontal="right" vertical="center" wrapText="1" readingOrder="1"/>
    </xf>
    <xf numFmtId="39" fontId="18" fillId="12" borderId="1" xfId="7" applyNumberFormat="1" applyFont="1" applyFill="1" applyBorder="1"/>
    <xf numFmtId="39" fontId="32" fillId="12" borderId="1" xfId="7" applyNumberFormat="1" applyFont="1" applyFill="1" applyBorder="1" applyAlignment="1">
      <alignment horizontal="right" vertical="center" wrapText="1"/>
    </xf>
    <xf numFmtId="39" fontId="18" fillId="12" borderId="1" xfId="7" applyNumberFormat="1" applyFont="1" applyFill="1" applyBorder="1" applyAlignment="1">
      <alignment horizontal="right"/>
    </xf>
    <xf numFmtId="39" fontId="18" fillId="12" borderId="1" xfId="7" applyNumberFormat="1" applyFont="1" applyFill="1" applyBorder="1" applyAlignment="1">
      <alignment horizontal="center" vertical="center"/>
    </xf>
    <xf numFmtId="171" fontId="7" fillId="0" borderId="1" xfId="0" applyNumberFormat="1" applyFont="1" applyFill="1" applyBorder="1" applyAlignment="1">
      <alignment horizontal="center" vertical="center" wrapText="1"/>
    </xf>
    <xf numFmtId="39" fontId="21" fillId="3" borderId="1" xfId="7" applyNumberFormat="1" applyFont="1" applyFill="1" applyBorder="1" applyAlignment="1">
      <alignment horizontal="center" vertical="center" wrapText="1" readingOrder="1"/>
    </xf>
    <xf numFmtId="39" fontId="63" fillId="3" borderId="1" xfId="7" applyNumberFormat="1" applyFont="1" applyFill="1" applyBorder="1" applyAlignment="1">
      <alignment horizontal="right" vertical="center"/>
    </xf>
    <xf numFmtId="44" fontId="32" fillId="5" borderId="1" xfId="1" applyFont="1" applyFill="1" applyBorder="1" applyAlignment="1">
      <alignment horizontal="center" vertical="center" wrapText="1"/>
    </xf>
    <xf numFmtId="44" fontId="7" fillId="5" borderId="1" xfId="1" applyNumberFormat="1" applyFont="1" applyFill="1" applyBorder="1" applyAlignment="1">
      <alignment horizontal="center" vertical="center" wrapText="1"/>
    </xf>
    <xf numFmtId="169" fontId="6" fillId="5" borderId="1" xfId="1" applyNumberFormat="1" applyFont="1" applyFill="1" applyBorder="1" applyAlignment="1">
      <alignment horizontal="center" vertical="center" wrapText="1"/>
    </xf>
    <xf numFmtId="15" fontId="11" fillId="5" borderId="7" xfId="0" applyNumberFormat="1" applyFont="1" applyFill="1" applyBorder="1" applyAlignment="1">
      <alignment horizontal="center" vertical="center" wrapText="1"/>
    </xf>
    <xf numFmtId="0" fontId="0" fillId="5" borderId="7" xfId="0" applyFill="1" applyBorder="1" applyAlignment="1">
      <alignment horizontal="center" vertical="center"/>
    </xf>
    <xf numFmtId="0" fontId="27" fillId="15" borderId="1" xfId="0" applyFont="1" applyFill="1" applyBorder="1" applyAlignment="1">
      <alignment horizontal="center" vertical="center" wrapText="1"/>
    </xf>
    <xf numFmtId="168" fontId="6" fillId="15" borderId="17" xfId="1" applyNumberFormat="1" applyFont="1" applyFill="1" applyBorder="1" applyAlignment="1">
      <alignment horizontal="center" vertical="center" wrapText="1"/>
    </xf>
    <xf numFmtId="168" fontId="6" fillId="15" borderId="1" xfId="1" applyNumberFormat="1" applyFont="1" applyFill="1" applyBorder="1" applyAlignment="1">
      <alignment horizontal="center" vertical="center" wrapText="1"/>
    </xf>
    <xf numFmtId="0" fontId="26" fillId="15" borderId="1" xfId="0" applyFont="1" applyFill="1" applyBorder="1" applyAlignment="1">
      <alignment vertical="center" wrapText="1"/>
    </xf>
    <xf numFmtId="0" fontId="26" fillId="15" borderId="1" xfId="6" applyNumberFormat="1" applyFont="1" applyFill="1" applyBorder="1" applyAlignment="1">
      <alignment horizontal="center" vertical="center" wrapText="1"/>
    </xf>
    <xf numFmtId="0" fontId="12" fillId="15" borderId="1" xfId="0" applyFont="1" applyFill="1" applyBorder="1" applyAlignment="1">
      <alignment horizontal="center" vertical="center" wrapText="1"/>
    </xf>
    <xf numFmtId="14" fontId="11" fillId="15" borderId="1" xfId="0" applyNumberFormat="1" applyFont="1" applyFill="1" applyBorder="1" applyAlignment="1">
      <alignment horizontal="center" vertical="center" wrapText="1"/>
    </xf>
    <xf numFmtId="0" fontId="11" fillId="15" borderId="1" xfId="0" applyFont="1" applyFill="1" applyBorder="1" applyAlignment="1">
      <alignment horizontal="left" vertical="center" wrapText="1"/>
    </xf>
    <xf numFmtId="0" fontId="11" fillId="15" borderId="1" xfId="0" applyFont="1" applyFill="1" applyBorder="1" applyAlignment="1">
      <alignment horizontal="center" vertical="center" wrapText="1"/>
    </xf>
    <xf numFmtId="168" fontId="11" fillId="15" borderId="1" xfId="1" applyNumberFormat="1" applyFont="1" applyFill="1" applyBorder="1" applyAlignment="1">
      <alignment horizontal="center" vertical="center" wrapText="1"/>
    </xf>
    <xf numFmtId="0" fontId="6" fillId="15" borderId="1" xfId="0" applyFont="1" applyFill="1" applyBorder="1" applyAlignment="1">
      <alignment horizontal="center" vertical="center" wrapText="1"/>
    </xf>
    <xf numFmtId="15" fontId="6" fillId="15" borderId="1" xfId="0" applyNumberFormat="1" applyFont="1" applyFill="1" applyBorder="1" applyAlignment="1">
      <alignment horizontal="center" vertical="center" wrapText="1"/>
    </xf>
    <xf numFmtId="14" fontId="6" fillId="15" borderId="31" xfId="0" applyNumberFormat="1" applyFont="1" applyFill="1" applyBorder="1" applyAlignment="1">
      <alignment horizontal="center" vertical="center" wrapText="1"/>
    </xf>
    <xf numFmtId="10" fontId="17" fillId="0" borderId="1" xfId="7" applyNumberFormat="1" applyFont="1" applyFill="1" applyBorder="1" applyAlignment="1">
      <alignment horizontal="center" vertical="center" wrapText="1"/>
    </xf>
    <xf numFmtId="10" fontId="60" fillId="3" borderId="1" xfId="12" applyNumberFormat="1" applyFont="1" applyFill="1" applyBorder="1" applyAlignment="1">
      <alignment horizontal="center" vertical="center" wrapText="1"/>
    </xf>
    <xf numFmtId="0" fontId="60" fillId="3" borderId="1" xfId="7" applyFont="1" applyFill="1" applyBorder="1" applyAlignment="1">
      <alignment horizontal="center" vertical="center" wrapText="1"/>
    </xf>
    <xf numFmtId="0" fontId="62" fillId="14" borderId="1" xfId="7" applyFont="1" applyFill="1" applyBorder="1" applyAlignment="1">
      <alignment horizontal="center" vertical="center" wrapText="1"/>
    </xf>
    <xf numFmtId="39" fontId="60" fillId="14" borderId="1" xfId="7" applyNumberFormat="1" applyFont="1" applyFill="1" applyBorder="1" applyAlignment="1">
      <alignment horizontal="center" vertical="center" wrapText="1"/>
    </xf>
    <xf numFmtId="0" fontId="17" fillId="18" borderId="1" xfId="7" applyFont="1" applyFill="1" applyBorder="1" applyAlignment="1">
      <alignment horizontal="center" vertical="center" wrapText="1"/>
    </xf>
    <xf numFmtId="0" fontId="19" fillId="18" borderId="1" xfId="7" applyFont="1" applyFill="1" applyBorder="1" applyAlignment="1">
      <alignment horizontal="center" vertical="center" wrapText="1"/>
    </xf>
    <xf numFmtId="0" fontId="21" fillId="3" borderId="1" xfId="7" applyNumberFormat="1" applyFont="1" applyFill="1" applyBorder="1" applyAlignment="1">
      <alignment horizontal="center" vertical="center" wrapText="1" readingOrder="1"/>
    </xf>
    <xf numFmtId="0" fontId="30" fillId="3" borderId="21" xfId="7" applyNumberFormat="1" applyFont="1" applyFill="1" applyBorder="1" applyAlignment="1">
      <alignment horizontal="center" vertical="center" wrapText="1" readingOrder="1"/>
    </xf>
    <xf numFmtId="39" fontId="18" fillId="3" borderId="1" xfId="7" applyNumberFormat="1" applyFont="1" applyFill="1" applyBorder="1" applyAlignment="1">
      <alignment horizontal="center" vertical="center" wrapText="1"/>
    </xf>
    <xf numFmtId="0" fontId="17" fillId="3" borderId="1" xfId="7" applyFont="1" applyFill="1" applyBorder="1" applyAlignment="1">
      <alignment horizontal="center" vertical="center"/>
    </xf>
    <xf numFmtId="0" fontId="17" fillId="3" borderId="1" xfId="7" applyFont="1" applyFill="1" applyBorder="1" applyAlignment="1">
      <alignment horizontal="center" vertical="center" wrapText="1"/>
    </xf>
    <xf numFmtId="0" fontId="64" fillId="3" borderId="0" xfId="7" applyNumberFormat="1" applyFont="1" applyFill="1" applyBorder="1" applyAlignment="1">
      <alignment horizontal="center" vertical="center" wrapText="1" readingOrder="1"/>
    </xf>
    <xf numFmtId="10" fontId="65" fillId="3" borderId="1" xfId="12" applyNumberFormat="1" applyFont="1" applyFill="1" applyBorder="1" applyAlignment="1">
      <alignment horizontal="center" vertical="center"/>
    </xf>
    <xf numFmtId="39" fontId="65" fillId="17" borderId="1" xfId="7" applyNumberFormat="1" applyFont="1" applyFill="1" applyBorder="1" applyAlignment="1">
      <alignment horizontal="right" vertical="center"/>
    </xf>
    <xf numFmtId="39" fontId="65" fillId="17" borderId="1" xfId="7" applyNumberFormat="1" applyFont="1" applyFill="1" applyBorder="1" applyAlignment="1">
      <alignment horizontal="center" vertical="center" wrapText="1"/>
    </xf>
    <xf numFmtId="39" fontId="65" fillId="3" borderId="6" xfId="7" applyNumberFormat="1" applyFont="1" applyFill="1" applyBorder="1" applyAlignment="1">
      <alignment horizontal="right" vertical="center"/>
    </xf>
    <xf numFmtId="10" fontId="65" fillId="0" borderId="1" xfId="7" applyNumberFormat="1" applyFont="1" applyFill="1" applyBorder="1" applyAlignment="1">
      <alignment horizontal="center" vertical="center"/>
    </xf>
    <xf numFmtId="10" fontId="67" fillId="13" borderId="1" xfId="7" applyNumberFormat="1" applyFont="1" applyFill="1" applyBorder="1" applyAlignment="1">
      <alignment horizontal="center" vertical="center"/>
    </xf>
    <xf numFmtId="39" fontId="74" fillId="14" borderId="1" xfId="7" applyNumberFormat="1" applyFont="1" applyFill="1" applyBorder="1" applyAlignment="1">
      <alignment horizontal="right" vertical="center" wrapText="1" readingOrder="1"/>
    </xf>
    <xf numFmtId="39" fontId="67" fillId="3" borderId="6" xfId="7" applyNumberFormat="1" applyFont="1" applyFill="1" applyBorder="1" applyAlignment="1">
      <alignment horizontal="right" vertical="center"/>
    </xf>
    <xf numFmtId="10" fontId="67" fillId="25" borderId="1" xfId="12" applyNumberFormat="1" applyFont="1" applyFill="1" applyBorder="1" applyAlignment="1">
      <alignment horizontal="center" vertical="center"/>
    </xf>
    <xf numFmtId="10" fontId="13" fillId="3" borderId="1" xfId="12" applyNumberFormat="1" applyFont="1" applyFill="1" applyBorder="1" applyAlignment="1">
      <alignment horizontal="center" vertical="center" wrapText="1"/>
    </xf>
    <xf numFmtId="0" fontId="32" fillId="4" borderId="7" xfId="7" applyNumberFormat="1" applyFont="1" applyFill="1" applyBorder="1" applyAlignment="1">
      <alignment horizontal="center" vertical="center" wrapText="1" readingOrder="1"/>
    </xf>
    <xf numFmtId="0" fontId="17" fillId="3" borderId="0" xfId="7" applyFont="1" applyFill="1" applyBorder="1" applyAlignment="1">
      <alignment horizontal="center" vertical="center"/>
    </xf>
    <xf numFmtId="0" fontId="32" fillId="4" borderId="17" xfId="7" applyNumberFormat="1" applyFont="1" applyFill="1" applyBorder="1" applyAlignment="1">
      <alignment vertical="center" wrapText="1" readingOrder="1"/>
    </xf>
    <xf numFmtId="0" fontId="56" fillId="3" borderId="24" xfId="0" applyFont="1" applyFill="1" applyBorder="1" applyAlignment="1">
      <alignment horizontal="center" vertical="center" wrapText="1"/>
    </xf>
    <xf numFmtId="0" fontId="18" fillId="4" borderId="1" xfId="7" applyFont="1" applyFill="1" applyBorder="1" applyAlignment="1">
      <alignment horizontal="center" vertical="center" wrapText="1"/>
    </xf>
    <xf numFmtId="10" fontId="65" fillId="3" borderId="0" xfId="7" applyNumberFormat="1" applyFont="1" applyFill="1" applyBorder="1" applyAlignment="1">
      <alignment horizontal="center" vertical="center"/>
    </xf>
    <xf numFmtId="10" fontId="65" fillId="3" borderId="0" xfId="12" applyNumberFormat="1" applyFont="1" applyFill="1" applyBorder="1" applyAlignment="1">
      <alignment horizontal="center" vertical="center"/>
    </xf>
    <xf numFmtId="10" fontId="72" fillId="3" borderId="0" xfId="7" applyNumberFormat="1" applyFont="1" applyFill="1" applyBorder="1" applyAlignment="1">
      <alignment horizontal="center" vertical="center"/>
    </xf>
    <xf numFmtId="10" fontId="67" fillId="3" borderId="0" xfId="7" applyNumberFormat="1" applyFont="1" applyFill="1" applyBorder="1" applyAlignment="1">
      <alignment horizontal="center" vertical="center"/>
    </xf>
    <xf numFmtId="0" fontId="65" fillId="3" borderId="0" xfId="7" applyFont="1" applyFill="1" applyBorder="1" applyAlignment="1">
      <alignment horizontal="center" vertical="center"/>
    </xf>
    <xf numFmtId="39" fontId="73" fillId="3" borderId="0" xfId="7" applyNumberFormat="1" applyFont="1" applyFill="1" applyBorder="1" applyAlignment="1">
      <alignment horizontal="center" vertical="center" wrapText="1"/>
    </xf>
    <xf numFmtId="10" fontId="66" fillId="3" borderId="0" xfId="7" applyNumberFormat="1" applyFont="1" applyFill="1" applyBorder="1" applyAlignment="1">
      <alignment horizontal="center" vertical="center"/>
    </xf>
    <xf numFmtId="10" fontId="67" fillId="3" borderId="0" xfId="12" applyNumberFormat="1" applyFont="1" applyFill="1" applyBorder="1" applyAlignment="1">
      <alignment horizontal="center" vertical="center"/>
    </xf>
    <xf numFmtId="10" fontId="68" fillId="3" borderId="0" xfId="7" applyNumberFormat="1" applyFont="1" applyFill="1" applyBorder="1" applyAlignment="1">
      <alignment horizontal="center" vertical="center"/>
    </xf>
    <xf numFmtId="0" fontId="60" fillId="3" borderId="0" xfId="7" applyFont="1" applyFill="1" applyBorder="1" applyAlignment="1">
      <alignment horizontal="center" vertical="center"/>
    </xf>
    <xf numFmtId="10" fontId="65" fillId="18" borderId="1" xfId="12" applyNumberFormat="1" applyFont="1" applyFill="1" applyBorder="1" applyAlignment="1">
      <alignment horizontal="center" vertical="center"/>
    </xf>
    <xf numFmtId="39" fontId="65" fillId="18" borderId="1" xfId="7" applyNumberFormat="1" applyFont="1" applyFill="1" applyBorder="1" applyAlignment="1">
      <alignment horizontal="right" vertical="center"/>
    </xf>
    <xf numFmtId="39" fontId="65" fillId="18" borderId="1" xfId="7" applyNumberFormat="1" applyFont="1" applyFill="1" applyBorder="1" applyAlignment="1">
      <alignment horizontal="center" vertical="center" wrapText="1"/>
    </xf>
    <xf numFmtId="39" fontId="65" fillId="18" borderId="6" xfId="7" applyNumberFormat="1" applyFont="1" applyFill="1" applyBorder="1" applyAlignment="1">
      <alignment horizontal="right" vertical="center"/>
    </xf>
    <xf numFmtId="10" fontId="65" fillId="18" borderId="1" xfId="7" applyNumberFormat="1" applyFont="1" applyFill="1" applyBorder="1" applyAlignment="1">
      <alignment horizontal="center" vertical="center"/>
    </xf>
    <xf numFmtId="10" fontId="58" fillId="3" borderId="0" xfId="7" applyNumberFormat="1" applyFont="1" applyFill="1" applyBorder="1" applyAlignment="1">
      <alignment horizontal="center" vertical="center"/>
    </xf>
    <xf numFmtId="177" fontId="58" fillId="3" borderId="0" xfId="7" applyNumberFormat="1" applyFont="1" applyFill="1" applyBorder="1" applyAlignment="1">
      <alignment horizontal="center" vertical="center"/>
    </xf>
    <xf numFmtId="0" fontId="19" fillId="3" borderId="0" xfId="7" applyFont="1" applyFill="1" applyBorder="1" applyAlignment="1">
      <alignment horizontal="center" vertical="center"/>
    </xf>
    <xf numFmtId="10" fontId="17" fillId="0" borderId="25" xfId="7" applyNumberFormat="1" applyFont="1" applyFill="1" applyBorder="1" applyAlignment="1">
      <alignment horizontal="center" vertical="center" wrapText="1"/>
    </xf>
    <xf numFmtId="39" fontId="18" fillId="3" borderId="1" xfId="7" applyNumberFormat="1" applyFont="1" applyFill="1" applyBorder="1" applyAlignment="1">
      <alignment horizontal="center" vertical="center"/>
    </xf>
    <xf numFmtId="10" fontId="73" fillId="27" borderId="1" xfId="12" applyNumberFormat="1" applyFont="1" applyFill="1" applyBorder="1" applyAlignment="1">
      <alignment horizontal="center" vertical="center"/>
    </xf>
    <xf numFmtId="39" fontId="73" fillId="27" borderId="1" xfId="7" applyNumberFormat="1" applyFont="1" applyFill="1" applyBorder="1" applyAlignment="1">
      <alignment horizontal="right" vertical="center"/>
    </xf>
    <xf numFmtId="39" fontId="73" fillId="27" borderId="1" xfId="7" applyNumberFormat="1" applyFont="1" applyFill="1" applyBorder="1" applyAlignment="1">
      <alignment horizontal="center" vertical="center" wrapText="1"/>
    </xf>
    <xf numFmtId="39" fontId="73" fillId="27" borderId="6" xfId="7" applyNumberFormat="1" applyFont="1" applyFill="1" applyBorder="1" applyAlignment="1">
      <alignment horizontal="right" vertical="center"/>
    </xf>
    <xf numFmtId="10" fontId="73" fillId="27" borderId="1" xfId="7" applyNumberFormat="1" applyFont="1" applyFill="1" applyBorder="1" applyAlignment="1">
      <alignment horizontal="center" vertical="center"/>
    </xf>
    <xf numFmtId="10" fontId="18" fillId="3" borderId="0" xfId="7" applyNumberFormat="1" applyFont="1" applyFill="1" applyBorder="1" applyAlignment="1">
      <alignment horizontal="center" vertical="center"/>
    </xf>
    <xf numFmtId="39" fontId="17" fillId="14" borderId="1" xfId="7" applyNumberFormat="1" applyFont="1" applyFill="1" applyBorder="1" applyAlignment="1">
      <alignment horizontal="right"/>
    </xf>
    <xf numFmtId="0" fontId="17" fillId="14" borderId="1" xfId="7" applyFont="1" applyFill="1" applyBorder="1" applyAlignment="1">
      <alignment horizontal="right"/>
    </xf>
    <xf numFmtId="170" fontId="17" fillId="0" borderId="0" xfId="7" applyNumberFormat="1" applyFont="1" applyFill="1" applyBorder="1"/>
    <xf numFmtId="0" fontId="2" fillId="0" borderId="0" xfId="0" applyFont="1" applyBorder="1" applyAlignment="1">
      <alignment horizontal="center" vertical="center" wrapText="1"/>
    </xf>
    <xf numFmtId="10" fontId="65" fillId="5" borderId="1" xfId="12" applyNumberFormat="1" applyFont="1" applyFill="1" applyBorder="1" applyAlignment="1">
      <alignment horizontal="center" vertical="center"/>
    </xf>
    <xf numFmtId="39" fontId="65" fillId="5" borderId="1" xfId="7" applyNumberFormat="1" applyFont="1" applyFill="1" applyBorder="1" applyAlignment="1">
      <alignment horizontal="right" vertical="center"/>
    </xf>
    <xf numFmtId="39" fontId="65" fillId="5" borderId="1" xfId="7" applyNumberFormat="1" applyFont="1" applyFill="1" applyBorder="1" applyAlignment="1">
      <alignment horizontal="center" vertical="center" wrapText="1"/>
    </xf>
    <xf numFmtId="39" fontId="65" fillId="5" borderId="6" xfId="7" applyNumberFormat="1" applyFont="1" applyFill="1" applyBorder="1" applyAlignment="1">
      <alignment horizontal="right" vertical="center"/>
    </xf>
    <xf numFmtId="10" fontId="65" fillId="5" borderId="1" xfId="7" applyNumberFormat="1" applyFont="1" applyFill="1" applyBorder="1" applyAlignment="1">
      <alignment horizontal="center" vertical="center"/>
    </xf>
    <xf numFmtId="0" fontId="7" fillId="0" borderId="25" xfId="0" applyFont="1" applyFill="1" applyBorder="1" applyAlignment="1">
      <alignment vertical="center" wrapText="1"/>
    </xf>
    <xf numFmtId="0" fontId="18" fillId="0" borderId="8" xfId="7" applyFont="1" applyFill="1" applyBorder="1"/>
    <xf numFmtId="0" fontId="18" fillId="0" borderId="8" xfId="7" applyFont="1" applyFill="1" applyBorder="1" applyAlignment="1">
      <alignment horizontal="center" vertical="center"/>
    </xf>
    <xf numFmtId="0" fontId="18" fillId="0" borderId="34" xfId="7" applyFont="1" applyFill="1" applyBorder="1" applyAlignment="1">
      <alignment horizontal="center" vertical="center" wrapText="1"/>
    </xf>
    <xf numFmtId="39" fontId="18" fillId="4" borderId="34" xfId="7" applyNumberFormat="1" applyFont="1" applyFill="1" applyBorder="1" applyAlignment="1">
      <alignment horizontal="center" vertical="center" wrapText="1"/>
    </xf>
    <xf numFmtId="0" fontId="32" fillId="4" borderId="34" xfId="7" applyNumberFormat="1" applyFont="1" applyFill="1" applyBorder="1" applyAlignment="1">
      <alignment horizontal="center" vertical="center" wrapText="1" readingOrder="1"/>
    </xf>
    <xf numFmtId="0" fontId="32" fillId="4" borderId="8" xfId="7" applyNumberFormat="1" applyFont="1" applyFill="1" applyBorder="1" applyAlignment="1">
      <alignment horizontal="center" vertical="center" wrapText="1" readingOrder="1"/>
    </xf>
    <xf numFmtId="39" fontId="18" fillId="4" borderId="8" xfId="7" applyNumberFormat="1" applyFont="1" applyFill="1" applyBorder="1" applyAlignment="1">
      <alignment horizontal="center" vertical="center" wrapText="1"/>
    </xf>
    <xf numFmtId="0" fontId="58" fillId="3" borderId="0" xfId="7" applyFont="1" applyFill="1" applyBorder="1" applyAlignment="1">
      <alignment horizontal="center" vertical="center"/>
    </xf>
    <xf numFmtId="0" fontId="18" fillId="0" borderId="24" xfId="7" applyFont="1" applyFill="1" applyBorder="1" applyAlignment="1">
      <alignment horizontal="center" vertical="center" wrapText="1"/>
    </xf>
    <xf numFmtId="0" fontId="17" fillId="0" borderId="25" xfId="7" applyFont="1" applyFill="1" applyBorder="1" applyAlignment="1">
      <alignment horizontal="center" vertical="center" wrapText="1"/>
    </xf>
    <xf numFmtId="0" fontId="17" fillId="3" borderId="0" xfId="7" applyFont="1" applyFill="1" applyBorder="1" applyAlignment="1">
      <alignment horizontal="center" vertical="center" wrapText="1"/>
    </xf>
    <xf numFmtId="0" fontId="18" fillId="3" borderId="0" xfId="7" applyFont="1" applyFill="1" applyBorder="1" applyAlignment="1">
      <alignment horizontal="left" vertical="center" wrapText="1"/>
    </xf>
    <xf numFmtId="0" fontId="18" fillId="3" borderId="0" xfId="7" applyFont="1" applyFill="1" applyBorder="1" applyAlignment="1">
      <alignment horizontal="center" vertical="center" wrapText="1"/>
    </xf>
    <xf numFmtId="0" fontId="57" fillId="3" borderId="0" xfId="0" applyFont="1" applyFill="1" applyBorder="1" applyAlignment="1">
      <alignment horizontal="center" vertical="center" wrapText="1"/>
    </xf>
    <xf numFmtId="0" fontId="18" fillId="3" borderId="0" xfId="7" applyFont="1" applyFill="1" applyBorder="1" applyAlignment="1">
      <alignment wrapText="1"/>
    </xf>
    <xf numFmtId="39" fontId="18" fillId="3" borderId="0" xfId="7" applyNumberFormat="1" applyFont="1" applyFill="1" applyBorder="1" applyAlignment="1">
      <alignment horizontal="center" vertical="center"/>
    </xf>
    <xf numFmtId="39" fontId="32" fillId="3" borderId="0" xfId="7" applyNumberFormat="1" applyFont="1" applyFill="1" applyBorder="1" applyAlignment="1">
      <alignment horizontal="center" vertical="center" wrapText="1"/>
    </xf>
    <xf numFmtId="10" fontId="73" fillId="3" borderId="0" xfId="12" applyNumberFormat="1" applyFont="1" applyFill="1" applyBorder="1" applyAlignment="1">
      <alignment horizontal="center" vertical="center"/>
    </xf>
    <xf numFmtId="39" fontId="73" fillId="3" borderId="0" xfId="7" applyNumberFormat="1" applyFont="1" applyFill="1" applyBorder="1" applyAlignment="1">
      <alignment horizontal="right" vertical="center"/>
    </xf>
    <xf numFmtId="10" fontId="73" fillId="3" borderId="0" xfId="7" applyNumberFormat="1" applyFont="1" applyFill="1" applyBorder="1" applyAlignment="1">
      <alignment horizontal="center" vertical="center"/>
    </xf>
    <xf numFmtId="39" fontId="18" fillId="3" borderId="0" xfId="7" applyNumberFormat="1" applyFont="1" applyFill="1" applyBorder="1" applyAlignment="1">
      <alignment horizontal="left" vertical="center" wrapText="1"/>
    </xf>
    <xf numFmtId="39" fontId="18" fillId="3" borderId="41" xfId="7" applyNumberFormat="1" applyFont="1" applyFill="1" applyBorder="1"/>
    <xf numFmtId="39" fontId="18" fillId="3" borderId="42" xfId="7" applyNumberFormat="1" applyFont="1" applyFill="1" applyBorder="1"/>
    <xf numFmtId="39" fontId="18" fillId="3" borderId="38" xfId="7" applyNumberFormat="1" applyFont="1" applyFill="1" applyBorder="1"/>
    <xf numFmtId="39" fontId="18" fillId="3" borderId="43" xfId="7" applyNumberFormat="1" applyFont="1" applyFill="1" applyBorder="1"/>
    <xf numFmtId="39" fontId="18" fillId="3" borderId="44" xfId="7" applyNumberFormat="1" applyFont="1" applyFill="1" applyBorder="1"/>
    <xf numFmtId="39" fontId="18" fillId="3" borderId="36" xfId="7" applyNumberFormat="1" applyFont="1" applyFill="1" applyBorder="1"/>
    <xf numFmtId="39" fontId="18" fillId="3" borderId="14" xfId="7" applyNumberFormat="1" applyFont="1" applyFill="1" applyBorder="1"/>
    <xf numFmtId="39" fontId="18" fillId="3" borderId="37" xfId="7" applyNumberFormat="1" applyFont="1" applyFill="1" applyBorder="1"/>
    <xf numFmtId="0" fontId="0" fillId="0" borderId="0" xfId="0" applyFont="1" applyFill="1" applyBorder="1" applyAlignment="1">
      <alignment horizontal="right" vertical="center" wrapText="1"/>
    </xf>
    <xf numFmtId="0" fontId="0" fillId="11" borderId="0" xfId="0" applyFill="1"/>
    <xf numFmtId="0" fontId="10" fillId="3" borderId="1" xfId="7" applyNumberFormat="1" applyFont="1" applyFill="1" applyBorder="1" applyAlignment="1">
      <alignment horizontal="left" vertical="center" wrapText="1" readingOrder="1"/>
    </xf>
    <xf numFmtId="0" fontId="20" fillId="3" borderId="0" xfId="7" applyFont="1" applyFill="1" applyBorder="1"/>
    <xf numFmtId="39" fontId="60" fillId="3" borderId="1" xfId="7" applyNumberFormat="1" applyFont="1" applyFill="1" applyBorder="1" applyAlignment="1">
      <alignment horizontal="right"/>
    </xf>
    <xf numFmtId="0" fontId="60" fillId="3" borderId="1" xfId="7" applyFont="1" applyFill="1" applyBorder="1" applyAlignment="1">
      <alignment horizontal="right"/>
    </xf>
    <xf numFmtId="39" fontId="22" fillId="3" borderId="1" xfId="7" applyNumberFormat="1" applyFont="1" applyFill="1" applyBorder="1" applyAlignment="1">
      <alignment horizontal="right" vertical="center" wrapText="1"/>
    </xf>
    <xf numFmtId="39" fontId="20" fillId="3" borderId="1" xfId="7" applyNumberFormat="1" applyFont="1" applyFill="1" applyBorder="1" applyAlignment="1">
      <alignment horizontal="right"/>
    </xf>
    <xf numFmtId="0" fontId="20" fillId="3" borderId="8" xfId="7" applyFont="1" applyFill="1" applyBorder="1"/>
    <xf numFmtId="39" fontId="20" fillId="3" borderId="0" xfId="7" applyNumberFormat="1" applyFont="1" applyFill="1" applyBorder="1"/>
    <xf numFmtId="0" fontId="20" fillId="3" borderId="0" xfId="7" applyFont="1" applyFill="1" applyBorder="1" applyAlignment="1">
      <alignment horizontal="center" vertical="center" wrapText="1"/>
    </xf>
    <xf numFmtId="39" fontId="20" fillId="3" borderId="0" xfId="7" applyNumberFormat="1" applyFont="1" applyFill="1" applyBorder="1" applyAlignment="1">
      <alignment horizontal="right" vertical="center"/>
    </xf>
    <xf numFmtId="44" fontId="81" fillId="3" borderId="0" xfId="1" applyFont="1" applyFill="1" applyAlignment="1">
      <alignment horizontal="right" vertical="center" wrapText="1"/>
    </xf>
    <xf numFmtId="169" fontId="7" fillId="0" borderId="25" xfId="6" applyNumberFormat="1" applyFont="1" applyFill="1" applyBorder="1" applyAlignment="1">
      <alignment horizontal="right" vertical="center" wrapText="1"/>
    </xf>
    <xf numFmtId="171" fontId="7" fillId="0" borderId="0" xfId="0" applyNumberFormat="1" applyFont="1" applyFill="1" applyBorder="1" applyAlignment="1">
      <alignment horizontal="center" vertical="center" wrapText="1"/>
    </xf>
    <xf numFmtId="0" fontId="14" fillId="0" borderId="0" xfId="0" applyFont="1" applyFill="1"/>
    <xf numFmtId="0" fontId="14" fillId="0" borderId="1" xfId="0" applyFont="1" applyFill="1" applyBorder="1"/>
    <xf numFmtId="0" fontId="14" fillId="0" borderId="0" xfId="1" applyNumberFormat="1" applyFont="1" applyFill="1"/>
    <xf numFmtId="0" fontId="14" fillId="0" borderId="35" xfId="0" applyFont="1" applyFill="1" applyBorder="1"/>
    <xf numFmtId="0" fontId="64" fillId="0" borderId="12" xfId="0" applyFont="1" applyFill="1" applyBorder="1" applyAlignment="1">
      <alignment vertical="center" wrapText="1"/>
    </xf>
    <xf numFmtId="0" fontId="75" fillId="0" borderId="0" xfId="0" applyFont="1" applyFill="1" applyAlignment="1">
      <alignment horizontal="center" vertical="center"/>
    </xf>
    <xf numFmtId="0" fontId="14" fillId="0" borderId="0" xfId="0" applyFont="1" applyFill="1" applyAlignment="1">
      <alignment horizontal="center" vertical="center"/>
    </xf>
    <xf numFmtId="0" fontId="11" fillId="0" borderId="0" xfId="0" applyFont="1" applyFill="1" applyAlignment="1">
      <alignment wrapText="1"/>
    </xf>
    <xf numFmtId="0" fontId="14" fillId="0" borderId="0" xfId="0" applyFont="1" applyFill="1" applyAlignment="1">
      <alignment horizontal="center"/>
    </xf>
    <xf numFmtId="164" fontId="14" fillId="0" borderId="0" xfId="6" applyFont="1" applyFill="1" applyAlignment="1">
      <alignment horizontal="right"/>
    </xf>
    <xf numFmtId="0" fontId="14" fillId="0" borderId="0" xfId="0" applyFont="1" applyFill="1" applyAlignment="1">
      <alignment horizontal="right"/>
    </xf>
    <xf numFmtId="170" fontId="17" fillId="3" borderId="0" xfId="7" applyNumberFormat="1" applyFont="1" applyFill="1" applyBorder="1" applyAlignment="1">
      <alignment horizontal="center" vertical="center"/>
    </xf>
    <xf numFmtId="0" fontId="83" fillId="0" borderId="2" xfId="0" applyFont="1" applyBorder="1" applyAlignment="1">
      <alignment horizontal="center" vertical="center" wrapText="1"/>
    </xf>
    <xf numFmtId="0" fontId="83" fillId="0" borderId="10" xfId="0" applyFont="1" applyBorder="1" applyAlignment="1">
      <alignment horizontal="center" vertical="center" wrapText="1"/>
    </xf>
    <xf numFmtId="39" fontId="85" fillId="3" borderId="1" xfId="7" applyNumberFormat="1" applyFont="1" applyFill="1" applyBorder="1" applyAlignment="1">
      <alignment horizontal="right" vertical="center" wrapText="1" readingOrder="1"/>
    </xf>
    <xf numFmtId="39" fontId="85" fillId="3" borderId="1" xfId="7" applyNumberFormat="1" applyFont="1" applyFill="1" applyBorder="1" applyAlignment="1">
      <alignment horizontal="center" vertical="center" wrapText="1" readingOrder="1"/>
    </xf>
    <xf numFmtId="39" fontId="85" fillId="3" borderId="1" xfId="7" applyNumberFormat="1" applyFont="1" applyFill="1" applyBorder="1" applyAlignment="1">
      <alignment horizontal="right" vertical="center"/>
    </xf>
    <xf numFmtId="10" fontId="85" fillId="3" borderId="1" xfId="12" applyNumberFormat="1" applyFont="1" applyFill="1" applyBorder="1" applyAlignment="1">
      <alignment horizontal="center" vertical="center"/>
    </xf>
    <xf numFmtId="39" fontId="85" fillId="17" borderId="1" xfId="7" applyNumberFormat="1" applyFont="1" applyFill="1" applyBorder="1" applyAlignment="1">
      <alignment horizontal="right" vertical="center"/>
    </xf>
    <xf numFmtId="39" fontId="85" fillId="17" borderId="1" xfId="7" applyNumberFormat="1" applyFont="1" applyFill="1" applyBorder="1" applyAlignment="1">
      <alignment horizontal="center" vertical="center" wrapText="1"/>
    </xf>
    <xf numFmtId="39" fontId="85" fillId="3" borderId="6" xfId="7" applyNumberFormat="1" applyFont="1" applyFill="1" applyBorder="1" applyAlignment="1">
      <alignment horizontal="right" vertical="center"/>
    </xf>
    <xf numFmtId="10" fontId="85" fillId="0" borderId="1" xfId="7" applyNumberFormat="1" applyFont="1" applyFill="1" applyBorder="1" applyAlignment="1">
      <alignment horizontal="center" vertical="center"/>
    </xf>
    <xf numFmtId="10" fontId="64" fillId="3" borderId="1" xfId="12" applyNumberFormat="1" applyFont="1" applyFill="1" applyBorder="1" applyAlignment="1">
      <alignment horizontal="center" vertical="center"/>
    </xf>
    <xf numFmtId="39" fontId="86" fillId="24" borderId="1" xfId="7" applyNumberFormat="1" applyFont="1" applyFill="1" applyBorder="1" applyAlignment="1">
      <alignment horizontal="right" vertical="center" wrapText="1" readingOrder="1"/>
    </xf>
    <xf numFmtId="39" fontId="86" fillId="24" borderId="1" xfId="7" applyNumberFormat="1" applyFont="1" applyFill="1" applyBorder="1" applyAlignment="1">
      <alignment horizontal="right" vertical="top" wrapText="1" readingOrder="1"/>
    </xf>
    <xf numFmtId="39" fontId="85" fillId="24" borderId="1" xfId="7" applyNumberFormat="1" applyFont="1" applyFill="1" applyBorder="1" applyAlignment="1">
      <alignment horizontal="right" vertical="center" wrapText="1" readingOrder="1"/>
    </xf>
    <xf numFmtId="10" fontId="86" fillId="13" borderId="1" xfId="12" applyNumberFormat="1" applyFont="1" applyFill="1" applyBorder="1" applyAlignment="1">
      <alignment horizontal="center" vertical="center"/>
    </xf>
    <xf numFmtId="39" fontId="86" fillId="13" borderId="1" xfId="7" applyNumberFormat="1" applyFont="1" applyFill="1" applyBorder="1" applyAlignment="1">
      <alignment horizontal="right" vertical="center"/>
    </xf>
    <xf numFmtId="39" fontId="86" fillId="13" borderId="1" xfId="7" applyNumberFormat="1" applyFont="1" applyFill="1" applyBorder="1" applyAlignment="1">
      <alignment horizontal="center" vertical="center" wrapText="1"/>
    </xf>
    <xf numFmtId="39" fontId="86" fillId="13" borderId="6" xfId="7" applyNumberFormat="1" applyFont="1" applyFill="1" applyBorder="1" applyAlignment="1">
      <alignment horizontal="right" vertical="center"/>
    </xf>
    <xf numFmtId="10" fontId="86" fillId="13" borderId="1" xfId="7" applyNumberFormat="1" applyFont="1" applyFill="1" applyBorder="1" applyAlignment="1">
      <alignment horizontal="center" vertical="center"/>
    </xf>
    <xf numFmtId="39" fontId="85" fillId="24" borderId="1" xfId="7" applyNumberFormat="1" applyFont="1" applyFill="1" applyBorder="1" applyAlignment="1">
      <alignment horizontal="right" vertical="center"/>
    </xf>
    <xf numFmtId="39" fontId="85" fillId="0" borderId="1" xfId="7" applyNumberFormat="1" applyFont="1" applyFill="1" applyBorder="1" applyAlignment="1">
      <alignment horizontal="right" vertical="center" wrapText="1" readingOrder="1"/>
    </xf>
    <xf numFmtId="39" fontId="85" fillId="3" borderId="1" xfId="7" applyNumberFormat="1" applyFont="1" applyFill="1" applyBorder="1" applyAlignment="1">
      <alignment horizontal="right" vertical="top" wrapText="1" readingOrder="1"/>
    </xf>
    <xf numFmtId="10" fontId="86" fillId="24" borderId="1" xfId="12" applyNumberFormat="1" applyFont="1" applyFill="1" applyBorder="1" applyAlignment="1">
      <alignment horizontal="center" vertical="center"/>
    </xf>
    <xf numFmtId="39" fontId="84" fillId="24" borderId="7" xfId="7" applyNumberFormat="1" applyFont="1" applyFill="1" applyBorder="1" applyAlignment="1">
      <alignment horizontal="right" vertical="center"/>
    </xf>
    <xf numFmtId="39" fontId="84" fillId="24" borderId="1" xfId="7" applyNumberFormat="1" applyFont="1" applyFill="1" applyBorder="1" applyAlignment="1">
      <alignment horizontal="center" vertical="center" wrapText="1"/>
    </xf>
    <xf numFmtId="39" fontId="86" fillId="24" borderId="0" xfId="7" applyNumberFormat="1" applyFont="1" applyFill="1" applyBorder="1" applyAlignment="1">
      <alignment horizontal="right" vertical="center"/>
    </xf>
    <xf numFmtId="39" fontId="85" fillId="3" borderId="1" xfId="7" applyNumberFormat="1" applyFont="1" applyFill="1" applyBorder="1" applyAlignment="1">
      <alignment horizontal="center" vertical="center"/>
    </xf>
    <xf numFmtId="39" fontId="64" fillId="3" borderId="3" xfId="7" applyNumberFormat="1" applyFont="1" applyFill="1" applyBorder="1" applyAlignment="1">
      <alignment horizontal="right" vertical="center"/>
    </xf>
    <xf numFmtId="39" fontId="64" fillId="6" borderId="1" xfId="7" applyNumberFormat="1" applyFont="1" applyFill="1" applyBorder="1" applyAlignment="1">
      <alignment horizontal="center" vertical="center" wrapText="1"/>
    </xf>
    <xf numFmtId="39" fontId="85" fillId="3" borderId="0" xfId="7" applyNumberFormat="1" applyFont="1" applyFill="1" applyBorder="1" applyAlignment="1">
      <alignment horizontal="right" vertical="center"/>
    </xf>
    <xf numFmtId="0" fontId="85" fillId="0" borderId="1" xfId="7" applyFont="1" applyFill="1" applyBorder="1" applyAlignment="1">
      <alignment horizontal="center" vertical="center"/>
    </xf>
    <xf numFmtId="39" fontId="64" fillId="14" borderId="20" xfId="7" applyNumberFormat="1" applyFont="1" applyFill="1" applyBorder="1" applyAlignment="1">
      <alignment horizontal="right" vertical="center" wrapText="1" readingOrder="1"/>
    </xf>
    <xf numFmtId="39" fontId="64" fillId="14" borderId="26" xfId="7" applyNumberFormat="1" applyFont="1" applyFill="1" applyBorder="1" applyAlignment="1">
      <alignment horizontal="right" vertical="center" wrapText="1" readingOrder="1"/>
    </xf>
    <xf numFmtId="39" fontId="64" fillId="14" borderId="26" xfId="7" applyNumberFormat="1" applyFont="1" applyFill="1" applyBorder="1" applyAlignment="1">
      <alignment horizontal="center" vertical="center" wrapText="1"/>
    </xf>
    <xf numFmtId="39" fontId="64" fillId="14" borderId="23" xfId="7" applyNumberFormat="1" applyFont="1" applyFill="1" applyBorder="1" applyAlignment="1">
      <alignment horizontal="right" vertical="center" wrapText="1" readingOrder="1"/>
    </xf>
    <xf numFmtId="39" fontId="64" fillId="14" borderId="22" xfId="7" applyNumberFormat="1" applyFont="1" applyFill="1" applyBorder="1" applyAlignment="1">
      <alignment horizontal="right" vertical="center" wrapText="1" readingOrder="1"/>
    </xf>
    <xf numFmtId="39" fontId="64" fillId="14" borderId="19" xfId="7" applyNumberFormat="1" applyFont="1" applyFill="1" applyBorder="1" applyAlignment="1">
      <alignment horizontal="right" vertical="center" wrapText="1" readingOrder="1"/>
    </xf>
    <xf numFmtId="39" fontId="64" fillId="14" borderId="27" xfId="7" applyNumberFormat="1" applyFont="1" applyFill="1" applyBorder="1" applyAlignment="1">
      <alignment horizontal="right" vertical="center" wrapText="1" readingOrder="1"/>
    </xf>
    <xf numFmtId="39" fontId="64" fillId="14" borderId="27" xfId="7" applyNumberFormat="1" applyFont="1" applyFill="1" applyBorder="1" applyAlignment="1">
      <alignment horizontal="center" vertical="center" wrapText="1"/>
    </xf>
    <xf numFmtId="39" fontId="64" fillId="14" borderId="40" xfId="7" applyNumberFormat="1" applyFont="1" applyFill="1" applyBorder="1" applyAlignment="1">
      <alignment horizontal="right" vertical="center" wrapText="1" readingOrder="1"/>
    </xf>
    <xf numFmtId="39" fontId="85" fillId="3" borderId="1" xfId="7" applyNumberFormat="1" applyFont="1" applyFill="1" applyBorder="1" applyAlignment="1">
      <alignment vertical="center" wrapText="1" readingOrder="1"/>
    </xf>
    <xf numFmtId="39" fontId="85" fillId="3" borderId="6" xfId="7" applyNumberFormat="1" applyFont="1" applyFill="1" applyBorder="1" applyAlignment="1">
      <alignment vertical="center" wrapText="1" readingOrder="1"/>
    </xf>
    <xf numFmtId="0" fontId="85" fillId="3" borderId="1" xfId="7" applyFont="1" applyFill="1" applyBorder="1" applyAlignment="1">
      <alignment horizontal="center" vertical="center"/>
    </xf>
    <xf numFmtId="39" fontId="85" fillId="20" borderId="1" xfId="7" applyNumberFormat="1" applyFont="1" applyFill="1" applyBorder="1" applyAlignment="1">
      <alignment horizontal="right" vertical="center" wrapText="1" readingOrder="1"/>
    </xf>
    <xf numFmtId="39" fontId="85" fillId="20" borderId="1" xfId="7" applyNumberFormat="1" applyFont="1" applyFill="1" applyBorder="1" applyAlignment="1">
      <alignment horizontal="right" vertical="top" wrapText="1" readingOrder="1"/>
    </xf>
    <xf numFmtId="39" fontId="87" fillId="3" borderId="1" xfId="7" applyNumberFormat="1" applyFont="1" applyFill="1" applyBorder="1" applyAlignment="1">
      <alignment horizontal="right" vertical="center" wrapText="1" readingOrder="1"/>
    </xf>
    <xf numFmtId="39" fontId="88" fillId="3" borderId="1" xfId="7" applyNumberFormat="1" applyFont="1" applyFill="1" applyBorder="1" applyAlignment="1">
      <alignment horizontal="right" vertical="center" wrapText="1" readingOrder="1"/>
    </xf>
    <xf numFmtId="39" fontId="86" fillId="14" borderId="1" xfId="7" applyNumberFormat="1" applyFont="1" applyFill="1" applyBorder="1" applyAlignment="1">
      <alignment horizontal="right" vertical="center" wrapText="1" readingOrder="1"/>
    </xf>
    <xf numFmtId="39" fontId="86" fillId="21" borderId="1" xfId="7" applyNumberFormat="1" applyFont="1" applyFill="1" applyBorder="1" applyAlignment="1">
      <alignment horizontal="right" vertical="center" wrapText="1" readingOrder="1"/>
    </xf>
    <xf numFmtId="39" fontId="86" fillId="20" borderId="1" xfId="7" applyNumberFormat="1" applyFont="1" applyFill="1" applyBorder="1" applyAlignment="1">
      <alignment horizontal="right" vertical="center" wrapText="1" readingOrder="1"/>
    </xf>
    <xf numFmtId="39" fontId="85" fillId="14" borderId="1" xfId="7" applyNumberFormat="1" applyFont="1" applyFill="1" applyBorder="1" applyAlignment="1">
      <alignment horizontal="right" vertical="center"/>
    </xf>
    <xf numFmtId="39" fontId="86" fillId="14" borderId="1" xfId="7" applyNumberFormat="1" applyFont="1" applyFill="1" applyBorder="1" applyAlignment="1">
      <alignment horizontal="right" vertical="center"/>
    </xf>
    <xf numFmtId="39" fontId="86" fillId="3" borderId="6" xfId="7" applyNumberFormat="1" applyFont="1" applyFill="1" applyBorder="1" applyAlignment="1">
      <alignment horizontal="right" vertical="center"/>
    </xf>
    <xf numFmtId="10" fontId="86" fillId="25" borderId="1" xfId="12" applyNumberFormat="1" applyFont="1" applyFill="1" applyBorder="1" applyAlignment="1">
      <alignment horizontal="center" vertical="center"/>
    </xf>
    <xf numFmtId="0" fontId="85" fillId="3" borderId="1" xfId="7" applyNumberFormat="1" applyFont="1" applyFill="1" applyBorder="1" applyAlignment="1">
      <alignment vertical="center" wrapText="1" readingOrder="1"/>
    </xf>
    <xf numFmtId="0" fontId="85" fillId="17" borderId="1" xfId="7" applyNumberFormat="1" applyFont="1" applyFill="1" applyBorder="1" applyAlignment="1">
      <alignment vertical="center" wrapText="1" readingOrder="1"/>
    </xf>
    <xf numFmtId="0" fontId="85" fillId="6" borderId="1" xfId="7" applyFont="1" applyFill="1" applyBorder="1" applyAlignment="1">
      <alignment horizontal="center" vertical="center"/>
    </xf>
    <xf numFmtId="39" fontId="88" fillId="20" borderId="1" xfId="7" applyNumberFormat="1" applyFont="1" applyFill="1" applyBorder="1" applyAlignment="1">
      <alignment horizontal="right" vertical="center" wrapText="1" readingOrder="1"/>
    </xf>
    <xf numFmtId="10" fontId="86" fillId="14" borderId="1" xfId="12" applyNumberFormat="1" applyFont="1" applyFill="1" applyBorder="1" applyAlignment="1">
      <alignment horizontal="center" vertical="center"/>
    </xf>
    <xf numFmtId="0" fontId="85" fillId="3" borderId="1" xfId="7" applyNumberFormat="1" applyFont="1" applyFill="1" applyBorder="1" applyAlignment="1">
      <alignment horizontal="left" vertical="center" wrapText="1" readingOrder="1"/>
    </xf>
    <xf numFmtId="0" fontId="85" fillId="17" borderId="1" xfId="7" applyNumberFormat="1" applyFont="1" applyFill="1" applyBorder="1" applyAlignment="1">
      <alignment horizontal="left" vertical="center" wrapText="1" readingOrder="1"/>
    </xf>
    <xf numFmtId="39" fontId="85" fillId="20" borderId="1" xfId="7" applyNumberFormat="1" applyFont="1" applyFill="1" applyBorder="1" applyAlignment="1">
      <alignment horizontal="right" vertical="center" readingOrder="1"/>
    </xf>
    <xf numFmtId="39" fontId="86" fillId="14" borderId="1" xfId="7" applyNumberFormat="1" applyFont="1" applyFill="1" applyBorder="1" applyAlignment="1">
      <alignment horizontal="left" vertical="center" wrapText="1" readingOrder="1"/>
    </xf>
    <xf numFmtId="39" fontId="85" fillId="22" borderId="1" xfId="7" applyNumberFormat="1" applyFont="1" applyFill="1" applyBorder="1" applyAlignment="1">
      <alignment horizontal="right" vertical="center"/>
    </xf>
    <xf numFmtId="39" fontId="85" fillId="14" borderId="1" xfId="7" applyNumberFormat="1" applyFont="1" applyFill="1" applyBorder="1" applyAlignment="1">
      <alignment horizontal="right" vertical="center" wrapText="1" readingOrder="1"/>
    </xf>
    <xf numFmtId="39" fontId="86" fillId="14" borderId="1" xfId="7" applyNumberFormat="1" applyFont="1" applyFill="1" applyBorder="1" applyAlignment="1">
      <alignment horizontal="center" vertical="center" wrapText="1" readingOrder="1"/>
    </xf>
    <xf numFmtId="39" fontId="85" fillId="3" borderId="1" xfId="7" applyNumberFormat="1" applyFont="1" applyFill="1" applyBorder="1" applyAlignment="1">
      <alignment horizontal="center" vertical="center" wrapText="1"/>
    </xf>
    <xf numFmtId="39" fontId="85" fillId="3" borderId="1" xfId="7" applyNumberFormat="1" applyFont="1" applyFill="1" applyBorder="1" applyAlignment="1">
      <alignment horizontal="right" vertical="center" wrapText="1"/>
    </xf>
    <xf numFmtId="10" fontId="65" fillId="3" borderId="0" xfId="7" applyNumberFormat="1" applyFont="1" applyFill="1" applyBorder="1" applyAlignment="1">
      <alignment horizontal="center" vertical="center" wrapText="1"/>
    </xf>
    <xf numFmtId="0" fontId="64" fillId="3" borderId="6" xfId="7" applyNumberFormat="1" applyFont="1" applyFill="1" applyBorder="1" applyAlignment="1">
      <alignment vertical="center" wrapText="1" readingOrder="1"/>
    </xf>
    <xf numFmtId="0" fontId="7" fillId="5"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173" fontId="7" fillId="0" borderId="1" xfId="0" applyNumberFormat="1" applyFont="1" applyFill="1" applyBorder="1" applyAlignment="1">
      <alignment horizontal="center" vertical="center" wrapText="1"/>
    </xf>
    <xf numFmtId="15" fontId="7" fillId="5" borderId="1" xfId="0" applyNumberFormat="1" applyFont="1" applyFill="1" applyBorder="1" applyAlignment="1">
      <alignment horizontal="center" vertical="center" wrapText="1"/>
    </xf>
    <xf numFmtId="14" fontId="7" fillId="5" borderId="31" xfId="0" applyNumberFormat="1" applyFont="1" applyFill="1" applyBorder="1" applyAlignment="1">
      <alignment horizontal="center" vertical="center" wrapText="1"/>
    </xf>
    <xf numFmtId="44" fontId="0" fillId="0" borderId="0" xfId="0" applyNumberFormat="1" applyFont="1"/>
    <xf numFmtId="178" fontId="65" fillId="0" borderId="0" xfId="13" applyNumberFormat="1" applyFont="1" applyFill="1" applyBorder="1" applyAlignment="1">
      <alignment horizontal="center" vertical="center"/>
    </xf>
    <xf numFmtId="178" fontId="65" fillId="4" borderId="0" xfId="13" applyNumberFormat="1" applyFont="1" applyFill="1" applyBorder="1" applyAlignment="1">
      <alignment horizontal="center" vertical="center"/>
    </xf>
    <xf numFmtId="178" fontId="65" fillId="0" borderId="1" xfId="13" applyNumberFormat="1" applyFont="1" applyFill="1" applyBorder="1" applyAlignment="1">
      <alignment horizontal="center" vertical="center"/>
    </xf>
    <xf numFmtId="0" fontId="91" fillId="0" borderId="1" xfId="7" applyFont="1" applyFill="1" applyBorder="1"/>
    <xf numFmtId="0" fontId="91" fillId="3" borderId="1" xfId="7" applyFont="1" applyFill="1" applyBorder="1"/>
    <xf numFmtId="0" fontId="91" fillId="6" borderId="1" xfId="7" applyFont="1" applyFill="1" applyBorder="1"/>
    <xf numFmtId="0" fontId="92" fillId="14" borderId="1" xfId="7" applyFont="1" applyFill="1" applyBorder="1"/>
    <xf numFmtId="176" fontId="93" fillId="24" borderId="1" xfId="7" applyNumberFormat="1" applyFont="1" applyFill="1" applyBorder="1" applyAlignment="1">
      <alignment horizontal="right" vertical="center" wrapText="1" readingOrder="1"/>
    </xf>
    <xf numFmtId="176" fontId="92" fillId="14" borderId="1" xfId="7" applyNumberFormat="1" applyFont="1" applyFill="1" applyBorder="1"/>
    <xf numFmtId="0" fontId="91" fillId="18" borderId="1" xfId="7" applyFont="1" applyFill="1" applyBorder="1"/>
    <xf numFmtId="178" fontId="69" fillId="3" borderId="1" xfId="13" applyNumberFormat="1" applyFont="1" applyFill="1" applyBorder="1" applyAlignment="1">
      <alignment horizontal="center" vertical="center"/>
    </xf>
    <xf numFmtId="178" fontId="69" fillId="0" borderId="1" xfId="13" applyNumberFormat="1" applyFont="1" applyFill="1" applyBorder="1" applyAlignment="1">
      <alignment horizontal="center" vertical="center"/>
    </xf>
    <xf numFmtId="178" fontId="69" fillId="6" borderId="1" xfId="13" applyNumberFormat="1" applyFont="1" applyFill="1" applyBorder="1" applyAlignment="1">
      <alignment horizontal="center" vertical="center"/>
    </xf>
    <xf numFmtId="178" fontId="94" fillId="14" borderId="1" xfId="13" applyNumberFormat="1" applyFont="1" applyFill="1" applyBorder="1" applyAlignment="1">
      <alignment horizontal="center" vertical="center"/>
    </xf>
    <xf numFmtId="178" fontId="69" fillId="18" borderId="1" xfId="13" applyNumberFormat="1" applyFont="1" applyFill="1" applyBorder="1" applyAlignment="1">
      <alignment horizontal="center" vertical="center"/>
    </xf>
    <xf numFmtId="178" fontId="94" fillId="3" borderId="1" xfId="13" applyNumberFormat="1" applyFont="1" applyFill="1" applyBorder="1" applyAlignment="1">
      <alignment horizontal="center" vertical="center"/>
    </xf>
    <xf numFmtId="39" fontId="85" fillId="4" borderId="1" xfId="7" applyNumberFormat="1" applyFont="1" applyFill="1" applyBorder="1" applyAlignment="1">
      <alignment horizontal="right" vertical="center"/>
    </xf>
    <xf numFmtId="39" fontId="86" fillId="4" borderId="1" xfId="7" applyNumberFormat="1" applyFont="1" applyFill="1" applyBorder="1" applyAlignment="1">
      <alignment horizontal="right" vertical="center" wrapText="1" readingOrder="1"/>
    </xf>
    <xf numFmtId="39" fontId="86" fillId="4" borderId="1" xfId="7" applyNumberFormat="1" applyFont="1" applyFill="1" applyBorder="1" applyAlignment="1">
      <alignment horizontal="right" vertical="center"/>
    </xf>
    <xf numFmtId="39" fontId="64" fillId="4" borderId="39" xfId="7" applyNumberFormat="1" applyFont="1" applyFill="1" applyBorder="1" applyAlignment="1">
      <alignment horizontal="right" vertical="center" wrapText="1" readingOrder="1"/>
    </xf>
    <xf numFmtId="39" fontId="85" fillId="4" borderId="1" xfId="7" applyNumberFormat="1" applyFont="1" applyFill="1" applyBorder="1" applyAlignment="1">
      <alignment vertical="center" wrapText="1" readingOrder="1"/>
    </xf>
    <xf numFmtId="0" fontId="85" fillId="4" borderId="1" xfId="7" applyNumberFormat="1" applyFont="1" applyFill="1" applyBorder="1" applyAlignment="1">
      <alignment horizontal="left" vertical="center" wrapText="1" readingOrder="1"/>
    </xf>
    <xf numFmtId="39" fontId="85" fillId="4" borderId="1" xfId="7" applyNumberFormat="1" applyFont="1" applyFill="1" applyBorder="1" applyAlignment="1">
      <alignment horizontal="right" vertical="center" wrapText="1"/>
    </xf>
    <xf numFmtId="39" fontId="61" fillId="4" borderId="1" xfId="7" applyNumberFormat="1" applyFont="1" applyFill="1" applyBorder="1" applyAlignment="1">
      <alignment horizontal="right" vertical="center" wrapText="1" readingOrder="1"/>
    </xf>
    <xf numFmtId="39" fontId="60" fillId="4" borderId="1" xfId="7" applyNumberFormat="1" applyFont="1" applyFill="1" applyBorder="1" applyAlignment="1">
      <alignment horizontal="right" vertical="center"/>
    </xf>
    <xf numFmtId="0" fontId="27" fillId="5" borderId="34" xfId="0" applyFont="1" applyFill="1" applyBorder="1" applyAlignment="1">
      <alignment vertical="center" wrapText="1"/>
    </xf>
    <xf numFmtId="166" fontId="40" fillId="15" borderId="1" xfId="13" applyFont="1" applyFill="1" applyBorder="1" applyAlignment="1">
      <alignment horizontal="center" vertical="center" wrapText="1"/>
    </xf>
    <xf numFmtId="166" fontId="8" fillId="0" borderId="1" xfId="13" applyFont="1" applyFill="1" applyBorder="1" applyAlignment="1">
      <alignment horizontal="center" vertical="center" wrapText="1"/>
    </xf>
    <xf numFmtId="166" fontId="11" fillId="15" borderId="1" xfId="13" applyFont="1" applyFill="1" applyBorder="1" applyAlignment="1">
      <alignment horizontal="center" vertical="center" wrapText="1"/>
    </xf>
    <xf numFmtId="166" fontId="0" fillId="15" borderId="1" xfId="13" applyFont="1" applyFill="1" applyBorder="1" applyAlignment="1">
      <alignment horizontal="center" vertical="center"/>
    </xf>
    <xf numFmtId="178" fontId="65" fillId="0" borderId="0" xfId="7" applyNumberFormat="1" applyFont="1" applyFill="1" applyBorder="1"/>
    <xf numFmtId="168" fontId="8" fillId="5" borderId="1" xfId="1" applyNumberFormat="1" applyFont="1" applyFill="1" applyBorder="1" applyAlignment="1">
      <alignment horizontal="center" vertical="center" wrapText="1"/>
    </xf>
    <xf numFmtId="0" fontId="0" fillId="0" borderId="1" xfId="0" applyFont="1" applyBorder="1" applyAlignment="1">
      <alignment horizontal="center" vertical="center" wrapText="1"/>
    </xf>
    <xf numFmtId="168" fontId="6" fillId="15" borderId="12" xfId="1" applyNumberFormat="1" applyFont="1" applyFill="1" applyBorder="1" applyAlignment="1">
      <alignment horizontal="center" vertical="center" wrapText="1"/>
    </xf>
    <xf numFmtId="168" fontId="6" fillId="15" borderId="25" xfId="1" applyNumberFormat="1" applyFont="1" applyFill="1" applyBorder="1" applyAlignment="1">
      <alignment horizontal="center" vertical="center" wrapText="1"/>
    </xf>
    <xf numFmtId="10" fontId="17" fillId="3" borderId="1" xfId="7" applyNumberFormat="1" applyFont="1" applyFill="1" applyBorder="1" applyAlignment="1">
      <alignment horizontal="center" vertical="center" wrapText="1"/>
    </xf>
    <xf numFmtId="0" fontId="83" fillId="3" borderId="0" xfId="0" applyFont="1" applyFill="1" applyBorder="1" applyAlignment="1">
      <alignment horizontal="center" vertical="center" wrapText="1"/>
    </xf>
    <xf numFmtId="0" fontId="83" fillId="3" borderId="0" xfId="0" applyFont="1" applyFill="1" applyAlignment="1">
      <alignment vertical="center" wrapText="1"/>
    </xf>
    <xf numFmtId="0" fontId="27" fillId="0" borderId="0" xfId="0" applyFont="1" applyFill="1" applyBorder="1" applyAlignment="1">
      <alignment horizontal="center" vertical="center" wrapText="1"/>
    </xf>
    <xf numFmtId="0" fontId="96" fillId="0" borderId="0" xfId="0" applyFont="1" applyFill="1" applyAlignment="1">
      <alignment horizontal="center" vertical="center"/>
    </xf>
    <xf numFmtId="0" fontId="14" fillId="0" borderId="7" xfId="0" applyFont="1" applyFill="1" applyBorder="1"/>
    <xf numFmtId="178" fontId="95" fillId="3" borderId="1" xfId="13" applyNumberFormat="1" applyFont="1" applyFill="1" applyBorder="1" applyAlignment="1">
      <alignment horizontal="center" vertical="center"/>
    </xf>
    <xf numFmtId="10" fontId="17" fillId="3" borderId="25" xfId="7" applyNumberFormat="1" applyFont="1" applyFill="1" applyBorder="1" applyAlignment="1">
      <alignment horizontal="center" vertical="center" wrapText="1"/>
    </xf>
    <xf numFmtId="39" fontId="85" fillId="10" borderId="1" xfId="7" applyNumberFormat="1" applyFont="1" applyFill="1" applyBorder="1" applyAlignment="1">
      <alignment horizontal="right" vertical="center"/>
    </xf>
    <xf numFmtId="168" fontId="8" fillId="10" borderId="1" xfId="1" applyNumberFormat="1" applyFont="1" applyFill="1" applyBorder="1" applyAlignment="1">
      <alignment horizontal="center" vertical="center" wrapText="1"/>
    </xf>
    <xf numFmtId="0" fontId="4" fillId="0" borderId="0" xfId="0" applyFont="1" applyAlignment="1">
      <alignment horizontal="center" vertical="center"/>
    </xf>
    <xf numFmtId="172" fontId="4" fillId="0" borderId="0" xfId="0" applyNumberFormat="1" applyFont="1" applyAlignment="1">
      <alignment horizontal="center" vertical="center"/>
    </xf>
    <xf numFmtId="44" fontId="80" fillId="0" borderId="0" xfId="1" applyFont="1" applyFill="1" applyAlignment="1">
      <alignment horizontal="center" vertical="center" wrapText="1"/>
    </xf>
    <xf numFmtId="0" fontId="98" fillId="15" borderId="1" xfId="1" applyNumberFormat="1" applyFont="1" applyFill="1" applyBorder="1" applyAlignment="1">
      <alignment wrapText="1"/>
    </xf>
    <xf numFmtId="0" fontId="14" fillId="5" borderId="1" xfId="0" applyFont="1" applyFill="1" applyBorder="1" applyAlignment="1">
      <alignment horizontal="center" vertical="center"/>
    </xf>
    <xf numFmtId="0" fontId="49" fillId="5" borderId="1" xfId="0" applyFont="1" applyFill="1" applyBorder="1" applyAlignment="1">
      <alignment horizontal="center" vertical="center"/>
    </xf>
    <xf numFmtId="0" fontId="0" fillId="15" borderId="1" xfId="0" applyFill="1" applyBorder="1" applyAlignment="1">
      <alignment horizontal="center" vertical="center"/>
    </xf>
    <xf numFmtId="170" fontId="60" fillId="3" borderId="0" xfId="7" applyNumberFormat="1" applyFont="1" applyFill="1" applyBorder="1"/>
    <xf numFmtId="0" fontId="3" fillId="15" borderId="1" xfId="0" applyFont="1" applyFill="1" applyBorder="1"/>
    <xf numFmtId="166" fontId="3" fillId="15" borderId="1" xfId="13" applyFont="1" applyFill="1" applyBorder="1" applyAlignment="1">
      <alignment horizontal="center" vertical="center"/>
    </xf>
    <xf numFmtId="0" fontId="3" fillId="15" borderId="1" xfId="0" applyFont="1" applyFill="1" applyBorder="1" applyAlignment="1">
      <alignment horizontal="center" vertical="center"/>
    </xf>
    <xf numFmtId="168" fontId="52" fillId="15" borderId="1" xfId="1" applyNumberFormat="1" applyFont="1" applyFill="1" applyBorder="1" applyAlignment="1">
      <alignment horizontal="center" vertical="center" wrapText="1"/>
    </xf>
    <xf numFmtId="0" fontId="3" fillId="15" borderId="31" xfId="0" applyFont="1" applyFill="1" applyBorder="1"/>
    <xf numFmtId="168" fontId="41" fillId="15" borderId="17" xfId="1" applyNumberFormat="1" applyFont="1" applyFill="1" applyBorder="1" applyAlignment="1">
      <alignment horizontal="center" vertical="center" wrapText="1"/>
    </xf>
    <xf numFmtId="168" fontId="41" fillId="15" borderId="1" xfId="1" applyNumberFormat="1" applyFont="1" applyFill="1" applyBorder="1" applyAlignment="1">
      <alignment horizontal="center" vertical="center" wrapText="1"/>
    </xf>
    <xf numFmtId="0" fontId="99" fillId="15" borderId="1" xfId="0" applyFont="1" applyFill="1" applyBorder="1" applyAlignment="1">
      <alignment horizontal="center" vertical="center" wrapText="1"/>
    </xf>
    <xf numFmtId="0" fontId="7" fillId="0" borderId="25" xfId="0" applyFont="1" applyFill="1" applyBorder="1" applyAlignment="1">
      <alignment horizontal="center" vertical="center" wrapText="1"/>
    </xf>
    <xf numFmtId="39" fontId="88" fillId="20" borderId="1" xfId="7" applyNumberFormat="1" applyFont="1" applyFill="1" applyBorder="1" applyAlignment="1">
      <alignment vertical="center" wrapText="1" readingOrder="1"/>
    </xf>
    <xf numFmtId="178" fontId="95" fillId="3" borderId="25" xfId="13" applyNumberFormat="1" applyFont="1" applyFill="1" applyBorder="1" applyAlignment="1">
      <alignment horizontal="center" vertical="center"/>
    </xf>
    <xf numFmtId="0" fontId="65" fillId="0" borderId="0" xfId="7" applyFont="1" applyFill="1" applyBorder="1"/>
    <xf numFmtId="0" fontId="65" fillId="3" borderId="0" xfId="7" applyFont="1" applyFill="1" applyBorder="1"/>
    <xf numFmtId="0" fontId="65" fillId="6" borderId="0" xfId="7" applyFont="1" applyFill="1" applyBorder="1"/>
    <xf numFmtId="0" fontId="67" fillId="14" borderId="0" xfId="7" applyFont="1" applyFill="1" applyBorder="1"/>
    <xf numFmtId="0" fontId="65" fillId="17" borderId="0" xfId="7" applyFont="1" applyFill="1" applyBorder="1"/>
    <xf numFmtId="170" fontId="65" fillId="0" borderId="0" xfId="7" applyNumberFormat="1" applyFont="1" applyFill="1" applyBorder="1"/>
    <xf numFmtId="167" fontId="65" fillId="0" borderId="0" xfId="7" applyNumberFormat="1" applyFont="1" applyFill="1" applyBorder="1"/>
    <xf numFmtId="166" fontId="65" fillId="18" borderId="0" xfId="7" applyNumberFormat="1" applyFont="1" applyFill="1" applyBorder="1"/>
    <xf numFmtId="0" fontId="65" fillId="18" borderId="0" xfId="7" applyFont="1" applyFill="1" applyBorder="1"/>
    <xf numFmtId="178" fontId="100" fillId="10" borderId="0" xfId="7" applyNumberFormat="1" applyFont="1" applyFill="1" applyBorder="1"/>
    <xf numFmtId="0" fontId="100" fillId="10" borderId="0" xfId="7" applyFont="1" applyFill="1" applyBorder="1"/>
    <xf numFmtId="0" fontId="66" fillId="6" borderId="0" xfId="7" applyFont="1" applyFill="1" applyBorder="1"/>
    <xf numFmtId="167" fontId="65" fillId="6" borderId="0" xfId="7" applyNumberFormat="1" applyFont="1" applyFill="1" applyBorder="1"/>
    <xf numFmtId="165" fontId="101" fillId="0" borderId="0" xfId="0" applyNumberFormat="1" applyFont="1" applyAlignment="1">
      <alignment vertical="center"/>
    </xf>
    <xf numFmtId="0" fontId="32" fillId="0" borderId="1" xfId="7" applyNumberFormat="1" applyFont="1" applyFill="1" applyBorder="1" applyAlignment="1">
      <alignment horizontal="left" vertical="center" wrapText="1" readingOrder="1"/>
    </xf>
    <xf numFmtId="178" fontId="65" fillId="6" borderId="0" xfId="7" applyNumberFormat="1" applyFont="1" applyFill="1" applyBorder="1"/>
    <xf numFmtId="168" fontId="8" fillId="5" borderId="7" xfId="1" applyNumberFormat="1" applyFont="1" applyFill="1" applyBorder="1" applyAlignment="1">
      <alignment horizontal="right" vertical="center" wrapText="1"/>
    </xf>
    <xf numFmtId="44" fontId="8" fillId="5" borderId="1" xfId="1" applyFont="1" applyFill="1" applyBorder="1" applyAlignment="1">
      <alignment horizontal="right" vertical="center" wrapText="1"/>
    </xf>
    <xf numFmtId="44" fontId="102" fillId="5" borderId="1" xfId="1" applyFont="1" applyFill="1" applyBorder="1" applyAlignment="1">
      <alignment vertical="center" wrapText="1"/>
    </xf>
    <xf numFmtId="168" fontId="8" fillId="5" borderId="1" xfId="1" applyNumberFormat="1" applyFont="1" applyFill="1" applyBorder="1" applyAlignment="1">
      <alignment horizontal="right" vertical="center" wrapText="1"/>
    </xf>
    <xf numFmtId="168" fontId="8" fillId="5" borderId="7" xfId="1" applyNumberFormat="1" applyFont="1" applyFill="1" applyBorder="1" applyAlignment="1">
      <alignment horizontal="center" vertical="center" wrapText="1"/>
    </xf>
    <xf numFmtId="168" fontId="102" fillId="5" borderId="1" xfId="1" applyNumberFormat="1" applyFont="1" applyFill="1" applyBorder="1" applyAlignment="1">
      <alignment horizontal="center" vertical="center" wrapText="1"/>
    </xf>
    <xf numFmtId="168" fontId="11" fillId="5" borderId="7" xfId="1" applyNumberFormat="1" applyFont="1" applyFill="1" applyBorder="1" applyAlignment="1">
      <alignment horizontal="center" vertical="center" wrapText="1"/>
    </xf>
    <xf numFmtId="168" fontId="11" fillId="5" borderId="7" xfId="1" applyNumberFormat="1" applyFont="1" applyFill="1" applyBorder="1" applyAlignment="1">
      <alignment horizontal="right" vertical="center" wrapText="1"/>
    </xf>
    <xf numFmtId="6" fontId="8" fillId="5" borderId="1" xfId="1" applyNumberFormat="1" applyFont="1" applyFill="1" applyBorder="1" applyAlignment="1">
      <alignment horizontal="right" vertical="center" wrapText="1"/>
    </xf>
    <xf numFmtId="44" fontId="102" fillId="5" borderId="1" xfId="1" applyFont="1" applyFill="1" applyBorder="1" applyAlignment="1">
      <alignment horizontal="center" vertical="center" wrapText="1"/>
    </xf>
    <xf numFmtId="44" fontId="7" fillId="5" borderId="7" xfId="1" applyFont="1" applyFill="1" applyBorder="1" applyAlignment="1">
      <alignment horizontal="center" vertical="center" wrapText="1"/>
    </xf>
    <xf numFmtId="44" fontId="4" fillId="5" borderId="1" xfId="1" applyFont="1" applyFill="1" applyBorder="1" applyAlignment="1">
      <alignment horizontal="right" vertical="center"/>
    </xf>
    <xf numFmtId="44" fontId="103" fillId="5" borderId="1" xfId="1" applyFont="1" applyFill="1" applyBorder="1" applyAlignment="1">
      <alignment vertical="center"/>
    </xf>
    <xf numFmtId="169" fontId="4" fillId="5" borderId="1" xfId="0" applyNumberFormat="1" applyFont="1" applyFill="1" applyBorder="1" applyAlignment="1">
      <alignment vertical="center"/>
    </xf>
    <xf numFmtId="44" fontId="103" fillId="5" borderId="1" xfId="1" applyFont="1" applyFill="1" applyBorder="1" applyAlignment="1">
      <alignment horizontal="center" vertical="center"/>
    </xf>
    <xf numFmtId="169" fontId="4" fillId="5" borderId="1" xfId="0" applyNumberFormat="1" applyFont="1" applyFill="1" applyBorder="1" applyAlignment="1">
      <alignment horizontal="right" vertical="center" wrapText="1"/>
    </xf>
    <xf numFmtId="44" fontId="97" fillId="5" borderId="1" xfId="1" applyFont="1" applyFill="1" applyBorder="1" applyAlignment="1">
      <alignment horizontal="right" vertical="center"/>
    </xf>
    <xf numFmtId="169" fontId="97" fillId="5" borderId="1" xfId="0" applyNumberFormat="1" applyFont="1" applyFill="1" applyBorder="1" applyAlignment="1">
      <alignment horizontal="center" vertical="center"/>
    </xf>
    <xf numFmtId="168" fontId="11" fillId="5" borderId="5" xfId="1" applyNumberFormat="1" applyFont="1" applyFill="1" applyBorder="1" applyAlignment="1">
      <alignment horizontal="center" vertical="center" wrapText="1"/>
    </xf>
    <xf numFmtId="44" fontId="8" fillId="5" borderId="24" xfId="1" applyFont="1" applyFill="1" applyBorder="1" applyAlignment="1">
      <alignment horizontal="right" vertical="center" wrapText="1"/>
    </xf>
    <xf numFmtId="44" fontId="4" fillId="5" borderId="24" xfId="1" applyFont="1" applyFill="1" applyBorder="1" applyAlignment="1">
      <alignment horizontal="right" vertical="center"/>
    </xf>
    <xf numFmtId="169" fontId="4" fillId="5" borderId="24" xfId="1" applyNumberFormat="1" applyFont="1" applyFill="1" applyBorder="1" applyAlignment="1">
      <alignment vertical="center"/>
    </xf>
    <xf numFmtId="168" fontId="11" fillId="10" borderId="1" xfId="1" applyNumberFormat="1" applyFont="1" applyFill="1" applyBorder="1" applyAlignment="1">
      <alignment horizontal="center" vertical="center" wrapText="1"/>
    </xf>
    <xf numFmtId="0" fontId="78" fillId="4" borderId="1" xfId="7" applyFont="1" applyFill="1" applyBorder="1" applyAlignment="1">
      <alignment vertical="center"/>
    </xf>
    <xf numFmtId="0" fontId="78" fillId="4" borderId="7" xfId="7" applyFont="1" applyFill="1" applyBorder="1" applyAlignment="1">
      <alignment vertical="center"/>
    </xf>
    <xf numFmtId="0" fontId="64" fillId="0" borderId="0" xfId="0" applyFont="1" applyFill="1" applyBorder="1" applyAlignment="1">
      <alignment horizontal="center" vertical="center" wrapText="1"/>
    </xf>
    <xf numFmtId="0" fontId="14" fillId="0" borderId="0" xfId="0" applyFont="1" applyFill="1" applyBorder="1" applyAlignment="1">
      <alignment horizontal="center"/>
    </xf>
    <xf numFmtId="0" fontId="14" fillId="5" borderId="24" xfId="0" applyFont="1" applyFill="1" applyBorder="1" applyAlignment="1">
      <alignment horizontal="center" vertical="center"/>
    </xf>
    <xf numFmtId="0" fontId="27" fillId="5" borderId="24" xfId="0" applyFont="1" applyFill="1" applyBorder="1" applyAlignment="1">
      <alignment horizontal="center" vertical="center" wrapText="1"/>
    </xf>
    <xf numFmtId="0" fontId="11" fillId="5" borderId="24" xfId="0" applyFont="1" applyFill="1" applyBorder="1" applyAlignment="1">
      <alignment horizontal="center" vertical="center" wrapText="1"/>
    </xf>
    <xf numFmtId="168" fontId="8" fillId="5" borderId="31" xfId="1" applyNumberFormat="1" applyFont="1" applyFill="1" applyBorder="1" applyAlignment="1">
      <alignment horizontal="center" vertical="center" wrapText="1"/>
    </xf>
    <xf numFmtId="0" fontId="6" fillId="5"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44" fontId="11" fillId="5" borderId="1" xfId="1"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5" borderId="3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44" fontId="8" fillId="5" borderId="1" xfId="1" applyFont="1" applyFill="1" applyBorder="1" applyAlignment="1">
      <alignment horizontal="center" vertical="center" wrapText="1"/>
    </xf>
    <xf numFmtId="0" fontId="8" fillId="5" borderId="31" xfId="0" applyFont="1" applyFill="1" applyBorder="1" applyAlignment="1">
      <alignment horizontal="center" vertical="center" wrapText="1"/>
    </xf>
    <xf numFmtId="14" fontId="11" fillId="5" borderId="1" xfId="0" applyNumberFormat="1" applyFont="1" applyFill="1" applyBorder="1" applyAlignment="1">
      <alignment horizontal="center" vertical="center" wrapText="1"/>
    </xf>
    <xf numFmtId="168" fontId="6" fillId="5" borderId="24" xfId="1" applyNumberFormat="1" applyFont="1" applyFill="1" applyBorder="1" applyAlignment="1">
      <alignment horizontal="center" vertical="center" wrapText="1"/>
    </xf>
    <xf numFmtId="168" fontId="6" fillId="5" borderId="25" xfId="1" applyNumberFormat="1" applyFont="1" applyFill="1" applyBorder="1" applyAlignment="1">
      <alignment horizontal="center" vertical="center" wrapText="1"/>
    </xf>
    <xf numFmtId="44" fontId="6" fillId="5" borderId="25" xfId="1" applyFont="1" applyFill="1" applyBorder="1" applyAlignment="1">
      <alignment horizontal="center" vertical="center" wrapText="1"/>
    </xf>
    <xf numFmtId="168" fontId="6" fillId="5" borderId="4" xfId="1" applyNumberFormat="1" applyFont="1" applyFill="1" applyBorder="1" applyAlignment="1">
      <alignment horizontal="center" vertical="center" wrapText="1"/>
    </xf>
    <xf numFmtId="0" fontId="8" fillId="5" borderId="25" xfId="0" applyFont="1" applyFill="1" applyBorder="1" applyAlignment="1">
      <alignment horizontal="left" vertical="center" wrapText="1"/>
    </xf>
    <xf numFmtId="0" fontId="0" fillId="0" borderId="0" xfId="0" applyFont="1" applyFill="1" applyBorder="1" applyAlignment="1">
      <alignment horizontal="center" vertical="center" wrapText="1"/>
    </xf>
    <xf numFmtId="44" fontId="8" fillId="5" borderId="1" xfId="0" applyNumberFormat="1" applyFont="1" applyFill="1" applyBorder="1" applyAlignment="1">
      <alignment horizontal="center" vertical="center" wrapText="1"/>
    </xf>
    <xf numFmtId="44" fontId="57" fillId="3" borderId="0" xfId="1" applyFont="1" applyFill="1" applyAlignment="1">
      <alignment horizontal="right" vertical="center" wrapText="1"/>
    </xf>
    <xf numFmtId="44" fontId="105" fillId="3" borderId="0" xfId="1" applyNumberFormat="1" applyFont="1" applyFill="1" applyAlignment="1">
      <alignment horizontal="right" vertical="center" wrapText="1"/>
    </xf>
    <xf numFmtId="44" fontId="105" fillId="0" borderId="0" xfId="1" applyFont="1" applyFill="1" applyAlignment="1">
      <alignment horizontal="right" vertical="center" wrapText="1"/>
    </xf>
    <xf numFmtId="0" fontId="18" fillId="0" borderId="0" xfId="7" applyFont="1" applyFill="1" applyBorder="1" applyAlignment="1">
      <alignment horizontal="center"/>
    </xf>
    <xf numFmtId="39" fontId="21" fillId="3" borderId="1" xfId="7" applyNumberFormat="1" applyFont="1" applyFill="1" applyBorder="1" applyAlignment="1">
      <alignment horizontal="right" vertical="center" wrapText="1" readingOrder="1"/>
    </xf>
    <xf numFmtId="0" fontId="32" fillId="3" borderId="0" xfId="7" applyNumberFormat="1" applyFont="1" applyFill="1" applyBorder="1" applyAlignment="1">
      <alignment horizontal="center" vertical="center" wrapText="1" readingOrder="1"/>
    </xf>
    <xf numFmtId="39" fontId="26" fillId="3" borderId="1" xfId="7" applyNumberFormat="1" applyFont="1" applyFill="1" applyBorder="1" applyAlignment="1">
      <alignment horizontal="right" vertical="center"/>
    </xf>
    <xf numFmtId="39" fontId="26" fillId="3" borderId="1" xfId="7" applyNumberFormat="1" applyFont="1" applyFill="1" applyBorder="1" applyAlignment="1">
      <alignment horizontal="right" vertical="center" wrapText="1" readingOrder="1"/>
    </xf>
    <xf numFmtId="39" fontId="26" fillId="4" borderId="1" xfId="7" applyNumberFormat="1" applyFont="1" applyFill="1" applyBorder="1" applyAlignment="1">
      <alignment horizontal="right" vertical="center" wrapText="1" readingOrder="1"/>
    </xf>
    <xf numFmtId="39" fontId="26" fillId="3" borderId="1" xfId="7" applyNumberFormat="1" applyFont="1" applyFill="1" applyBorder="1" applyAlignment="1">
      <alignment horizontal="center" vertical="center" wrapText="1" readingOrder="1"/>
    </xf>
    <xf numFmtId="0" fontId="17" fillId="3" borderId="1" xfId="7" applyFont="1" applyFill="1" applyBorder="1"/>
    <xf numFmtId="178" fontId="69" fillId="3" borderId="25" xfId="13" applyNumberFormat="1" applyFont="1" applyFill="1" applyBorder="1" applyAlignment="1">
      <alignment horizontal="center" vertical="center"/>
    </xf>
    <xf numFmtId="176" fontId="90" fillId="3" borderId="1" xfId="7" applyNumberFormat="1" applyFont="1" applyFill="1" applyBorder="1" applyAlignment="1">
      <alignment horizontal="right" vertical="center" wrapText="1" readingOrder="1"/>
    </xf>
    <xf numFmtId="39" fontId="42" fillId="24" borderId="1" xfId="7" applyNumberFormat="1" applyFont="1" applyFill="1" applyBorder="1" applyAlignment="1">
      <alignment horizontal="right" vertical="center" wrapText="1" readingOrder="1"/>
    </xf>
    <xf numFmtId="0" fontId="91" fillId="13" borderId="1" xfId="7" applyFont="1" applyFill="1" applyBorder="1"/>
    <xf numFmtId="10" fontId="60" fillId="13" borderId="1" xfId="12" applyNumberFormat="1" applyFont="1" applyFill="1" applyBorder="1" applyAlignment="1">
      <alignment horizontal="center" vertical="center" wrapText="1"/>
    </xf>
    <xf numFmtId="178" fontId="69" fillId="13" borderId="1" xfId="13" applyNumberFormat="1" applyFont="1" applyFill="1" applyBorder="1" applyAlignment="1">
      <alignment horizontal="center" vertical="center"/>
    </xf>
    <xf numFmtId="39" fontId="42" fillId="24" borderId="1" xfId="7" applyNumberFormat="1" applyFont="1" applyFill="1" applyBorder="1" applyAlignment="1">
      <alignment horizontal="right" vertical="center"/>
    </xf>
    <xf numFmtId="0" fontId="26" fillId="3" borderId="1" xfId="7" applyNumberFormat="1" applyFont="1" applyFill="1" applyBorder="1" applyAlignment="1">
      <alignment horizontal="right" vertical="center" wrapText="1" readingOrder="1"/>
    </xf>
    <xf numFmtId="0" fontId="42" fillId="24" borderId="1" xfId="7" applyNumberFormat="1" applyFont="1" applyFill="1" applyBorder="1" applyAlignment="1">
      <alignment horizontal="right" vertical="center" wrapText="1" readingOrder="1"/>
    </xf>
    <xf numFmtId="0" fontId="62" fillId="13" borderId="1" xfId="7" applyFont="1" applyFill="1" applyBorder="1" applyAlignment="1">
      <alignment horizontal="center" vertical="center" wrapText="1"/>
    </xf>
    <xf numFmtId="39" fontId="27" fillId="14" borderId="26" xfId="7" applyNumberFormat="1" applyFont="1" applyFill="1" applyBorder="1" applyAlignment="1">
      <alignment horizontal="right" vertical="center" wrapText="1" readingOrder="1"/>
    </xf>
    <xf numFmtId="0" fontId="17" fillId="13" borderId="1" xfId="7" applyFont="1" applyFill="1" applyBorder="1" applyAlignment="1">
      <alignment horizontal="center" vertical="center" wrapText="1"/>
    </xf>
    <xf numFmtId="39" fontId="27" fillId="14" borderId="27" xfId="7" applyNumberFormat="1" applyFont="1" applyFill="1" applyBorder="1" applyAlignment="1">
      <alignment horizontal="right" vertical="center" wrapText="1" readingOrder="1"/>
    </xf>
    <xf numFmtId="39" fontId="26" fillId="3" borderId="1" xfId="7" applyNumberFormat="1" applyFont="1" applyFill="1" applyBorder="1" applyAlignment="1">
      <alignment vertical="center" wrapText="1" readingOrder="1"/>
    </xf>
    <xf numFmtId="39" fontId="42" fillId="14" borderId="1" xfId="7" applyNumberFormat="1" applyFont="1" applyFill="1" applyBorder="1" applyAlignment="1">
      <alignment horizontal="right" vertical="center"/>
    </xf>
    <xf numFmtId="39" fontId="42" fillId="14" borderId="1" xfId="7" applyNumberFormat="1" applyFont="1" applyFill="1" applyBorder="1" applyAlignment="1">
      <alignment horizontal="right" vertical="center" wrapText="1" readingOrder="1"/>
    </xf>
    <xf numFmtId="0" fontId="26" fillId="3" borderId="1" xfId="7" applyNumberFormat="1" applyFont="1" applyFill="1" applyBorder="1" applyAlignment="1">
      <alignment vertical="center" wrapText="1" readingOrder="1"/>
    </xf>
    <xf numFmtId="39" fontId="106" fillId="3" borderId="1" xfId="7" applyNumberFormat="1" applyFont="1" applyFill="1" applyBorder="1" applyAlignment="1">
      <alignment horizontal="right" vertical="center"/>
    </xf>
    <xf numFmtId="39" fontId="27" fillId="3" borderId="1" xfId="7" applyNumberFormat="1" applyFont="1" applyFill="1" applyBorder="1" applyAlignment="1">
      <alignment horizontal="right" vertical="center"/>
    </xf>
    <xf numFmtId="44" fontId="29" fillId="3" borderId="0" xfId="1" applyFont="1" applyFill="1" applyAlignment="1">
      <alignment horizontal="right" vertical="center" wrapText="1"/>
    </xf>
    <xf numFmtId="39" fontId="26" fillId="4" borderId="1" xfId="7" applyNumberFormat="1" applyFont="1" applyFill="1" applyBorder="1" applyAlignment="1">
      <alignment vertical="center" wrapText="1" readingOrder="1"/>
    </xf>
    <xf numFmtId="0" fontId="26" fillId="3" borderId="1" xfId="7" applyFont="1" applyFill="1" applyBorder="1"/>
    <xf numFmtId="170" fontId="26" fillId="3" borderId="1" xfId="7" applyNumberFormat="1" applyFont="1" applyFill="1" applyBorder="1" applyAlignment="1">
      <alignment vertical="center" wrapText="1" readingOrder="1"/>
    </xf>
    <xf numFmtId="39" fontId="26" fillId="3" borderId="1" xfId="7" applyNumberFormat="1" applyFont="1" applyFill="1" applyBorder="1" applyAlignment="1">
      <alignment horizontal="right" vertical="center" wrapText="1"/>
    </xf>
    <xf numFmtId="39" fontId="27" fillId="3" borderId="1" xfId="7" applyNumberFormat="1" applyFont="1" applyFill="1" applyBorder="1" applyAlignment="1">
      <alignment horizontal="right" vertical="center" wrapText="1" readingOrder="1"/>
    </xf>
    <xf numFmtId="39" fontId="108" fillId="14" borderId="1" xfId="7" applyNumberFormat="1" applyFont="1" applyFill="1" applyBorder="1" applyAlignment="1">
      <alignment horizontal="right"/>
    </xf>
    <xf numFmtId="39" fontId="26" fillId="14" borderId="1" xfId="7" applyNumberFormat="1" applyFont="1" applyFill="1" applyBorder="1" applyAlignment="1">
      <alignment horizontal="right" vertical="center" wrapText="1" readingOrder="1"/>
    </xf>
    <xf numFmtId="0" fontId="91" fillId="14" borderId="1" xfId="7" applyFont="1" applyFill="1" applyBorder="1"/>
    <xf numFmtId="178" fontId="69" fillId="14" borderId="1" xfId="13" applyNumberFormat="1" applyFont="1" applyFill="1" applyBorder="1" applyAlignment="1">
      <alignment horizontal="center" vertical="center"/>
    </xf>
    <xf numFmtId="0" fontId="108" fillId="14" borderId="1" xfId="7" applyFont="1" applyFill="1" applyBorder="1" applyAlignment="1">
      <alignment horizontal="right"/>
    </xf>
    <xf numFmtId="170" fontId="108" fillId="14" borderId="1" xfId="7" applyNumberFormat="1" applyFont="1" applyFill="1" applyBorder="1" applyAlignment="1">
      <alignment horizontal="right"/>
    </xf>
    <xf numFmtId="39" fontId="27" fillId="18" borderId="1" xfId="7" applyNumberFormat="1" applyFont="1" applyFill="1" applyBorder="1" applyAlignment="1">
      <alignment horizontal="right" vertical="center" wrapText="1" readingOrder="1"/>
    </xf>
    <xf numFmtId="39" fontId="27" fillId="18" borderId="1" xfId="7" applyNumberFormat="1" applyFont="1" applyFill="1" applyBorder="1" applyAlignment="1">
      <alignment horizontal="right" vertical="center" wrapText="1"/>
    </xf>
    <xf numFmtId="39" fontId="27" fillId="3" borderId="1" xfId="7" applyNumberFormat="1" applyFont="1" applyFill="1" applyBorder="1" applyAlignment="1">
      <alignment horizontal="right" vertical="center" wrapText="1"/>
    </xf>
    <xf numFmtId="0" fontId="7" fillId="5" borderId="1" xfId="7" applyNumberFormat="1" applyFont="1" applyFill="1" applyBorder="1" applyAlignment="1">
      <alignment horizontal="left" vertical="center" wrapText="1" readingOrder="1"/>
    </xf>
    <xf numFmtId="39" fontId="27" fillId="4" borderId="1" xfId="7" applyNumberFormat="1" applyFont="1" applyFill="1" applyBorder="1" applyAlignment="1">
      <alignment horizontal="right" vertical="center" wrapText="1" readingOrder="1"/>
    </xf>
    <xf numFmtId="39" fontId="27" fillId="28" borderId="1" xfId="7" applyNumberFormat="1" applyFont="1" applyFill="1" applyBorder="1" applyAlignment="1">
      <alignment horizontal="right" vertical="center" wrapText="1" readingOrder="1"/>
    </xf>
    <xf numFmtId="39" fontId="109" fillId="3" borderId="1" xfId="7" applyNumberFormat="1" applyFont="1" applyFill="1" applyBorder="1" applyAlignment="1">
      <alignment horizontal="right" vertical="center"/>
    </xf>
    <xf numFmtId="177" fontId="18" fillId="3" borderId="1" xfId="7" applyNumberFormat="1" applyFont="1" applyFill="1" applyBorder="1" applyAlignment="1">
      <alignment horizontal="center" vertical="center" wrapText="1"/>
    </xf>
    <xf numFmtId="0" fontId="7" fillId="3" borderId="1" xfId="7" applyNumberFormat="1" applyFont="1" applyFill="1" applyBorder="1" applyAlignment="1">
      <alignment horizontal="left" vertical="center" wrapText="1" readingOrder="1"/>
    </xf>
    <xf numFmtId="0" fontId="91" fillId="3" borderId="1" xfId="7" applyFont="1" applyFill="1" applyBorder="1" applyAlignment="1">
      <alignment horizontal="center" vertical="center" wrapText="1"/>
    </xf>
    <xf numFmtId="10" fontId="18" fillId="3" borderId="1" xfId="7" applyNumberFormat="1" applyFont="1" applyFill="1" applyBorder="1" applyAlignment="1">
      <alignment horizontal="center" vertical="center" wrapText="1"/>
    </xf>
    <xf numFmtId="39" fontId="96" fillId="3" borderId="1" xfId="11" applyNumberFormat="1" applyFont="1" applyFill="1" applyBorder="1" applyAlignment="1">
      <alignment horizontal="right" vertical="center" wrapText="1" readingOrder="1"/>
    </xf>
    <xf numFmtId="39" fontId="27" fillId="5" borderId="1" xfId="7" applyNumberFormat="1" applyFont="1" applyFill="1" applyBorder="1" applyAlignment="1">
      <alignment horizontal="right" vertical="center" wrapText="1" readingOrder="1"/>
    </xf>
    <xf numFmtId="39" fontId="27" fillId="0" borderId="1" xfId="7" applyNumberFormat="1" applyFont="1" applyFill="1" applyBorder="1" applyAlignment="1">
      <alignment horizontal="right" vertical="center" wrapText="1"/>
    </xf>
    <xf numFmtId="170" fontId="91" fillId="3" borderId="1" xfId="7" applyNumberFormat="1" applyFont="1" applyFill="1" applyBorder="1"/>
    <xf numFmtId="39" fontId="18" fillId="5" borderId="1" xfId="7" applyNumberFormat="1" applyFont="1" applyFill="1" applyBorder="1" applyAlignment="1">
      <alignment horizontal="center" vertical="center"/>
    </xf>
    <xf numFmtId="0" fontId="110" fillId="29" borderId="1" xfId="2" applyFont="1" applyFill="1" applyBorder="1" applyAlignment="1">
      <alignment horizontal="center" vertical="center" wrapText="1"/>
    </xf>
    <xf numFmtId="164" fontId="110" fillId="29" borderId="1" xfId="6" applyFont="1" applyFill="1" applyBorder="1" applyAlignment="1">
      <alignment horizontal="center" vertical="center" wrapText="1"/>
    </xf>
    <xf numFmtId="0" fontId="111" fillId="3" borderId="1" xfId="0" applyFont="1" applyFill="1" applyBorder="1" applyAlignment="1">
      <alignment horizontal="center" vertical="center" wrapText="1"/>
    </xf>
    <xf numFmtId="0" fontId="112" fillId="3" borderId="1" xfId="0" applyFont="1" applyFill="1" applyBorder="1" applyAlignment="1">
      <alignment horizontal="center" vertical="center" wrapText="1"/>
    </xf>
    <xf numFmtId="0" fontId="113" fillId="3" borderId="7" xfId="0" applyFont="1" applyFill="1" applyBorder="1" applyAlignment="1">
      <alignment vertical="center" wrapText="1"/>
    </xf>
    <xf numFmtId="14" fontId="112" fillId="3" borderId="1" xfId="0" applyNumberFormat="1" applyFont="1" applyFill="1" applyBorder="1" applyAlignment="1">
      <alignment horizontal="center" vertical="center" wrapText="1"/>
    </xf>
    <xf numFmtId="171" fontId="112" fillId="3" borderId="1" xfId="0" applyNumberFormat="1" applyFont="1" applyFill="1" applyBorder="1" applyAlignment="1">
      <alignment horizontal="center" vertical="center" wrapText="1"/>
    </xf>
    <xf numFmtId="169" fontId="112" fillId="3" borderId="1" xfId="6" applyNumberFormat="1" applyFont="1" applyFill="1" applyBorder="1" applyAlignment="1">
      <alignment horizontal="right" vertical="center" wrapText="1"/>
    </xf>
    <xf numFmtId="169" fontId="112" fillId="3" borderId="1" xfId="1" applyNumberFormat="1" applyFont="1" applyFill="1" applyBorder="1" applyAlignment="1">
      <alignment horizontal="right" vertical="center" wrapText="1"/>
    </xf>
    <xf numFmtId="0" fontId="114" fillId="3" borderId="1" xfId="0" applyFont="1" applyFill="1" applyBorder="1" applyAlignment="1">
      <alignment horizontal="center" vertical="center" wrapText="1"/>
    </xf>
    <xf numFmtId="0" fontId="114" fillId="3" borderId="16" xfId="0" applyFont="1" applyFill="1" applyBorder="1" applyAlignment="1">
      <alignment vertical="center" wrapText="1"/>
    </xf>
    <xf numFmtId="171" fontId="112" fillId="4" borderId="1" xfId="0" applyNumberFormat="1" applyFont="1" applyFill="1" applyBorder="1" applyAlignment="1">
      <alignment horizontal="center" vertical="center" wrapText="1"/>
    </xf>
    <xf numFmtId="0" fontId="112" fillId="3" borderId="24" xfId="0" applyFont="1" applyFill="1" applyBorder="1" applyAlignment="1">
      <alignment horizontal="center" vertical="center" wrapText="1"/>
    </xf>
    <xf numFmtId="0" fontId="112" fillId="3" borderId="24" xfId="0" applyFont="1" applyFill="1" applyBorder="1" applyAlignment="1">
      <alignment vertical="center" wrapText="1"/>
    </xf>
    <xf numFmtId="0" fontId="112" fillId="3" borderId="25" xfId="0" applyFont="1" applyFill="1" applyBorder="1" applyAlignment="1">
      <alignment horizontal="center" vertical="center" wrapText="1"/>
    </xf>
    <xf numFmtId="14" fontId="112" fillId="4" borderId="1" xfId="0" applyNumberFormat="1" applyFont="1" applyFill="1" applyBorder="1" applyAlignment="1">
      <alignment horizontal="center" vertical="center" wrapText="1"/>
    </xf>
    <xf numFmtId="169" fontId="112" fillId="4" borderId="1" xfId="1" applyNumberFormat="1" applyFont="1" applyFill="1" applyBorder="1" applyAlignment="1">
      <alignment horizontal="right" vertical="center" wrapText="1"/>
    </xf>
    <xf numFmtId="0" fontId="114" fillId="4" borderId="1" xfId="0" applyFont="1" applyFill="1" applyBorder="1" applyAlignment="1">
      <alignment horizontal="center" vertical="center" wrapText="1"/>
    </xf>
    <xf numFmtId="0" fontId="38" fillId="29" borderId="1" xfId="0" applyFont="1" applyFill="1" applyBorder="1" applyAlignment="1">
      <alignment horizontal="center" vertical="center" wrapText="1"/>
    </xf>
    <xf numFmtId="14" fontId="38" fillId="29" borderId="1" xfId="0" applyNumberFormat="1" applyFont="1" applyFill="1" applyBorder="1" applyAlignment="1">
      <alignment horizontal="center" vertical="center" wrapText="1"/>
    </xf>
    <xf numFmtId="168" fontId="38" fillId="29" borderId="1" xfId="1" applyNumberFormat="1" applyFont="1" applyFill="1" applyBorder="1" applyAlignment="1">
      <alignment horizontal="center" vertical="center" wrapText="1"/>
    </xf>
    <xf numFmtId="44" fontId="38" fillId="29" borderId="1" xfId="1" applyNumberFormat="1" applyFont="1" applyFill="1" applyBorder="1" applyAlignment="1">
      <alignment horizontal="center" vertical="center" wrapText="1"/>
    </xf>
    <xf numFmtId="0" fontId="38" fillId="29" borderId="31" xfId="0" applyFont="1" applyFill="1" applyBorder="1" applyAlignment="1">
      <alignment horizontal="center" vertical="center" wrapText="1"/>
    </xf>
    <xf numFmtId="0" fontId="37" fillId="29" borderId="30" xfId="2" applyFont="1" applyFill="1" applyBorder="1" applyAlignment="1">
      <alignment horizontal="center" vertical="center" wrapText="1"/>
    </xf>
    <xf numFmtId="0" fontId="37" fillId="29" borderId="15" xfId="2" applyFont="1" applyFill="1" applyBorder="1" applyAlignment="1">
      <alignment horizontal="center" vertical="center" wrapText="1"/>
    </xf>
    <xf numFmtId="0" fontId="115" fillId="29" borderId="0" xfId="7" applyNumberFormat="1" applyFont="1" applyFill="1" applyBorder="1" applyAlignment="1">
      <alignment horizontal="center" vertical="center" wrapText="1" readingOrder="1"/>
    </xf>
    <xf numFmtId="0" fontId="116" fillId="29" borderId="7" xfId="7" applyNumberFormat="1" applyFont="1" applyFill="1" applyBorder="1" applyAlignment="1">
      <alignment horizontal="center" vertical="center" wrapText="1" readingOrder="1"/>
    </xf>
    <xf numFmtId="0" fontId="116" fillId="29" borderId="0" xfId="7" applyNumberFormat="1" applyFont="1" applyFill="1" applyBorder="1" applyAlignment="1">
      <alignment horizontal="center" vertical="center" wrapText="1" readingOrder="1"/>
    </xf>
    <xf numFmtId="0" fontId="34" fillId="29" borderId="17" xfId="7" applyNumberFormat="1" applyFont="1" applyFill="1" applyBorder="1" applyAlignment="1">
      <alignment vertical="center" wrapText="1" readingOrder="1"/>
    </xf>
    <xf numFmtId="0" fontId="35" fillId="29" borderId="24" xfId="7" applyNumberFormat="1" applyFont="1" applyFill="1" applyBorder="1" applyAlignment="1">
      <alignment horizontal="center" vertical="center" wrapText="1" readingOrder="1"/>
    </xf>
    <xf numFmtId="0" fontId="34" fillId="29" borderId="24" xfId="7" applyNumberFormat="1" applyFont="1" applyFill="1" applyBorder="1" applyAlignment="1">
      <alignment horizontal="center" vertical="center" wrapText="1" readingOrder="1"/>
    </xf>
    <xf numFmtId="0" fontId="34" fillId="29" borderId="3" xfId="7" applyNumberFormat="1" applyFont="1" applyFill="1" applyBorder="1" applyAlignment="1">
      <alignment horizontal="center" vertical="center" wrapText="1" readingOrder="1"/>
    </xf>
    <xf numFmtId="0" fontId="117" fillId="29" borderId="0" xfId="7" applyFont="1" applyFill="1" applyBorder="1" applyAlignment="1">
      <alignment vertical="center" wrapText="1"/>
    </xf>
    <xf numFmtId="0" fontId="34" fillId="29" borderId="7" xfId="7" applyNumberFormat="1" applyFont="1" applyFill="1" applyBorder="1" applyAlignment="1">
      <alignment vertical="center" wrapText="1" readingOrder="1"/>
    </xf>
    <xf numFmtId="0" fontId="117" fillId="29" borderId="0" xfId="7" applyFont="1" applyFill="1" applyBorder="1"/>
    <xf numFmtId="0" fontId="117" fillId="29" borderId="0" xfId="7" applyFont="1" applyFill="1" applyBorder="1" applyAlignment="1">
      <alignment horizontal="center" vertical="center"/>
    </xf>
    <xf numFmtId="0" fontId="45" fillId="29" borderId="0" xfId="7" applyFont="1" applyFill="1" applyBorder="1"/>
    <xf numFmtId="0" fontId="45" fillId="29" borderId="1" xfId="7" applyFont="1" applyFill="1" applyBorder="1" applyAlignment="1">
      <alignment horizontal="center" vertical="center" wrapText="1"/>
    </xf>
    <xf numFmtId="0" fontId="117" fillId="29" borderId="1" xfId="7" applyFont="1" applyFill="1" applyBorder="1" applyAlignment="1">
      <alignment vertical="center" wrapText="1"/>
    </xf>
    <xf numFmtId="0" fontId="72" fillId="29" borderId="1" xfId="7" applyFont="1" applyFill="1" applyBorder="1" applyAlignment="1">
      <alignment horizontal="center" vertical="center" wrapText="1"/>
    </xf>
    <xf numFmtId="0" fontId="36" fillId="29" borderId="24" xfId="0" applyFont="1" applyFill="1" applyBorder="1" applyAlignment="1">
      <alignment horizontal="center" vertical="center" wrapText="1"/>
    </xf>
    <xf numFmtId="0" fontId="36" fillId="29" borderId="1" xfId="0" applyFont="1" applyFill="1" applyBorder="1" applyAlignment="1">
      <alignment horizontal="center" vertical="center" wrapText="1"/>
    </xf>
    <xf numFmtId="0" fontId="118" fillId="29" borderId="0" xfId="7" applyFont="1" applyFill="1" applyBorder="1" applyAlignment="1">
      <alignment horizontal="center" vertical="center"/>
    </xf>
    <xf numFmtId="0" fontId="120" fillId="30" borderId="0" xfId="7" applyFont="1" applyFill="1" applyBorder="1"/>
    <xf numFmtId="0" fontId="119" fillId="30" borderId="24" xfId="7" applyNumberFormat="1" applyFont="1" applyFill="1" applyBorder="1" applyAlignment="1">
      <alignment horizontal="center" vertical="center" wrapText="1" readingOrder="1"/>
    </xf>
    <xf numFmtId="0" fontId="119" fillId="30" borderId="3" xfId="7" applyNumberFormat="1" applyFont="1" applyFill="1" applyBorder="1" applyAlignment="1">
      <alignment horizontal="center" vertical="center" wrapText="1" readingOrder="1"/>
    </xf>
    <xf numFmtId="0" fontId="120" fillId="30" borderId="3" xfId="7" applyFont="1" applyFill="1" applyBorder="1" applyAlignment="1">
      <alignment horizontal="center" vertical="center" wrapText="1"/>
    </xf>
    <xf numFmtId="39" fontId="121" fillId="0" borderId="0" xfId="7" applyNumberFormat="1" applyFont="1" applyFill="1" applyBorder="1" applyAlignment="1"/>
    <xf numFmtId="0" fontId="113" fillId="3" borderId="25" xfId="0" applyFont="1" applyFill="1" applyBorder="1" applyAlignment="1">
      <alignment horizontal="center" vertical="center" wrapText="1"/>
    </xf>
    <xf numFmtId="0" fontId="27" fillId="5" borderId="24" xfId="0" applyFont="1" applyFill="1" applyBorder="1" applyAlignment="1">
      <alignment horizontal="center" vertical="center" wrapText="1"/>
    </xf>
    <xf numFmtId="14" fontId="11" fillId="5" borderId="24" xfId="0" applyNumberFormat="1" applyFont="1" applyFill="1" applyBorder="1" applyAlignment="1">
      <alignment horizontal="center" vertical="center" wrapText="1"/>
    </xf>
    <xf numFmtId="0" fontId="11" fillId="5" borderId="24" xfId="0" applyFont="1" applyFill="1" applyBorder="1" applyAlignment="1">
      <alignment horizontal="center" vertical="center" wrapText="1"/>
    </xf>
    <xf numFmtId="0" fontId="8" fillId="5" borderId="24" xfId="0" applyFont="1" applyFill="1" applyBorder="1" applyAlignment="1">
      <alignment horizontal="center" vertical="center" wrapText="1"/>
    </xf>
    <xf numFmtId="0" fontId="28" fillId="5" borderId="24" xfId="0" applyFont="1" applyFill="1" applyBorder="1" applyAlignment="1">
      <alignment horizontal="center" vertical="center" wrapText="1"/>
    </xf>
    <xf numFmtId="14" fontId="8" fillId="5" borderId="24" xfId="0" applyNumberFormat="1" applyFont="1" applyFill="1" applyBorder="1" applyAlignment="1">
      <alignment horizontal="center" vertical="center" wrapText="1"/>
    </xf>
    <xf numFmtId="15" fontId="8" fillId="5" borderId="24" xfId="0" applyNumberFormat="1" applyFont="1" applyFill="1" applyBorder="1" applyAlignment="1">
      <alignment horizontal="center" vertical="center" wrapText="1"/>
    </xf>
    <xf numFmtId="0" fontId="8" fillId="5" borderId="32" xfId="0" applyFont="1" applyFill="1" applyBorder="1" applyAlignment="1">
      <alignment horizontal="center" vertical="center" wrapText="1"/>
    </xf>
    <xf numFmtId="168" fontId="6" fillId="5" borderId="4" xfId="1" applyNumberFormat="1" applyFont="1" applyFill="1" applyBorder="1" applyAlignment="1">
      <alignment horizontal="center" vertical="center" wrapText="1"/>
    </xf>
    <xf numFmtId="168" fontId="6" fillId="5" borderId="24" xfId="1" applyNumberFormat="1" applyFont="1" applyFill="1" applyBorder="1" applyAlignment="1">
      <alignment horizontal="center" vertical="center" wrapText="1"/>
    </xf>
    <xf numFmtId="0" fontId="39" fillId="5" borderId="24" xfId="0" applyFont="1" applyFill="1" applyBorder="1" applyAlignment="1">
      <alignment horizontal="center" vertical="center" wrapText="1"/>
    </xf>
    <xf numFmtId="0" fontId="6" fillId="5" borderId="24" xfId="0" applyFont="1" applyFill="1" applyBorder="1" applyAlignment="1">
      <alignment horizontal="center" vertical="center" wrapText="1"/>
    </xf>
    <xf numFmtId="44" fontId="6" fillId="5" borderId="24" xfId="1" applyFont="1" applyFill="1" applyBorder="1" applyAlignment="1">
      <alignment horizontal="center" vertical="center" wrapText="1"/>
    </xf>
    <xf numFmtId="0" fontId="8" fillId="5" borderId="1" xfId="0" applyFont="1" applyFill="1" applyBorder="1" applyAlignment="1">
      <alignment horizontal="center" vertical="center" wrapText="1"/>
    </xf>
    <xf numFmtId="0" fontId="10" fillId="10" borderId="1" xfId="7" applyNumberFormat="1" applyFont="1" applyFill="1" applyBorder="1" applyAlignment="1">
      <alignment horizontal="left" vertical="center" wrapText="1" readingOrder="1"/>
    </xf>
    <xf numFmtId="179" fontId="17" fillId="0" borderId="0" xfId="7" applyNumberFormat="1" applyFont="1" applyFill="1" applyBorder="1" applyAlignment="1"/>
    <xf numFmtId="0" fontId="32" fillId="10" borderId="1" xfId="7" applyNumberFormat="1" applyFont="1" applyFill="1" applyBorder="1" applyAlignment="1">
      <alignment horizontal="left" vertical="center" wrapText="1" readingOrder="1"/>
    </xf>
    <xf numFmtId="0" fontId="29" fillId="3" borderId="1" xfId="0" applyFont="1" applyFill="1" applyBorder="1" applyAlignment="1">
      <alignment horizontal="center" vertical="center" wrapText="1"/>
    </xf>
    <xf numFmtId="14" fontId="29" fillId="3" borderId="1" xfId="0" applyNumberFormat="1" applyFont="1" applyFill="1" applyBorder="1" applyAlignment="1">
      <alignment horizontal="center" vertical="center" wrapText="1"/>
    </xf>
    <xf numFmtId="171" fontId="29" fillId="3" borderId="1" xfId="0" applyNumberFormat="1" applyFont="1" applyFill="1" applyBorder="1" applyAlignment="1">
      <alignment horizontal="center" vertical="center" wrapText="1"/>
    </xf>
    <xf numFmtId="169" fontId="29" fillId="3" borderId="1" xfId="1" applyNumberFormat="1" applyFont="1" applyFill="1" applyBorder="1" applyAlignment="1">
      <alignment horizontal="right" vertical="center" wrapText="1"/>
    </xf>
    <xf numFmtId="0" fontId="6" fillId="3" borderId="1" xfId="0" applyFont="1" applyFill="1" applyBorder="1" applyAlignment="1">
      <alignment horizontal="center" vertical="center" wrapText="1"/>
    </xf>
    <xf numFmtId="0" fontId="6" fillId="3" borderId="16" xfId="0" applyFont="1" applyFill="1" applyBorder="1" applyAlignment="1">
      <alignment vertical="center" wrapText="1"/>
    </xf>
    <xf numFmtId="0" fontId="27" fillId="5" borderId="0" xfId="0" applyFont="1" applyFill="1" applyBorder="1" applyAlignment="1">
      <alignment horizontal="center" vertical="center" wrapText="1"/>
    </xf>
    <xf numFmtId="14" fontId="11" fillId="5" borderId="0" xfId="0" applyNumberFormat="1" applyFont="1" applyFill="1" applyBorder="1" applyAlignment="1">
      <alignment horizontal="center" vertical="center" wrapText="1"/>
    </xf>
    <xf numFmtId="0" fontId="11" fillId="5" borderId="0" xfId="0" applyFont="1" applyFill="1" applyBorder="1" applyAlignment="1">
      <alignment vertical="center" wrapText="1"/>
    </xf>
    <xf numFmtId="0" fontId="11" fillId="5" borderId="0" xfId="0" applyFont="1" applyFill="1" applyBorder="1" applyAlignment="1">
      <alignment horizontal="center" vertical="center" wrapText="1"/>
    </xf>
    <xf numFmtId="168" fontId="11" fillId="5" borderId="0" xfId="1" applyNumberFormat="1" applyFont="1" applyFill="1" applyBorder="1" applyAlignment="1">
      <alignment horizontal="center" vertical="center" wrapText="1"/>
    </xf>
    <xf numFmtId="168" fontId="53" fillId="5" borderId="0" xfId="1" applyNumberFormat="1" applyFont="1" applyFill="1" applyBorder="1" applyAlignment="1">
      <alignment horizontal="center" vertical="center" wrapText="1"/>
    </xf>
    <xf numFmtId="168" fontId="8" fillId="5" borderId="0" xfId="1" applyNumberFormat="1" applyFont="1" applyFill="1" applyBorder="1" applyAlignment="1">
      <alignment horizontal="center" vertical="center" wrapText="1"/>
    </xf>
    <xf numFmtId="0" fontId="8" fillId="5" borderId="0" xfId="0" applyFont="1" applyFill="1" applyBorder="1" applyAlignment="1">
      <alignment horizontal="center" vertical="center" wrapText="1"/>
    </xf>
    <xf numFmtId="0" fontId="8" fillId="5" borderId="0" xfId="0" applyNumberFormat="1" applyFont="1" applyFill="1" applyBorder="1" applyAlignment="1">
      <alignment horizontal="center" vertical="center" wrapText="1"/>
    </xf>
    <xf numFmtId="15" fontId="8" fillId="5" borderId="0" xfId="0" applyNumberFormat="1" applyFont="1" applyFill="1" applyBorder="1" applyAlignment="1">
      <alignment horizontal="center" vertical="center" wrapText="1"/>
    </xf>
    <xf numFmtId="0" fontId="14" fillId="5" borderId="0" xfId="0" applyFont="1" applyFill="1" applyBorder="1" applyAlignment="1">
      <alignment horizontal="center" vertical="center"/>
    </xf>
    <xf numFmtId="44" fontId="14" fillId="5" borderId="0" xfId="1" applyFont="1" applyFill="1" applyBorder="1" applyAlignment="1">
      <alignment horizontal="center" vertical="center"/>
    </xf>
    <xf numFmtId="0" fontId="3" fillId="5" borderId="0" xfId="0" applyFont="1" applyFill="1" applyBorder="1"/>
    <xf numFmtId="171" fontId="112" fillId="10" borderId="1" xfId="0" applyNumberFormat="1" applyFont="1" applyFill="1" applyBorder="1" applyAlignment="1">
      <alignment horizontal="center" vertical="center" wrapText="1"/>
    </xf>
    <xf numFmtId="39" fontId="29" fillId="4" borderId="1" xfId="7" applyNumberFormat="1" applyFont="1" applyFill="1" applyBorder="1" applyAlignment="1">
      <alignment vertical="center" wrapText="1" readingOrder="1"/>
    </xf>
    <xf numFmtId="39" fontId="107" fillId="3" borderId="1" xfId="7" applyNumberFormat="1" applyFont="1" applyFill="1" applyBorder="1" applyAlignment="1">
      <alignment horizontal="right" vertical="center"/>
    </xf>
    <xf numFmtId="39" fontId="26" fillId="4" borderId="1" xfId="7" applyNumberFormat="1" applyFont="1" applyFill="1" applyBorder="1" applyAlignment="1">
      <alignment horizontal="right" vertical="center"/>
    </xf>
    <xf numFmtId="39" fontId="122" fillId="0" borderId="0" xfId="7" applyNumberFormat="1" applyFont="1" applyFill="1" applyBorder="1" applyAlignment="1"/>
    <xf numFmtId="0" fontId="10" fillId="3" borderId="1" xfId="7" applyNumberFormat="1" applyFont="1" applyFill="1" applyBorder="1" applyAlignment="1">
      <alignment vertical="center" wrapText="1" readingOrder="1"/>
    </xf>
    <xf numFmtId="0" fontId="112" fillId="3" borderId="1" xfId="0" applyFont="1" applyFill="1" applyBorder="1" applyAlignment="1">
      <alignment horizontal="left" vertical="center" wrapText="1"/>
    </xf>
    <xf numFmtId="0" fontId="112" fillId="4" borderId="1" xfId="0" applyFont="1" applyFill="1" applyBorder="1" applyAlignment="1">
      <alignment horizontal="left" vertical="center" wrapText="1"/>
    </xf>
    <xf numFmtId="0" fontId="112" fillId="4" borderId="1" xfId="0" applyFont="1" applyFill="1" applyBorder="1" applyAlignment="1">
      <alignment horizontal="center" vertical="center" wrapText="1"/>
    </xf>
    <xf numFmtId="0" fontId="113" fillId="4" borderId="7" xfId="0" applyFont="1" applyFill="1" applyBorder="1" applyAlignment="1">
      <alignment vertical="center" wrapText="1"/>
    </xf>
    <xf numFmtId="169" fontId="112" fillId="4" borderId="1" xfId="6" applyNumberFormat="1" applyFont="1" applyFill="1" applyBorder="1" applyAlignment="1">
      <alignment horizontal="right" vertical="center" wrapText="1"/>
    </xf>
    <xf numFmtId="0" fontId="27" fillId="4" borderId="0" xfId="0" applyFont="1" applyFill="1" applyBorder="1" applyAlignment="1">
      <alignment horizontal="center" vertical="center" wrapText="1"/>
    </xf>
    <xf numFmtId="14" fontId="11" fillId="4" borderId="0" xfId="0" applyNumberFormat="1" applyFont="1" applyFill="1" applyBorder="1" applyAlignment="1">
      <alignment horizontal="center" vertical="center" wrapText="1"/>
    </xf>
    <xf numFmtId="0" fontId="11" fillId="4" borderId="0" xfId="0" applyFont="1" applyFill="1" applyBorder="1" applyAlignment="1">
      <alignment vertical="center" wrapText="1"/>
    </xf>
    <xf numFmtId="0" fontId="11" fillId="4" borderId="0" xfId="0" applyFont="1" applyFill="1" applyBorder="1" applyAlignment="1">
      <alignment horizontal="center" vertical="center" wrapText="1"/>
    </xf>
    <xf numFmtId="168" fontId="11" fillId="4" borderId="0" xfId="1" applyNumberFormat="1" applyFont="1" applyFill="1" applyBorder="1" applyAlignment="1">
      <alignment horizontal="center" vertical="center" wrapText="1"/>
    </xf>
    <xf numFmtId="168" fontId="53" fillId="4" borderId="0" xfId="1" applyNumberFormat="1" applyFont="1" applyFill="1" applyBorder="1" applyAlignment="1">
      <alignment horizontal="center" vertical="center" wrapText="1"/>
    </xf>
    <xf numFmtId="168" fontId="8" fillId="4" borderId="0" xfId="1" applyNumberFormat="1"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0" xfId="0" applyNumberFormat="1" applyFont="1" applyFill="1" applyBorder="1" applyAlignment="1">
      <alignment horizontal="center" vertical="center" wrapText="1"/>
    </xf>
    <xf numFmtId="15" fontId="8" fillId="4" borderId="0" xfId="0" applyNumberFormat="1" applyFont="1" applyFill="1" applyBorder="1" applyAlignment="1">
      <alignment horizontal="center" vertical="center" wrapText="1"/>
    </xf>
    <xf numFmtId="0" fontId="14" fillId="4" borderId="0" xfId="0" applyFont="1" applyFill="1" applyBorder="1" applyAlignment="1">
      <alignment horizontal="center" vertical="center"/>
    </xf>
    <xf numFmtId="44" fontId="14" fillId="4" borderId="0" xfId="1" applyFont="1" applyFill="1" applyBorder="1" applyAlignment="1">
      <alignment horizontal="center" vertical="center"/>
    </xf>
    <xf numFmtId="0" fontId="3" fillId="4" borderId="0" xfId="0" applyFont="1" applyFill="1" applyBorder="1"/>
    <xf numFmtId="0" fontId="25" fillId="4" borderId="0" xfId="0" applyFont="1" applyFill="1" applyAlignment="1">
      <alignment horizontal="center" vertical="center"/>
    </xf>
    <xf numFmtId="173" fontId="112" fillId="4" borderId="1" xfId="0" applyNumberFormat="1" applyFont="1" applyFill="1" applyBorder="1" applyAlignment="1">
      <alignment horizontal="center" vertical="center" wrapText="1"/>
    </xf>
    <xf numFmtId="173" fontId="112" fillId="3" borderId="1" xfId="0" applyNumberFormat="1" applyFont="1" applyFill="1" applyBorder="1" applyAlignment="1">
      <alignment horizontal="center" vertical="center" wrapText="1"/>
    </xf>
    <xf numFmtId="0" fontId="29" fillId="0" borderId="0" xfId="0" applyFont="1" applyAlignment="1">
      <alignment vertical="center"/>
    </xf>
    <xf numFmtId="0" fontId="79" fillId="0" borderId="0" xfId="0" applyFont="1" applyBorder="1" applyAlignment="1">
      <alignment horizontal="center" vertical="center" wrapText="1"/>
    </xf>
    <xf numFmtId="0" fontId="8" fillId="5" borderId="0" xfId="0" applyFont="1" applyFill="1" applyBorder="1" applyAlignment="1">
      <alignment horizontal="center" vertical="center" wrapText="1"/>
    </xf>
    <xf numFmtId="0" fontId="11" fillId="5" borderId="0" xfId="0" applyFont="1" applyFill="1" applyBorder="1" applyAlignment="1">
      <alignment horizontal="center" vertical="center" wrapText="1"/>
    </xf>
    <xf numFmtId="0" fontId="64" fillId="0" borderId="0" xfId="0" applyFont="1" applyFill="1" applyBorder="1" applyAlignment="1">
      <alignment horizontal="center" vertical="center" wrapText="1"/>
    </xf>
    <xf numFmtId="0" fontId="114" fillId="3" borderId="3" xfId="0" applyFont="1" applyFill="1" applyBorder="1" applyAlignment="1">
      <alignment vertical="center" wrapText="1"/>
    </xf>
    <xf numFmtId="0" fontId="114" fillId="3" borderId="6" xfId="0" applyFont="1" applyFill="1" applyBorder="1" applyAlignment="1">
      <alignment vertical="center" wrapText="1"/>
    </xf>
    <xf numFmtId="0" fontId="114" fillId="3" borderId="11" xfId="0" applyFont="1" applyFill="1" applyBorder="1" applyAlignment="1">
      <alignment vertical="center" wrapText="1"/>
    </xf>
    <xf numFmtId="0" fontId="114" fillId="3" borderId="8" xfId="0" applyFont="1" applyFill="1" applyBorder="1" applyAlignment="1">
      <alignment vertical="center" wrapText="1"/>
    </xf>
    <xf numFmtId="0" fontId="6" fillId="3" borderId="6" xfId="0" applyFont="1" applyFill="1" applyBorder="1" applyAlignment="1">
      <alignment vertical="center" wrapText="1"/>
    </xf>
    <xf numFmtId="0" fontId="114" fillId="3" borderId="4" xfId="0" applyFont="1" applyFill="1" applyBorder="1" applyAlignment="1">
      <alignment vertical="center" wrapText="1"/>
    </xf>
    <xf numFmtId="0" fontId="114" fillId="3" borderId="12" xfId="0" applyFont="1" applyFill="1" applyBorder="1" applyAlignment="1">
      <alignment vertical="center" wrapText="1"/>
    </xf>
    <xf numFmtId="0" fontId="114" fillId="3" borderId="0" xfId="0" applyFont="1" applyFill="1" applyBorder="1" applyAlignment="1">
      <alignment vertical="center" wrapText="1"/>
    </xf>
    <xf numFmtId="0" fontId="7" fillId="0" borderId="0" xfId="0" applyFont="1" applyFill="1" applyBorder="1" applyAlignment="1">
      <alignment vertical="center" wrapText="1"/>
    </xf>
    <xf numFmtId="0" fontId="110" fillId="31" borderId="1" xfId="2" applyFont="1" applyFill="1" applyBorder="1" applyAlignment="1">
      <alignment horizontal="center" vertical="center" wrapText="1"/>
    </xf>
    <xf numFmtId="0" fontId="64" fillId="0" borderId="0" xfId="0" applyFont="1" applyFill="1" applyBorder="1" applyAlignment="1">
      <alignment vertical="center" wrapText="1"/>
    </xf>
    <xf numFmtId="39" fontId="66" fillId="4" borderId="1" xfId="7" applyNumberFormat="1" applyFont="1" applyFill="1" applyBorder="1" applyAlignment="1">
      <alignment horizontal="center" vertical="center" wrapText="1"/>
    </xf>
    <xf numFmtId="39" fontId="77" fillId="3" borderId="11" xfId="7" applyNumberFormat="1" applyFont="1" applyFill="1" applyBorder="1" applyAlignment="1">
      <alignment horizontal="center" vertical="center"/>
    </xf>
    <xf numFmtId="39" fontId="77" fillId="3" borderId="12" xfId="7" applyNumberFormat="1" applyFont="1" applyFill="1" applyBorder="1" applyAlignment="1">
      <alignment horizontal="center" vertical="center"/>
    </xf>
    <xf numFmtId="39" fontId="77" fillId="3" borderId="13" xfId="7" applyNumberFormat="1" applyFont="1" applyFill="1" applyBorder="1" applyAlignment="1">
      <alignment horizontal="center" vertical="center"/>
    </xf>
    <xf numFmtId="170" fontId="32" fillId="3" borderId="0" xfId="7" applyNumberFormat="1" applyFont="1" applyFill="1" applyBorder="1" applyAlignment="1">
      <alignment horizontal="center" vertical="center" wrapText="1" readingOrder="1"/>
    </xf>
    <xf numFmtId="0" fontId="32" fillId="3" borderId="0" xfId="7" applyNumberFormat="1" applyFont="1" applyFill="1" applyBorder="1" applyAlignment="1">
      <alignment horizontal="center" vertical="center" wrapText="1" readingOrder="1"/>
    </xf>
    <xf numFmtId="0" fontId="75" fillId="3" borderId="0" xfId="0" applyFont="1" applyFill="1" applyBorder="1" applyAlignment="1">
      <alignment horizontal="center" vertical="center" wrapText="1"/>
    </xf>
    <xf numFmtId="39" fontId="61" fillId="14" borderId="1" xfId="7" applyNumberFormat="1" applyFont="1" applyFill="1" applyBorder="1" applyAlignment="1">
      <alignment horizontal="center" vertical="center" wrapText="1" readingOrder="1"/>
    </xf>
    <xf numFmtId="0" fontId="64" fillId="3" borderId="6" xfId="7" applyNumberFormat="1" applyFont="1" applyFill="1" applyBorder="1" applyAlignment="1">
      <alignment horizontal="center" vertical="center" wrapText="1" readingOrder="1"/>
    </xf>
    <xf numFmtId="0" fontId="64" fillId="3" borderId="17" xfId="7" applyNumberFormat="1" applyFont="1" applyFill="1" applyBorder="1" applyAlignment="1">
      <alignment horizontal="center" vertical="center" wrapText="1" readingOrder="1"/>
    </xf>
    <xf numFmtId="0" fontId="50" fillId="18" borderId="6" xfId="7" applyNumberFormat="1" applyFont="1" applyFill="1" applyBorder="1" applyAlignment="1">
      <alignment horizontal="center" vertical="center" wrapText="1" readingOrder="1"/>
    </xf>
    <xf numFmtId="0" fontId="50" fillId="18" borderId="17" xfId="7" applyNumberFormat="1" applyFont="1" applyFill="1" applyBorder="1" applyAlignment="1">
      <alignment horizontal="center" vertical="center" wrapText="1" readingOrder="1"/>
    </xf>
    <xf numFmtId="0" fontId="50" fillId="18" borderId="7" xfId="7" applyNumberFormat="1" applyFont="1" applyFill="1" applyBorder="1" applyAlignment="1">
      <alignment horizontal="center" vertical="center" wrapText="1" readingOrder="1"/>
    </xf>
    <xf numFmtId="0" fontId="78" fillId="4" borderId="6" xfId="7" applyFont="1" applyFill="1" applyBorder="1" applyAlignment="1">
      <alignment horizontal="center" vertical="center"/>
    </xf>
    <xf numFmtId="0" fontId="78" fillId="4" borderId="17" xfId="7" applyFont="1" applyFill="1" applyBorder="1" applyAlignment="1">
      <alignment horizontal="center" vertical="center"/>
    </xf>
    <xf numFmtId="39" fontId="76" fillId="4" borderId="11" xfId="7" applyNumberFormat="1" applyFont="1" applyFill="1" applyBorder="1" applyAlignment="1">
      <alignment horizontal="center" vertical="center" wrapText="1"/>
    </xf>
    <xf numFmtId="39" fontId="76" fillId="4" borderId="12" xfId="7" applyNumberFormat="1" applyFont="1" applyFill="1" applyBorder="1" applyAlignment="1">
      <alignment horizontal="center" vertical="center" wrapText="1"/>
    </xf>
    <xf numFmtId="39" fontId="76" fillId="4" borderId="13" xfId="7" applyNumberFormat="1" applyFont="1" applyFill="1" applyBorder="1" applyAlignment="1">
      <alignment horizontal="center" vertical="center" wrapText="1"/>
    </xf>
    <xf numFmtId="0" fontId="58" fillId="4" borderId="1" xfId="7" applyFont="1" applyFill="1" applyBorder="1" applyAlignment="1">
      <alignment horizontal="center" vertical="center" wrapText="1"/>
    </xf>
    <xf numFmtId="39" fontId="21" fillId="3" borderId="1" xfId="7" applyNumberFormat="1" applyFont="1" applyFill="1" applyBorder="1" applyAlignment="1">
      <alignment horizontal="right" vertical="center" wrapText="1" readingOrder="1"/>
    </xf>
    <xf numFmtId="0" fontId="64" fillId="3" borderId="7" xfId="7" applyNumberFormat="1" applyFont="1" applyFill="1" applyBorder="1" applyAlignment="1">
      <alignment horizontal="center" vertical="center" wrapText="1" readingOrder="1"/>
    </xf>
    <xf numFmtId="0" fontId="31" fillId="14" borderId="3" xfId="7" applyNumberFormat="1" applyFont="1" applyFill="1" applyBorder="1" applyAlignment="1">
      <alignment horizontal="center" vertical="center" wrapText="1" readingOrder="1"/>
    </xf>
    <xf numFmtId="0" fontId="31" fillId="14" borderId="4" xfId="7" applyNumberFormat="1" applyFont="1" applyFill="1" applyBorder="1" applyAlignment="1">
      <alignment horizontal="center" vertical="center" wrapText="1" readingOrder="1"/>
    </xf>
    <xf numFmtId="0" fontId="31" fillId="14" borderId="5" xfId="7" applyNumberFormat="1" applyFont="1" applyFill="1" applyBorder="1" applyAlignment="1">
      <alignment horizontal="center" vertical="center" wrapText="1" readingOrder="1"/>
    </xf>
    <xf numFmtId="0" fontId="31" fillId="14" borderId="8" xfId="7" applyNumberFormat="1" applyFont="1" applyFill="1" applyBorder="1" applyAlignment="1">
      <alignment horizontal="center" vertical="center" wrapText="1" readingOrder="1"/>
    </xf>
    <xf numFmtId="0" fontId="31" fillId="14" borderId="0" xfId="7" applyNumberFormat="1" applyFont="1" applyFill="1" applyBorder="1" applyAlignment="1">
      <alignment horizontal="center" vertical="center" wrapText="1" readingOrder="1"/>
    </xf>
    <xf numFmtId="0" fontId="31" fillId="14" borderId="9" xfId="7" applyNumberFormat="1" applyFont="1" applyFill="1" applyBorder="1" applyAlignment="1">
      <alignment horizontal="center" vertical="center" wrapText="1" readingOrder="1"/>
    </xf>
    <xf numFmtId="0" fontId="31" fillId="14" borderId="11" xfId="7" applyNumberFormat="1" applyFont="1" applyFill="1" applyBorder="1" applyAlignment="1">
      <alignment horizontal="center" vertical="center" wrapText="1" readingOrder="1"/>
    </xf>
    <xf numFmtId="0" fontId="31" fillId="14" borderId="12" xfId="7" applyNumberFormat="1" applyFont="1" applyFill="1" applyBorder="1" applyAlignment="1">
      <alignment horizontal="center" vertical="center" wrapText="1" readingOrder="1"/>
    </xf>
    <xf numFmtId="0" fontId="31" fillId="14" borderId="13" xfId="7" applyNumberFormat="1" applyFont="1" applyFill="1" applyBorder="1" applyAlignment="1">
      <alignment horizontal="center" vertical="center" wrapText="1" readingOrder="1"/>
    </xf>
    <xf numFmtId="0" fontId="64" fillId="3" borderId="1" xfId="7" applyNumberFormat="1" applyFont="1" applyFill="1" applyBorder="1" applyAlignment="1">
      <alignment horizontal="center" vertical="center" wrapText="1" readingOrder="1"/>
    </xf>
    <xf numFmtId="0" fontId="104" fillId="29" borderId="0" xfId="0" applyFont="1" applyFill="1" applyBorder="1" applyAlignment="1">
      <alignment horizontal="center" vertical="center" wrapText="1"/>
    </xf>
    <xf numFmtId="0" fontId="104" fillId="29" borderId="12" xfId="0" applyFont="1" applyFill="1" applyBorder="1" applyAlignment="1">
      <alignment horizontal="center" vertical="center" wrapText="1"/>
    </xf>
    <xf numFmtId="178" fontId="66" fillId="4" borderId="1" xfId="13" applyNumberFormat="1" applyFont="1" applyFill="1" applyBorder="1" applyAlignment="1">
      <alignment horizontal="center" vertical="center" wrapText="1"/>
    </xf>
    <xf numFmtId="0" fontId="18" fillId="0" borderId="0" xfId="7" applyFont="1" applyFill="1" applyBorder="1" applyAlignment="1">
      <alignment horizontal="center"/>
    </xf>
    <xf numFmtId="0" fontId="58" fillId="0" borderId="0" xfId="7" applyFont="1" applyFill="1" applyBorder="1" applyAlignment="1">
      <alignment horizontal="center"/>
    </xf>
    <xf numFmtId="0" fontId="35" fillId="29" borderId="1" xfId="7" applyNumberFormat="1" applyFont="1" applyFill="1" applyBorder="1" applyAlignment="1">
      <alignment horizontal="center" vertical="center" wrapText="1" readingOrder="1"/>
    </xf>
    <xf numFmtId="0" fontId="35" fillId="29" borderId="24" xfId="7" applyNumberFormat="1" applyFont="1" applyFill="1" applyBorder="1" applyAlignment="1">
      <alignment horizontal="center" vertical="center" wrapText="1" readingOrder="1"/>
    </xf>
    <xf numFmtId="0" fontId="119" fillId="30" borderId="11" xfId="7" applyNumberFormat="1" applyFont="1" applyFill="1" applyBorder="1" applyAlignment="1">
      <alignment horizontal="center" vertical="center" wrapText="1" readingOrder="1"/>
    </xf>
    <xf numFmtId="0" fontId="119" fillId="30" borderId="12" xfId="7" applyNumberFormat="1" applyFont="1" applyFill="1" applyBorder="1" applyAlignment="1">
      <alignment horizontal="center" vertical="center" wrapText="1" readingOrder="1"/>
    </xf>
    <xf numFmtId="166" fontId="69" fillId="0" borderId="0" xfId="13" applyFont="1" applyFill="1" applyBorder="1" applyAlignment="1">
      <alignment horizontal="center"/>
    </xf>
    <xf numFmtId="0" fontId="112" fillId="3" borderId="24" xfId="0" applyFont="1" applyFill="1" applyBorder="1" applyAlignment="1">
      <alignment horizontal="center" vertical="center" wrapText="1"/>
    </xf>
    <xf numFmtId="0" fontId="112" fillId="3" borderId="25" xfId="0" applyFont="1" applyFill="1" applyBorder="1" applyAlignment="1">
      <alignment horizontal="center" vertical="center" wrapText="1"/>
    </xf>
    <xf numFmtId="0" fontId="113" fillId="3" borderId="24" xfId="0" applyFont="1" applyFill="1" applyBorder="1" applyAlignment="1">
      <alignment horizontal="center" vertical="center" wrapText="1"/>
    </xf>
    <xf numFmtId="0" fontId="113" fillId="3" borderId="25" xfId="0" applyFont="1" applyFill="1" applyBorder="1" applyAlignment="1">
      <alignment horizontal="center" vertical="center" wrapText="1"/>
    </xf>
    <xf numFmtId="0" fontId="111" fillId="3" borderId="24" xfId="0" applyFont="1" applyFill="1" applyBorder="1" applyAlignment="1">
      <alignment horizontal="center" vertical="center" wrapText="1"/>
    </xf>
    <xf numFmtId="0" fontId="111" fillId="3" borderId="25" xfId="0" applyFont="1" applyFill="1" applyBorder="1" applyAlignment="1">
      <alignment horizontal="center" vertical="center" wrapText="1"/>
    </xf>
    <xf numFmtId="0" fontId="111" fillId="3" borderId="34" xfId="0" applyFont="1" applyFill="1" applyBorder="1" applyAlignment="1">
      <alignment horizontal="center" vertical="center" wrapText="1"/>
    </xf>
    <xf numFmtId="0" fontId="113" fillId="3" borderId="34" xfId="0" applyFont="1" applyFill="1" applyBorder="1" applyAlignment="1">
      <alignment horizontal="center" vertical="center" wrapText="1"/>
    </xf>
    <xf numFmtId="0" fontId="113" fillId="3" borderId="1" xfId="0" applyFont="1" applyFill="1" applyBorder="1" applyAlignment="1">
      <alignment horizontal="center" vertical="center" wrapText="1"/>
    </xf>
    <xf numFmtId="0" fontId="79" fillId="0" borderId="0" xfId="0" applyFont="1" applyBorder="1" applyAlignment="1">
      <alignment horizontal="center" vertical="center" wrapText="1"/>
    </xf>
    <xf numFmtId="0" fontId="2" fillId="0" borderId="0" xfId="0" applyFont="1" applyBorder="1" applyAlignment="1">
      <alignment horizontal="left" vertical="center" wrapText="1"/>
    </xf>
    <xf numFmtId="0" fontId="14"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14" fillId="0" borderId="1" xfId="0" quotePrefix="1" applyFont="1" applyBorder="1" applyAlignment="1">
      <alignment horizontal="center" vertical="center" wrapText="1"/>
    </xf>
    <xf numFmtId="0" fontId="14" fillId="0" borderId="0" xfId="0" quotePrefix="1" applyFont="1"/>
    <xf numFmtId="0" fontId="2" fillId="0" borderId="14" xfId="0" applyFont="1" applyBorder="1" applyAlignment="1">
      <alignment horizontal="left" vertical="center" wrapText="1"/>
    </xf>
    <xf numFmtId="0" fontId="14" fillId="3" borderId="1" xfId="0" applyFont="1" applyFill="1" applyBorder="1" applyAlignment="1">
      <alignment horizontal="center"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3" xfId="0" applyFont="1" applyFill="1" applyBorder="1" applyAlignment="1">
      <alignment horizontal="center" vertical="center" wrapText="1"/>
    </xf>
    <xf numFmtId="168" fontId="89" fillId="10" borderId="6" xfId="0" applyNumberFormat="1" applyFont="1" applyFill="1" applyBorder="1" applyAlignment="1">
      <alignment horizontal="left" vertical="center" wrapText="1"/>
    </xf>
    <xf numFmtId="168" fontId="89" fillId="10" borderId="7" xfId="0" applyNumberFormat="1" applyFont="1" applyFill="1" applyBorder="1" applyAlignment="1">
      <alignment horizontal="left" vertical="center" wrapText="1"/>
    </xf>
    <xf numFmtId="169" fontId="96" fillId="10" borderId="1" xfId="0" applyNumberFormat="1" applyFont="1" applyFill="1" applyBorder="1" applyAlignment="1">
      <alignment horizontal="right" vertical="center" wrapText="1"/>
    </xf>
    <xf numFmtId="14" fontId="89" fillId="10" borderId="6" xfId="0" applyNumberFormat="1" applyFont="1" applyFill="1" applyBorder="1" applyAlignment="1">
      <alignment horizontal="right" vertical="center" wrapText="1"/>
    </xf>
    <xf numFmtId="14" fontId="89" fillId="10" borderId="7" xfId="0" applyNumberFormat="1" applyFont="1" applyFill="1" applyBorder="1" applyAlignment="1">
      <alignment horizontal="right" vertical="center" wrapText="1"/>
    </xf>
    <xf numFmtId="0" fontId="27" fillId="5" borderId="24" xfId="0" applyFont="1" applyFill="1" applyBorder="1" applyAlignment="1">
      <alignment horizontal="center" vertical="center" wrapText="1"/>
    </xf>
    <xf numFmtId="0" fontId="27" fillId="5" borderId="25" xfId="0" applyFont="1" applyFill="1" applyBorder="1" applyAlignment="1">
      <alignment horizontal="center" vertical="center" wrapText="1"/>
    </xf>
    <xf numFmtId="15" fontId="8" fillId="5" borderId="24" xfId="0" applyNumberFormat="1" applyFont="1" applyFill="1" applyBorder="1" applyAlignment="1">
      <alignment horizontal="center" vertical="center" wrapText="1"/>
    </xf>
    <xf numFmtId="15" fontId="8" fillId="5" borderId="25" xfId="0" applyNumberFormat="1" applyFont="1" applyFill="1" applyBorder="1" applyAlignment="1">
      <alignment horizontal="center" vertical="center" wrapText="1"/>
    </xf>
    <xf numFmtId="0" fontId="8" fillId="5" borderId="24" xfId="0" applyFont="1" applyFill="1" applyBorder="1" applyAlignment="1">
      <alignment horizontal="center" vertical="center" wrapText="1"/>
    </xf>
    <xf numFmtId="0" fontId="8" fillId="5" borderId="25" xfId="0" applyFont="1" applyFill="1" applyBorder="1" applyAlignment="1">
      <alignment horizontal="center" vertical="center" wrapText="1"/>
    </xf>
    <xf numFmtId="0" fontId="8" fillId="5" borderId="32" xfId="0" applyFont="1" applyFill="1" applyBorder="1" applyAlignment="1">
      <alignment horizontal="center" vertical="center" wrapText="1"/>
    </xf>
    <xf numFmtId="0" fontId="8" fillId="5" borderId="33" xfId="0" applyFont="1" applyFill="1" applyBorder="1" applyAlignment="1">
      <alignment horizontal="center" vertical="center" wrapText="1"/>
    </xf>
    <xf numFmtId="168" fontId="11" fillId="5" borderId="5" xfId="1" applyNumberFormat="1" applyFont="1" applyFill="1" applyBorder="1" applyAlignment="1">
      <alignment horizontal="right" vertical="center" wrapText="1"/>
    </xf>
    <xf numFmtId="168" fontId="7" fillId="5" borderId="13" xfId="1" applyNumberFormat="1" applyFont="1" applyFill="1" applyBorder="1" applyAlignment="1">
      <alignment horizontal="center" vertical="center" wrapText="1"/>
    </xf>
    <xf numFmtId="14" fontId="8" fillId="5" borderId="24" xfId="0" applyNumberFormat="1" applyFont="1" applyFill="1" applyBorder="1" applyAlignment="1">
      <alignment horizontal="center" vertical="center" wrapText="1"/>
    </xf>
    <xf numFmtId="14" fontId="8" fillId="5" borderId="25" xfId="0" applyNumberFormat="1" applyFont="1" applyFill="1" applyBorder="1" applyAlignment="1">
      <alignment horizontal="center" vertical="center" wrapText="1"/>
    </xf>
    <xf numFmtId="0" fontId="11" fillId="5" borderId="24" xfId="0" applyFont="1" applyFill="1" applyBorder="1" applyAlignment="1">
      <alignment horizontal="center" vertical="center" wrapText="1"/>
    </xf>
    <xf numFmtId="0" fontId="11" fillId="5" borderId="25" xfId="0" applyFont="1" applyFill="1" applyBorder="1" applyAlignment="1">
      <alignment horizontal="center" vertical="center" wrapText="1"/>
    </xf>
    <xf numFmtId="15" fontId="11" fillId="5" borderId="24" xfId="0" applyNumberFormat="1" applyFont="1" applyFill="1" applyBorder="1" applyAlignment="1">
      <alignment horizontal="center" vertical="center" wrapText="1"/>
    </xf>
    <xf numFmtId="15" fontId="11" fillId="5" borderId="25" xfId="0" applyNumberFormat="1" applyFont="1" applyFill="1" applyBorder="1" applyAlignment="1">
      <alignment horizontal="center" vertical="center" wrapText="1"/>
    </xf>
    <xf numFmtId="0" fontId="11" fillId="5" borderId="32" xfId="0" applyFont="1" applyFill="1" applyBorder="1" applyAlignment="1">
      <alignment horizontal="center" vertical="center" wrapText="1"/>
    </xf>
    <xf numFmtId="0" fontId="11" fillId="5" borderId="33" xfId="0" applyFont="1" applyFill="1" applyBorder="1" applyAlignment="1">
      <alignment horizontal="center" vertical="center" wrapText="1"/>
    </xf>
    <xf numFmtId="14" fontId="11" fillId="5" borderId="24" xfId="0" applyNumberFormat="1" applyFont="1" applyFill="1" applyBorder="1" applyAlignment="1">
      <alignment horizontal="center" vertical="center" wrapText="1"/>
    </xf>
    <xf numFmtId="14" fontId="11" fillId="5" borderId="25" xfId="0" applyNumberFormat="1" applyFont="1" applyFill="1" applyBorder="1" applyAlignment="1">
      <alignment horizontal="center" vertical="center" wrapText="1"/>
    </xf>
    <xf numFmtId="0" fontId="47" fillId="5" borderId="24" xfId="0" applyFont="1" applyFill="1" applyBorder="1" applyAlignment="1">
      <alignment horizontal="center" vertical="center" wrapText="1"/>
    </xf>
    <xf numFmtId="0" fontId="47" fillId="5" borderId="25" xfId="0" applyFont="1" applyFill="1" applyBorder="1" applyAlignment="1">
      <alignment horizontal="center" vertical="center" wrapText="1"/>
    </xf>
    <xf numFmtId="0" fontId="47" fillId="5" borderId="32" xfId="0" applyFont="1" applyFill="1" applyBorder="1" applyAlignment="1">
      <alignment horizontal="center" vertical="center" wrapText="1"/>
    </xf>
    <xf numFmtId="0" fontId="47" fillId="5" borderId="33" xfId="0" applyFont="1" applyFill="1" applyBorder="1" applyAlignment="1">
      <alignment horizontal="center" vertical="center" wrapText="1"/>
    </xf>
    <xf numFmtId="0" fontId="47" fillId="5" borderId="5" xfId="0" applyFont="1" applyFill="1" applyBorder="1" applyAlignment="1">
      <alignment horizontal="center" vertical="center" wrapText="1"/>
    </xf>
    <xf numFmtId="0" fontId="47" fillId="5" borderId="13" xfId="0" applyFont="1" applyFill="1" applyBorder="1" applyAlignment="1">
      <alignment horizontal="center" vertical="center" wrapText="1"/>
    </xf>
    <xf numFmtId="0" fontId="27" fillId="5" borderId="5" xfId="0" applyFont="1" applyFill="1" applyBorder="1" applyAlignment="1">
      <alignment horizontal="center" vertical="center" wrapText="1"/>
    </xf>
    <xf numFmtId="0" fontId="27" fillId="5" borderId="13" xfId="0" applyFont="1" applyFill="1" applyBorder="1" applyAlignment="1">
      <alignment horizontal="center" vertical="center" wrapText="1"/>
    </xf>
    <xf numFmtId="0" fontId="27" fillId="5" borderId="24" xfId="6" applyNumberFormat="1" applyFont="1" applyFill="1" applyBorder="1" applyAlignment="1">
      <alignment horizontal="center" vertical="center" wrapText="1"/>
    </xf>
    <xf numFmtId="0" fontId="27" fillId="5" borderId="34" xfId="6" applyNumberFormat="1" applyFont="1" applyFill="1" applyBorder="1" applyAlignment="1">
      <alignment horizontal="center" vertical="center" wrapText="1"/>
    </xf>
    <xf numFmtId="14" fontId="11" fillId="5" borderId="34" xfId="0" applyNumberFormat="1" applyFont="1" applyFill="1" applyBorder="1" applyAlignment="1">
      <alignment horizontal="center" vertical="center" wrapText="1"/>
    </xf>
    <xf numFmtId="0" fontId="11" fillId="5" borderId="34" xfId="0" applyFont="1" applyFill="1" applyBorder="1" applyAlignment="1">
      <alignment horizontal="center" vertical="center" wrapText="1"/>
    </xf>
    <xf numFmtId="0" fontId="11" fillId="5" borderId="24" xfId="1" applyNumberFormat="1" applyFont="1" applyFill="1" applyBorder="1" applyAlignment="1">
      <alignment horizontal="center" vertical="center" wrapText="1"/>
    </xf>
    <xf numFmtId="0" fontId="11" fillId="5" borderId="34" xfId="1" applyNumberFormat="1" applyFont="1" applyFill="1" applyBorder="1" applyAlignment="1">
      <alignment horizontal="center" vertical="center" wrapText="1"/>
    </xf>
    <xf numFmtId="0" fontId="8" fillId="5" borderId="0" xfId="0" applyFont="1" applyFill="1" applyBorder="1" applyAlignment="1">
      <alignment horizontal="center" vertical="center" wrapText="1"/>
    </xf>
    <xf numFmtId="0" fontId="11" fillId="5" borderId="0" xfId="0" applyFont="1" applyFill="1" applyBorder="1" applyAlignment="1">
      <alignment horizontal="center" vertical="center" wrapText="1"/>
    </xf>
    <xf numFmtId="0" fontId="23" fillId="5" borderId="24" xfId="0" applyFont="1" applyFill="1" applyBorder="1" applyAlignment="1">
      <alignment horizontal="center" vertical="center" wrapText="1"/>
    </xf>
    <xf numFmtId="0" fontId="23" fillId="5" borderId="25" xfId="0" applyFont="1" applyFill="1" applyBorder="1" applyAlignment="1">
      <alignment horizontal="center" vertical="center" wrapText="1"/>
    </xf>
    <xf numFmtId="0" fontId="14" fillId="0" borderId="0" xfId="0" applyFont="1" applyFill="1" applyBorder="1" applyAlignment="1">
      <alignment horizontal="center"/>
    </xf>
    <xf numFmtId="0" fontId="64" fillId="0" borderId="12" xfId="0" applyFont="1" applyFill="1" applyBorder="1" applyAlignment="1">
      <alignment horizontal="center" vertical="center" wrapText="1"/>
    </xf>
    <xf numFmtId="0" fontId="64" fillId="0" borderId="0" xfId="0" applyFont="1" applyFill="1" applyBorder="1" applyAlignment="1">
      <alignment horizontal="center" vertical="center" wrapText="1"/>
    </xf>
    <xf numFmtId="0" fontId="82" fillId="0" borderId="4" xfId="0" applyFont="1" applyFill="1" applyBorder="1" applyAlignment="1">
      <alignment horizontal="center" vertical="center" wrapText="1"/>
    </xf>
  </cellXfs>
  <cellStyles count="78">
    <cellStyle name="Buena" xfId="11" builtinId="26"/>
    <cellStyle name="Énfasis1" xfId="2" builtinId="29"/>
    <cellStyle name="Hipervínculo" xfId="3" builtinId="8"/>
    <cellStyle name="Hipervínculo visitado" xfId="19" builtinId="9" hidden="1"/>
    <cellStyle name="Hipervínculo visitado" xfId="20" builtinId="9" hidden="1"/>
    <cellStyle name="Hipervínculo visitado" xfId="21" builtinId="9" hidden="1"/>
    <cellStyle name="Hipervínculo visitado" xfId="22" builtinId="9" hidden="1"/>
    <cellStyle name="Hipervínculo visitado" xfId="23" builtinId="9" hidden="1"/>
    <cellStyle name="Hipervínculo visitado" xfId="24" builtinId="9" hidden="1"/>
    <cellStyle name="Hipervínculo visitado" xfId="25" builtinId="9" hidden="1"/>
    <cellStyle name="Hipervínculo visitado" xfId="26" builtinId="9" hidden="1"/>
    <cellStyle name="Hipervínculo visitado" xfId="27" builtinId="9" hidden="1"/>
    <cellStyle name="Hipervínculo visitado" xfId="28" builtinId="9" hidden="1"/>
    <cellStyle name="Hipervínculo visitado" xfId="29" builtinId="9" hidden="1"/>
    <cellStyle name="Hipervínculo visitado" xfId="30" builtinId="9" hidden="1"/>
    <cellStyle name="Hipervínculo visitado" xfId="31" builtinId="9" hidden="1"/>
    <cellStyle name="Hipervínculo visitado" xfId="32" builtinId="9" hidden="1"/>
    <cellStyle name="Hipervínculo visitado" xfId="33" builtinId="9" hidden="1"/>
    <cellStyle name="Hipervínculo visitado" xfId="34" builtinId="9" hidden="1"/>
    <cellStyle name="Hipervínculo visitado" xfId="35" builtinId="9" hidden="1"/>
    <cellStyle name="Hipervínculo visitado" xfId="36" builtinId="9" hidden="1"/>
    <cellStyle name="Hipervínculo visitado" xfId="37" builtinId="9" hidden="1"/>
    <cellStyle name="Hipervínculo visitado" xfId="38" builtinId="9" hidden="1"/>
    <cellStyle name="Hipervínculo visitado" xfId="39" builtinId="9" hidden="1"/>
    <cellStyle name="Hipervínculo visitado" xfId="40" builtinId="9" hidden="1"/>
    <cellStyle name="Hipervínculo visitado" xfId="41" builtinId="9" hidden="1"/>
    <cellStyle name="Hipervínculo visitado" xfId="42" builtinId="9" hidden="1"/>
    <cellStyle name="Hipervínculo visitado" xfId="43" builtinId="9" hidden="1"/>
    <cellStyle name="Hipervínculo visitado" xfId="44" builtinId="9" hidden="1"/>
    <cellStyle name="Hipervínculo visitado" xfId="45" builtinId="9" hidden="1"/>
    <cellStyle name="Hipervínculo visitado" xfId="46" builtinId="9" hidden="1"/>
    <cellStyle name="Hipervínculo visitado" xfId="47" builtinId="9" hidden="1"/>
    <cellStyle name="Hipervínculo visitado" xfId="48" builtinId="9" hidden="1"/>
    <cellStyle name="Hipervínculo visitado" xfId="49" builtinId="9" hidden="1"/>
    <cellStyle name="Hipervínculo visitado" xfId="50" builtinId="9" hidden="1"/>
    <cellStyle name="Hipervínculo visitado" xfId="51" builtinId="9" hidden="1"/>
    <cellStyle name="Hipervínculo visitado" xfId="52" builtinId="9" hidden="1"/>
    <cellStyle name="Hipervínculo visitado" xfId="53" builtinId="9" hidden="1"/>
    <cellStyle name="Hipervínculo visitado" xfId="54" builtinId="9" hidden="1"/>
    <cellStyle name="Hipervínculo visitado" xfId="55" builtinId="9" hidden="1"/>
    <cellStyle name="Hipervínculo visitado" xfId="56" builtinId="9" hidden="1"/>
    <cellStyle name="Hipervínculo visitado" xfId="57" builtinId="9" hidden="1"/>
    <cellStyle name="Hipervínculo visitado" xfId="58" builtinId="9" hidden="1"/>
    <cellStyle name="Hipervínculo visitado" xfId="59" builtinId="9" hidden="1"/>
    <cellStyle name="Hipervínculo visitado" xfId="60" builtinId="9" hidden="1"/>
    <cellStyle name="Hipervínculo visitado" xfId="61" builtinId="9" hidden="1"/>
    <cellStyle name="Hipervínculo visitado" xfId="62" builtinId="9" hidden="1"/>
    <cellStyle name="Hipervínculo visitado" xfId="63" builtinId="9" hidden="1"/>
    <cellStyle name="Hipervínculo visitado" xfId="64" builtinId="9" hidden="1"/>
    <cellStyle name="Hipervínculo visitado" xfId="65" builtinId="9" hidden="1"/>
    <cellStyle name="Hipervínculo visitado" xfId="66" builtinId="9" hidden="1"/>
    <cellStyle name="Hipervínculo visitado" xfId="67" builtinId="9" hidden="1"/>
    <cellStyle name="Hipervínculo visitado" xfId="68" builtinId="9" hidden="1"/>
    <cellStyle name="Hipervínculo visitado" xfId="69" builtinId="9" hidden="1"/>
    <cellStyle name="Hipervínculo visitado" xfId="70" builtinId="9" hidden="1"/>
    <cellStyle name="Hipervínculo visitado" xfId="71" builtinId="9" hidden="1"/>
    <cellStyle name="Hipervínculo visitado" xfId="72" builtinId="9" hidden="1"/>
    <cellStyle name="Hipervínculo visitado" xfId="73" builtinId="9" hidden="1"/>
    <cellStyle name="Hipervínculo visitado" xfId="74" builtinId="9" hidden="1"/>
    <cellStyle name="Hipervínculo visitado" xfId="75" builtinId="9" hidden="1"/>
    <cellStyle name="Hipervínculo visitado" xfId="76" builtinId="9" hidden="1"/>
    <cellStyle name="Hipervínculo visitado" xfId="77" builtinId="9" hidden="1"/>
    <cellStyle name="Millares [0]" xfId="6" builtinId="6"/>
    <cellStyle name="Millares [0] 2" xfId="18"/>
    <cellStyle name="Millares 2" xfId="8"/>
    <cellStyle name="Millares 3" xfId="9"/>
    <cellStyle name="Millares 4" xfId="17"/>
    <cellStyle name="Moneda" xfId="1" builtinId="4"/>
    <cellStyle name="Moneda [0]" xfId="13" builtinId="7"/>
    <cellStyle name="Moneda [0] 2" xfId="15"/>
    <cellStyle name="Moneda 2" xfId="10"/>
    <cellStyle name="Moneda 3" xfId="14"/>
    <cellStyle name="Moneda 4" xfId="16"/>
    <cellStyle name="Normal" xfId="0" builtinId="0"/>
    <cellStyle name="Normal 2" xfId="7"/>
    <cellStyle name="Normal 3" xfId="5"/>
    <cellStyle name="Normal 6" xfId="4"/>
    <cellStyle name="Porcentaje" xfId="12" builtinId="5"/>
  </cellStyles>
  <dxfs count="0"/>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plan_sice2003.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amgonzalez\Documents\2017\Plan_Compras_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COMPRAS_2003"/>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AU132"/>
  <sheetViews>
    <sheetView showGridLines="0" zoomScale="50" zoomScaleNormal="50" zoomScalePageLayoutView="50" workbookViewId="0">
      <pane xSplit="10" ySplit="5" topLeftCell="W112" activePane="bottomRight" state="frozen"/>
      <selection pane="topRight" activeCell="K1" sqref="K1"/>
      <selection pane="bottomLeft" activeCell="A6" sqref="A6"/>
      <selection pane="bottomRight" activeCell="AE115" sqref="AE115"/>
    </sheetView>
  </sheetViews>
  <sheetFormatPr baseColWidth="10" defaultColWidth="11.42578125" defaultRowHeight="23.25" x14ac:dyDescent="0.35"/>
  <cols>
    <col min="1" max="2" width="3.85546875" style="29" customWidth="1"/>
    <col min="3" max="3" width="5.42578125" style="29" customWidth="1"/>
    <col min="4" max="9" width="3.85546875" style="29" customWidth="1"/>
    <col min="10" max="10" width="39.42578125" style="29" customWidth="1"/>
    <col min="11" max="11" width="17.5703125" style="29" hidden="1" customWidth="1"/>
    <col min="12" max="12" width="18.5703125" style="29" hidden="1" customWidth="1"/>
    <col min="13" max="13" width="19.42578125" style="29" hidden="1" customWidth="1"/>
    <col min="14" max="14" width="27.42578125" style="29" customWidth="1"/>
    <col min="15" max="15" width="25.85546875" style="29" customWidth="1"/>
    <col min="16" max="16" width="28.85546875" style="29" customWidth="1"/>
    <col min="17" max="17" width="30.42578125" style="29" customWidth="1"/>
    <col min="18" max="18" width="23.5703125" style="29" customWidth="1"/>
    <col min="19" max="19" width="24.42578125" style="29" customWidth="1"/>
    <col min="20" max="20" width="23" style="29" customWidth="1"/>
    <col min="21" max="21" width="26.85546875" style="29" customWidth="1"/>
    <col min="22" max="22" width="26.42578125" style="29" customWidth="1"/>
    <col min="23" max="23" width="26.140625" style="29" customWidth="1"/>
    <col min="24" max="24" width="23.5703125" style="29" customWidth="1"/>
    <col min="25" max="25" width="25" style="29" customWidth="1"/>
    <col min="26" max="26" width="27.42578125" style="29" customWidth="1"/>
    <col min="27" max="27" width="28.85546875" style="29" customWidth="1"/>
    <col min="28" max="28" width="29.42578125" style="29" customWidth="1"/>
    <col min="29" max="29" width="25.5703125" style="29" hidden="1" customWidth="1"/>
    <col min="30" max="30" width="28.5703125" style="29" customWidth="1"/>
    <col min="31" max="31" width="27" style="29" customWidth="1"/>
    <col min="32" max="32" width="28.85546875" style="29" customWidth="1"/>
    <col min="33" max="33" width="24.5703125" style="180" hidden="1" customWidth="1"/>
    <col min="34" max="34" width="22.5703125" style="202" hidden="1" customWidth="1"/>
    <col min="35" max="35" width="24.42578125" style="29" hidden="1" customWidth="1"/>
    <col min="36" max="36" width="97.42578125" style="50" hidden="1" customWidth="1"/>
    <col min="37" max="37" width="8" style="29" hidden="1" customWidth="1"/>
    <col min="38" max="38" width="24.85546875" style="202" hidden="1" customWidth="1"/>
    <col min="39" max="39" width="3" style="290" customWidth="1"/>
    <col min="40" max="40" width="26.85546875" style="29" customWidth="1"/>
    <col min="41" max="41" width="42.85546875" style="29" customWidth="1"/>
    <col min="42" max="42" width="36.85546875" style="463" customWidth="1"/>
    <col min="43" max="43" width="34.5703125" style="463" customWidth="1"/>
    <col min="44" max="44" width="30.42578125" style="527" customWidth="1"/>
    <col min="45" max="45" width="2.5703125" style="29" customWidth="1"/>
    <col min="46" max="46" width="39.42578125" style="29" customWidth="1"/>
    <col min="47" max="47" width="23.5703125" style="29" customWidth="1"/>
    <col min="48" max="16384" width="11.42578125" style="29"/>
  </cols>
  <sheetData>
    <row r="1" spans="1:46" ht="18" customHeight="1" x14ac:dyDescent="0.35">
      <c r="A1" s="811" t="s">
        <v>174</v>
      </c>
      <c r="B1" s="811"/>
      <c r="C1" s="811"/>
      <c r="D1" s="811"/>
      <c r="E1" s="811"/>
      <c r="F1" s="811"/>
      <c r="G1" s="811"/>
      <c r="H1" s="811"/>
      <c r="I1" s="811"/>
      <c r="J1" s="811"/>
      <c r="K1" s="811"/>
      <c r="L1" s="811"/>
      <c r="M1" s="811"/>
      <c r="N1" s="811"/>
      <c r="O1" s="811"/>
      <c r="P1" s="811"/>
      <c r="Q1" s="811"/>
      <c r="R1" s="811"/>
      <c r="S1" s="811"/>
      <c r="T1" s="811"/>
      <c r="U1" s="811"/>
      <c r="V1" s="811"/>
      <c r="W1" s="811"/>
      <c r="X1" s="811"/>
      <c r="Y1" s="811"/>
      <c r="Z1" s="811"/>
      <c r="AA1" s="811"/>
      <c r="AB1" s="594"/>
      <c r="AC1" s="594"/>
      <c r="AE1" s="322"/>
    </row>
    <row r="2" spans="1:46" ht="25.5" customHeight="1" x14ac:dyDescent="0.35">
      <c r="A2" s="812" t="s">
        <v>177</v>
      </c>
      <c r="B2" s="812"/>
      <c r="C2" s="812"/>
      <c r="D2" s="812"/>
      <c r="E2" s="812"/>
      <c r="F2" s="812"/>
      <c r="G2" s="812"/>
      <c r="H2" s="812"/>
      <c r="I2" s="812"/>
      <c r="J2" s="812"/>
      <c r="K2" s="812"/>
      <c r="L2" s="812"/>
      <c r="M2" s="812"/>
      <c r="N2" s="812"/>
      <c r="O2" s="812"/>
      <c r="P2" s="812"/>
      <c r="Q2" s="812"/>
      <c r="R2" s="812"/>
      <c r="S2" s="812"/>
      <c r="T2" s="812"/>
      <c r="U2" s="812"/>
      <c r="V2" s="812"/>
      <c r="W2" s="812"/>
      <c r="X2" s="812"/>
      <c r="Y2" s="812"/>
      <c r="Z2" s="812"/>
      <c r="AA2" s="812"/>
      <c r="AB2" s="594"/>
      <c r="AC2" s="594"/>
      <c r="AD2" s="322"/>
      <c r="AE2" s="322"/>
      <c r="AF2" s="322"/>
      <c r="AG2" s="515"/>
      <c r="AQ2" s="463">
        <f>SUM(AQ4-AP4)</f>
        <v>0</v>
      </c>
    </row>
    <row r="3" spans="1:46" ht="36.75" customHeight="1" x14ac:dyDescent="0.4">
      <c r="A3" s="120"/>
      <c r="B3" s="817">
        <v>2607974403</v>
      </c>
      <c r="C3" s="817"/>
      <c r="D3" s="817"/>
      <c r="E3" s="817"/>
      <c r="F3" s="817"/>
      <c r="G3" s="817"/>
      <c r="H3" s="817"/>
      <c r="I3" s="817"/>
      <c r="J3" s="738">
        <f>SUM(N89)</f>
        <v>2607974403</v>
      </c>
      <c r="K3" s="120"/>
      <c r="L3" s="120"/>
      <c r="M3" s="120"/>
      <c r="N3" s="696">
        <f>+B3-J3</f>
        <v>0</v>
      </c>
      <c r="O3" s="713"/>
      <c r="P3" s="120"/>
      <c r="Q3" s="120"/>
      <c r="R3" s="120"/>
      <c r="S3" s="120"/>
      <c r="T3" s="120"/>
      <c r="U3" s="120"/>
      <c r="V3" s="120"/>
      <c r="W3" s="120"/>
      <c r="X3" s="120"/>
      <c r="Y3" s="120"/>
      <c r="Z3" s="120"/>
      <c r="AA3" s="120"/>
      <c r="AB3" s="69"/>
      <c r="AC3" s="69"/>
      <c r="AM3" s="385"/>
    </row>
    <row r="4" spans="1:46" ht="27.75" customHeight="1" x14ac:dyDescent="0.4">
      <c r="A4" s="141" t="s">
        <v>134</v>
      </c>
      <c r="B4" s="674" t="s">
        <v>134</v>
      </c>
      <c r="C4" s="674" t="s">
        <v>134</v>
      </c>
      <c r="D4" s="674" t="s">
        <v>134</v>
      </c>
      <c r="E4" s="674" t="s">
        <v>134</v>
      </c>
      <c r="F4" s="674" t="s">
        <v>134</v>
      </c>
      <c r="G4" s="674" t="s">
        <v>134</v>
      </c>
      <c r="H4" s="674" t="s">
        <v>134</v>
      </c>
      <c r="I4" s="674" t="s">
        <v>134</v>
      </c>
      <c r="J4" s="675" t="s">
        <v>134</v>
      </c>
      <c r="K4" s="813" t="s">
        <v>250</v>
      </c>
      <c r="L4" s="813" t="s">
        <v>251</v>
      </c>
      <c r="M4" s="813" t="s">
        <v>252</v>
      </c>
      <c r="N4" s="676"/>
      <c r="O4" s="676" t="s">
        <v>134</v>
      </c>
      <c r="P4" s="676" t="s">
        <v>134</v>
      </c>
      <c r="Q4" s="677" t="s">
        <v>368</v>
      </c>
      <c r="R4" s="291"/>
      <c r="S4" s="291"/>
      <c r="T4" s="291"/>
      <c r="U4" s="291"/>
      <c r="V4" s="677"/>
      <c r="W4" s="677"/>
      <c r="X4" s="681"/>
      <c r="Y4" s="681"/>
      <c r="Z4" s="682"/>
      <c r="AA4" s="815" t="s">
        <v>0</v>
      </c>
      <c r="AB4" s="816"/>
      <c r="AC4" s="816"/>
      <c r="AD4" s="816"/>
      <c r="AE4" s="816"/>
      <c r="AF4" s="692"/>
      <c r="AG4" s="683"/>
      <c r="AH4" s="684"/>
      <c r="AI4" s="685"/>
      <c r="AJ4" s="686"/>
      <c r="AK4" s="685"/>
      <c r="AL4" s="808" t="s">
        <v>329</v>
      </c>
      <c r="AO4" s="322">
        <f>AE30+X30</f>
        <v>109980421</v>
      </c>
      <c r="AP4" s="464">
        <f>SUM(AP6:AP95)</f>
        <v>8800000</v>
      </c>
      <c r="AQ4" s="464">
        <f>SUM(AQ6:AQ95)</f>
        <v>8800000</v>
      </c>
      <c r="AR4" s="536">
        <f>SUM(AP4-AQ4)</f>
        <v>0</v>
      </c>
      <c r="AS4" s="537"/>
      <c r="AT4" s="537" t="s">
        <v>366</v>
      </c>
    </row>
    <row r="5" spans="1:46" ht="72.75" customHeight="1" x14ac:dyDescent="0.35">
      <c r="A5" s="142" t="s">
        <v>173</v>
      </c>
      <c r="B5" s="678" t="s">
        <v>172</v>
      </c>
      <c r="C5" s="678" t="s">
        <v>171</v>
      </c>
      <c r="D5" s="678" t="s">
        <v>170</v>
      </c>
      <c r="E5" s="678" t="s">
        <v>169</v>
      </c>
      <c r="F5" s="678" t="s">
        <v>168</v>
      </c>
      <c r="G5" s="678" t="s">
        <v>167</v>
      </c>
      <c r="H5" s="678" t="s">
        <v>166</v>
      </c>
      <c r="I5" s="678" t="s">
        <v>165</v>
      </c>
      <c r="J5" s="679" t="s">
        <v>164</v>
      </c>
      <c r="K5" s="814"/>
      <c r="L5" s="814"/>
      <c r="M5" s="814"/>
      <c r="N5" s="679" t="s">
        <v>163</v>
      </c>
      <c r="O5" s="679" t="s">
        <v>162</v>
      </c>
      <c r="P5" s="680" t="s">
        <v>273</v>
      </c>
      <c r="Q5" s="679" t="s">
        <v>161</v>
      </c>
      <c r="R5" s="231" t="s">
        <v>318</v>
      </c>
      <c r="S5" s="231" t="s">
        <v>369</v>
      </c>
      <c r="T5" s="231" t="s">
        <v>370</v>
      </c>
      <c r="U5" s="231" t="s">
        <v>308</v>
      </c>
      <c r="V5" s="679" t="s">
        <v>247</v>
      </c>
      <c r="W5" s="679" t="s">
        <v>371</v>
      </c>
      <c r="X5" s="687" t="s">
        <v>319</v>
      </c>
      <c r="Y5" s="687" t="s">
        <v>321</v>
      </c>
      <c r="Z5" s="679" t="s">
        <v>270</v>
      </c>
      <c r="AA5" s="693" t="s">
        <v>286</v>
      </c>
      <c r="AB5" s="694" t="s">
        <v>283</v>
      </c>
      <c r="AC5" s="694" t="s">
        <v>281</v>
      </c>
      <c r="AD5" s="695" t="s">
        <v>324</v>
      </c>
      <c r="AE5" s="695" t="s">
        <v>334</v>
      </c>
      <c r="AF5" s="695" t="s">
        <v>327</v>
      </c>
      <c r="AG5" s="688" t="s">
        <v>353</v>
      </c>
      <c r="AH5" s="689" t="s">
        <v>325</v>
      </c>
      <c r="AI5" s="690" t="s">
        <v>323</v>
      </c>
      <c r="AJ5" s="686" t="s">
        <v>280</v>
      </c>
      <c r="AK5" s="691" t="s">
        <v>320</v>
      </c>
      <c r="AL5" s="809"/>
      <c r="AM5" s="292"/>
      <c r="AN5" s="293" t="s">
        <v>330</v>
      </c>
      <c r="AO5" s="293" t="s">
        <v>342</v>
      </c>
      <c r="AP5" s="810" t="s">
        <v>357</v>
      </c>
      <c r="AQ5" s="810"/>
    </row>
    <row r="6" spans="1:46" ht="29.25" customHeight="1" x14ac:dyDescent="0.35">
      <c r="A6" s="147" t="s">
        <v>156</v>
      </c>
      <c r="B6" s="273">
        <v>1</v>
      </c>
      <c r="C6" s="273">
        <v>0</v>
      </c>
      <c r="D6" s="273">
        <v>2</v>
      </c>
      <c r="E6" s="273">
        <v>12</v>
      </c>
      <c r="F6" s="273"/>
      <c r="G6" s="273"/>
      <c r="H6" s="273">
        <v>10</v>
      </c>
      <c r="I6" s="143"/>
      <c r="J6" s="739" t="s">
        <v>124</v>
      </c>
      <c r="K6" s="595"/>
      <c r="L6" s="595"/>
      <c r="M6" s="595"/>
      <c r="N6" s="388">
        <v>119000000</v>
      </c>
      <c r="O6" s="388"/>
      <c r="P6" s="388"/>
      <c r="Q6" s="388">
        <f>SUM(N6+O6-P6)</f>
        <v>119000000</v>
      </c>
      <c r="R6" s="388"/>
      <c r="S6" s="407"/>
      <c r="T6" s="389"/>
      <c r="U6" s="389"/>
      <c r="V6" s="388"/>
      <c r="W6" s="389"/>
      <c r="X6" s="390">
        <f>SUM(U6)</f>
        <v>0</v>
      </c>
      <c r="Y6" s="597"/>
      <c r="Z6" s="598">
        <f>SUM(Q6-R6-T6-V6-W6-X6-Y6)</f>
        <v>119000000</v>
      </c>
      <c r="AA6" s="598">
        <v>119000000</v>
      </c>
      <c r="AB6" s="598"/>
      <c r="AC6" s="600">
        <f t="shared" ref="AC6:AC57" si="0">SUM(AA6-AB6)</f>
        <v>119000000</v>
      </c>
      <c r="AD6" s="597">
        <f>SUM(Z6-AB6)</f>
        <v>119000000</v>
      </c>
      <c r="AE6" s="597">
        <v>119000000</v>
      </c>
      <c r="AF6" s="597">
        <f>SUM(AD6-AE6)</f>
        <v>0</v>
      </c>
      <c r="AG6" s="479">
        <f>SUM(R6+T6+V6+Y6+W6+AB6)</f>
        <v>0</v>
      </c>
      <c r="AH6" s="391">
        <f>AB6/(AB6+AE6+AF6)</f>
        <v>0</v>
      </c>
      <c r="AI6" s="392"/>
      <c r="AJ6" s="393"/>
      <c r="AK6" s="394" t="e">
        <f>SUM(AD6-AE6-#REF!-#REF!)</f>
        <v>#REF!</v>
      </c>
      <c r="AL6" s="395">
        <f>SUM(Q6-(AD6+X6))/Q6</f>
        <v>0</v>
      </c>
      <c r="AM6" s="294"/>
      <c r="AN6" s="601"/>
      <c r="AO6" s="505"/>
      <c r="AP6" s="602"/>
      <c r="AQ6" s="526"/>
    </row>
    <row r="7" spans="1:46" s="180" customFormat="1" ht="29.25" customHeight="1" x14ac:dyDescent="0.35">
      <c r="A7" s="179"/>
      <c r="B7" s="273">
        <v>1</v>
      </c>
      <c r="C7" s="273">
        <v>0</v>
      </c>
      <c r="D7" s="273">
        <v>2</v>
      </c>
      <c r="E7" s="273">
        <v>100</v>
      </c>
      <c r="F7" s="273"/>
      <c r="G7" s="273"/>
      <c r="H7" s="273"/>
      <c r="I7" s="273"/>
      <c r="J7" s="222" t="s">
        <v>180</v>
      </c>
      <c r="K7" s="595"/>
      <c r="L7" s="595"/>
      <c r="M7" s="595"/>
      <c r="N7" s="388">
        <v>1799896</v>
      </c>
      <c r="O7" s="388"/>
      <c r="P7" s="388"/>
      <c r="Q7" s="388">
        <f>SUM(N7+O7-P7)</f>
        <v>1799896</v>
      </c>
      <c r="R7" s="388"/>
      <c r="S7" s="407"/>
      <c r="T7" s="388"/>
      <c r="U7" s="388"/>
      <c r="V7" s="388">
        <v>1799896</v>
      </c>
      <c r="W7" s="388"/>
      <c r="X7" s="390">
        <f>SUM(U7)</f>
        <v>0</v>
      </c>
      <c r="Y7" s="597"/>
      <c r="Z7" s="598">
        <f>SUM(Q7-R7-T7-V7-W7-X7-Y7)</f>
        <v>0</v>
      </c>
      <c r="AA7" s="598"/>
      <c r="AB7" s="598"/>
      <c r="AC7" s="598">
        <f t="shared" si="0"/>
        <v>0</v>
      </c>
      <c r="AD7" s="597">
        <f>SUM(Z7-AB7)</f>
        <v>0</v>
      </c>
      <c r="AE7" s="597"/>
      <c r="AF7" s="597">
        <f>SUM(AD7-AE7)</f>
        <v>0</v>
      </c>
      <c r="AG7" s="479">
        <f>SUM(R7+T7+V7+Y7+W7+AB7)</f>
        <v>1799896</v>
      </c>
      <c r="AH7" s="396" t="s">
        <v>51</v>
      </c>
      <c r="AI7" s="392"/>
      <c r="AJ7" s="393"/>
      <c r="AK7" s="394" t="e">
        <f>SUM(AD7-AE7-#REF!-#REF!)</f>
        <v>#REF!</v>
      </c>
      <c r="AL7" s="395">
        <f>SUM(Q7-(AD7+X7))/Q7</f>
        <v>1</v>
      </c>
      <c r="AM7" s="295"/>
      <c r="AN7" s="603"/>
      <c r="AO7" s="267"/>
      <c r="AP7" s="473"/>
      <c r="AQ7" s="473"/>
      <c r="AR7" s="528"/>
    </row>
    <row r="8" spans="1:46" s="182" customFormat="1" ht="42" customHeight="1" x14ac:dyDescent="0.35">
      <c r="A8" s="181"/>
      <c r="B8" s="212"/>
      <c r="C8" s="212"/>
      <c r="D8" s="212"/>
      <c r="E8" s="212"/>
      <c r="F8" s="212"/>
      <c r="G8" s="212"/>
      <c r="H8" s="212"/>
      <c r="I8" s="212"/>
      <c r="J8" s="217" t="s">
        <v>229</v>
      </c>
      <c r="K8" s="213"/>
      <c r="L8" s="213"/>
      <c r="M8" s="213"/>
      <c r="N8" s="397">
        <f>SUM(N6:N7)</f>
        <v>120799896</v>
      </c>
      <c r="O8" s="397">
        <f>SUM(O6:O7)</f>
        <v>0</v>
      </c>
      <c r="P8" s="397">
        <f>SUM(P6:P7)</f>
        <v>0</v>
      </c>
      <c r="Q8" s="397">
        <f>SUM(Q6:Q7)</f>
        <v>120799896</v>
      </c>
      <c r="R8" s="397"/>
      <c r="S8" s="398"/>
      <c r="T8" s="397">
        <f t="shared" ref="T8:AF8" si="1">SUM(T6:T7)</f>
        <v>0</v>
      </c>
      <c r="U8" s="397">
        <f t="shared" si="1"/>
        <v>0</v>
      </c>
      <c r="V8" s="397">
        <f t="shared" si="1"/>
        <v>1799896</v>
      </c>
      <c r="W8" s="397">
        <f t="shared" si="1"/>
        <v>0</v>
      </c>
      <c r="X8" s="399">
        <f t="shared" si="1"/>
        <v>0</v>
      </c>
      <c r="Y8" s="604">
        <f t="shared" si="1"/>
        <v>0</v>
      </c>
      <c r="Z8" s="604">
        <f t="shared" si="1"/>
        <v>119000000</v>
      </c>
      <c r="AA8" s="604">
        <f t="shared" si="1"/>
        <v>119000000</v>
      </c>
      <c r="AB8" s="604">
        <f t="shared" si="1"/>
        <v>0</v>
      </c>
      <c r="AC8" s="604">
        <f t="shared" si="1"/>
        <v>119000000</v>
      </c>
      <c r="AD8" s="604">
        <f t="shared" si="1"/>
        <v>119000000</v>
      </c>
      <c r="AE8" s="604">
        <f t="shared" si="1"/>
        <v>119000000</v>
      </c>
      <c r="AF8" s="604">
        <f t="shared" si="1"/>
        <v>0</v>
      </c>
      <c r="AG8" s="480"/>
      <c r="AH8" s="400">
        <f>AB8/(AB8+AE8+AF8)</f>
        <v>0</v>
      </c>
      <c r="AI8" s="401"/>
      <c r="AJ8" s="402"/>
      <c r="AK8" s="403" t="e">
        <f>SUM(AD8-AE8-#REF!-#REF!)</f>
        <v>#REF!</v>
      </c>
      <c r="AL8" s="404">
        <f>SUM(Q8-(AD8+X8))/Q8</f>
        <v>1.4899814152157879E-2</v>
      </c>
      <c r="AM8" s="296"/>
      <c r="AN8" s="605"/>
      <c r="AO8" s="606"/>
      <c r="AP8" s="607"/>
      <c r="AQ8" s="607"/>
      <c r="AR8" s="527"/>
    </row>
    <row r="9" spans="1:46" s="180" customFormat="1" ht="63" customHeight="1" x14ac:dyDescent="0.35">
      <c r="A9" s="183"/>
      <c r="B9" s="215"/>
      <c r="C9" s="215"/>
      <c r="D9" s="215"/>
      <c r="E9" s="215"/>
      <c r="F9" s="215"/>
      <c r="G9" s="215"/>
      <c r="H9" s="215"/>
      <c r="I9" s="215"/>
      <c r="J9" s="217" t="s">
        <v>176</v>
      </c>
      <c r="K9" s="214"/>
      <c r="L9" s="214"/>
      <c r="M9" s="214"/>
      <c r="N9" s="397">
        <v>0</v>
      </c>
      <c r="O9" s="397">
        <f>SUM(O8)</f>
        <v>0</v>
      </c>
      <c r="P9" s="397">
        <f>SUM(P8)</f>
        <v>0</v>
      </c>
      <c r="Q9" s="397">
        <f>SUM(Q8)</f>
        <v>120799896</v>
      </c>
      <c r="R9" s="397"/>
      <c r="S9" s="398"/>
      <c r="T9" s="397">
        <f>SUM(T8)</f>
        <v>0</v>
      </c>
      <c r="U9" s="397"/>
      <c r="V9" s="397">
        <f>SUM(V8)</f>
        <v>1799896</v>
      </c>
      <c r="W9" s="397">
        <f t="shared" ref="W9:AF9" si="2">SUM(W8)</f>
        <v>0</v>
      </c>
      <c r="X9" s="405">
        <f t="shared" si="2"/>
        <v>0</v>
      </c>
      <c r="Y9" s="608">
        <f t="shared" si="2"/>
        <v>0</v>
      </c>
      <c r="Z9" s="604">
        <f t="shared" si="2"/>
        <v>119000000</v>
      </c>
      <c r="AA9" s="604">
        <f t="shared" si="2"/>
        <v>119000000</v>
      </c>
      <c r="AB9" s="604">
        <f t="shared" si="2"/>
        <v>0</v>
      </c>
      <c r="AC9" s="604">
        <f t="shared" si="2"/>
        <v>119000000</v>
      </c>
      <c r="AD9" s="608">
        <f t="shared" si="2"/>
        <v>119000000</v>
      </c>
      <c r="AE9" s="608">
        <f t="shared" si="2"/>
        <v>119000000</v>
      </c>
      <c r="AF9" s="608">
        <f t="shared" si="2"/>
        <v>0</v>
      </c>
      <c r="AG9" s="481"/>
      <c r="AH9" s="400">
        <f>AB9/(AB9+AE9+AF9)</f>
        <v>0</v>
      </c>
      <c r="AI9" s="401"/>
      <c r="AJ9" s="402"/>
      <c r="AK9" s="403" t="e">
        <f>SUM(AD9-AE9-#REF!-#REF!)</f>
        <v>#REF!</v>
      </c>
      <c r="AL9" s="404">
        <f>SUM(Q9-(AD9+X9))/Q9</f>
        <v>1.4899814152157879E-2</v>
      </c>
      <c r="AM9" s="297"/>
      <c r="AN9" s="605"/>
      <c r="AO9" s="606"/>
      <c r="AP9" s="607"/>
      <c r="AQ9" s="607"/>
      <c r="AR9" s="528"/>
    </row>
    <row r="10" spans="1:46" s="182" customFormat="1" ht="37.5" customHeight="1" x14ac:dyDescent="0.35">
      <c r="A10" s="184" t="s">
        <v>156</v>
      </c>
      <c r="B10" s="185" t="s">
        <v>157</v>
      </c>
      <c r="C10" s="185" t="s">
        <v>159</v>
      </c>
      <c r="D10" s="185" t="s">
        <v>154</v>
      </c>
      <c r="E10" s="185">
        <v>50</v>
      </c>
      <c r="F10" s="185">
        <v>3</v>
      </c>
      <c r="G10" s="185"/>
      <c r="H10" s="185"/>
      <c r="I10" s="185"/>
      <c r="J10" s="714" t="s">
        <v>269</v>
      </c>
      <c r="K10" s="158"/>
      <c r="L10" s="158">
        <v>21561938</v>
      </c>
      <c r="M10" s="158"/>
      <c r="N10" s="406">
        <v>28050000</v>
      </c>
      <c r="O10" s="406"/>
      <c r="P10" s="406"/>
      <c r="Q10" s="406">
        <f>SUM(N10+O10-P10)</f>
        <v>28050000</v>
      </c>
      <c r="R10" s="388"/>
      <c r="S10" s="407"/>
      <c r="T10" s="388"/>
      <c r="U10" s="388"/>
      <c r="V10" s="388">
        <v>28050000</v>
      </c>
      <c r="W10" s="388"/>
      <c r="X10" s="390">
        <f>SUM(U10)</f>
        <v>0</v>
      </c>
      <c r="Y10" s="597"/>
      <c r="Z10" s="598">
        <f>SUM(Q10-R10-T10-V10-W10-X10-Y10)</f>
        <v>0</v>
      </c>
      <c r="AA10" s="609"/>
      <c r="AB10" s="609"/>
      <c r="AC10" s="598"/>
      <c r="AD10" s="597">
        <f>SUM(Z10-AB10)</f>
        <v>0</v>
      </c>
      <c r="AE10" s="597"/>
      <c r="AF10" s="597">
        <f>SUM(AD10-AE10)</f>
        <v>0</v>
      </c>
      <c r="AG10" s="479">
        <f>SUM(R10+T10+V10+Y10+W10+AB10)</f>
        <v>28050000</v>
      </c>
      <c r="AH10" s="391" t="s">
        <v>51</v>
      </c>
      <c r="AI10" s="392"/>
      <c r="AJ10" s="393"/>
      <c r="AK10" s="394" t="e">
        <f>SUM(AD10-AE10-#REF!-#REF!)</f>
        <v>#REF!</v>
      </c>
      <c r="AL10" s="395">
        <f>SUM(AG10-AN10)/(AG10)</f>
        <v>1</v>
      </c>
      <c r="AM10" s="294"/>
      <c r="AN10" s="603"/>
      <c r="AO10" s="267"/>
      <c r="AP10" s="473">
        <v>8800000</v>
      </c>
      <c r="AQ10" s="473"/>
      <c r="AR10" s="527"/>
    </row>
    <row r="11" spans="1:46" s="182" customFormat="1" ht="35.25" customHeight="1" x14ac:dyDescent="0.35">
      <c r="A11" s="184" t="s">
        <v>156</v>
      </c>
      <c r="B11" s="185" t="s">
        <v>157</v>
      </c>
      <c r="C11" s="185" t="s">
        <v>159</v>
      </c>
      <c r="D11" s="185" t="s">
        <v>154</v>
      </c>
      <c r="E11" s="185">
        <v>50</v>
      </c>
      <c r="F11" s="185">
        <v>2</v>
      </c>
      <c r="G11" s="185">
        <v>0</v>
      </c>
      <c r="H11" s="185">
        <v>0</v>
      </c>
      <c r="I11" s="185"/>
      <c r="J11" s="222" t="s">
        <v>271</v>
      </c>
      <c r="K11" s="158"/>
      <c r="L11" s="158"/>
      <c r="M11" s="158"/>
      <c r="N11" s="406">
        <v>950000</v>
      </c>
      <c r="O11" s="406"/>
      <c r="P11" s="406"/>
      <c r="Q11" s="406">
        <f>SUM(N11+O11-P11)</f>
        <v>950000</v>
      </c>
      <c r="R11" s="388"/>
      <c r="S11" s="407"/>
      <c r="T11" s="388"/>
      <c r="U11" s="388"/>
      <c r="V11" s="388">
        <v>950000</v>
      </c>
      <c r="W11" s="388"/>
      <c r="X11" s="390">
        <f>SUM(U11)</f>
        <v>0</v>
      </c>
      <c r="Y11" s="597"/>
      <c r="Z11" s="598">
        <f>SUM(Q11-R11-T11-V11-W11-X11-Y11)</f>
        <v>0</v>
      </c>
      <c r="AA11" s="609"/>
      <c r="AB11" s="609"/>
      <c r="AC11" s="598"/>
      <c r="AD11" s="597">
        <f>SUM(Z11-AB11)</f>
        <v>0</v>
      </c>
      <c r="AE11" s="597"/>
      <c r="AF11" s="597">
        <f>SUM(AD11-AE11)</f>
        <v>0</v>
      </c>
      <c r="AG11" s="479">
        <f>SUM(R11+T11+V11+Y11+W11+AB11)</f>
        <v>950000</v>
      </c>
      <c r="AH11" s="391" t="s">
        <v>51</v>
      </c>
      <c r="AI11" s="392"/>
      <c r="AJ11" s="393"/>
      <c r="AK11" s="394" t="e">
        <f>SUM(AD11-AE11-#REF!-#REF!)</f>
        <v>#REF!</v>
      </c>
      <c r="AL11" s="395">
        <f>SUM(AG11-AN11)/(AG11)</f>
        <v>1</v>
      </c>
      <c r="AM11" s="295"/>
      <c r="AN11" s="603"/>
      <c r="AO11" s="267"/>
      <c r="AP11" s="473"/>
      <c r="AQ11" s="504"/>
      <c r="AR11" s="527"/>
    </row>
    <row r="12" spans="1:46" s="182" customFormat="1" ht="50.25" customHeight="1" x14ac:dyDescent="0.35">
      <c r="A12" s="184"/>
      <c r="B12" s="185">
        <v>2</v>
      </c>
      <c r="C12" s="185">
        <v>0</v>
      </c>
      <c r="D12" s="185">
        <v>3</v>
      </c>
      <c r="E12" s="185">
        <v>51</v>
      </c>
      <c r="F12" s="185">
        <v>1</v>
      </c>
      <c r="G12" s="185">
        <v>0</v>
      </c>
      <c r="H12" s="185">
        <v>10</v>
      </c>
      <c r="I12" s="185"/>
      <c r="J12" s="222" t="s">
        <v>339</v>
      </c>
      <c r="K12" s="158"/>
      <c r="L12" s="158"/>
      <c r="M12" s="158"/>
      <c r="N12" s="406">
        <v>0</v>
      </c>
      <c r="O12" s="406"/>
      <c r="P12" s="406"/>
      <c r="Q12" s="406">
        <f>SUM(N12+O12-P12)</f>
        <v>0</v>
      </c>
      <c r="R12" s="388"/>
      <c r="S12" s="407"/>
      <c r="T12" s="388"/>
      <c r="U12" s="388"/>
      <c r="V12" s="388"/>
      <c r="W12" s="388"/>
      <c r="X12" s="390">
        <f>SUM(U12)</f>
        <v>0</v>
      </c>
      <c r="Y12" s="597"/>
      <c r="Z12" s="598">
        <f>SUM(Q12-R12-T12-V12-W12-X12-Y12)</f>
        <v>0</v>
      </c>
      <c r="AA12" s="609"/>
      <c r="AB12" s="609"/>
      <c r="AC12" s="598"/>
      <c r="AD12" s="597">
        <f>SUM(Z12-AB12)</f>
        <v>0</v>
      </c>
      <c r="AE12" s="597"/>
      <c r="AF12" s="597">
        <f>SUM(AD12-AE12)</f>
        <v>0</v>
      </c>
      <c r="AG12" s="479">
        <f>SUM(R12+T12+V12+Y12+W12+AB12)</f>
        <v>0</v>
      </c>
      <c r="AH12" s="391" t="s">
        <v>51</v>
      </c>
      <c r="AI12" s="392"/>
      <c r="AJ12" s="393"/>
      <c r="AK12" s="394" t="e">
        <f>SUM(AD12-AE12-#REF!-#REF!)</f>
        <v>#REF!</v>
      </c>
      <c r="AL12" s="395" t="e">
        <f>SUM(AG12-AN12)/(AG12)</f>
        <v>#DIV/0!</v>
      </c>
      <c r="AM12" s="295"/>
      <c r="AN12" s="603"/>
      <c r="AO12" s="267"/>
      <c r="AP12" s="473"/>
      <c r="AQ12" s="504"/>
      <c r="AR12" s="527"/>
    </row>
    <row r="13" spans="1:46" s="180" customFormat="1" ht="44.25" customHeight="1" x14ac:dyDescent="0.35">
      <c r="A13" s="179" t="s">
        <v>156</v>
      </c>
      <c r="B13" s="212" t="s">
        <v>157</v>
      </c>
      <c r="C13" s="212" t="s">
        <v>159</v>
      </c>
      <c r="D13" s="212" t="s">
        <v>154</v>
      </c>
      <c r="E13" s="212"/>
      <c r="F13" s="212"/>
      <c r="G13" s="212"/>
      <c r="H13" s="212"/>
      <c r="I13" s="212"/>
      <c r="J13" s="217" t="s">
        <v>272</v>
      </c>
      <c r="K13" s="214"/>
      <c r="L13" s="214"/>
      <c r="M13" s="214"/>
      <c r="N13" s="397">
        <f>SUM(N10:N12)</f>
        <v>29000000</v>
      </c>
      <c r="O13" s="397">
        <f t="shared" ref="O13:Z13" si="3">SUM(O10:O12)</f>
        <v>0</v>
      </c>
      <c r="P13" s="397">
        <f t="shared" si="3"/>
        <v>0</v>
      </c>
      <c r="Q13" s="397">
        <f t="shared" si="3"/>
        <v>29000000</v>
      </c>
      <c r="R13" s="397">
        <f t="shared" si="3"/>
        <v>0</v>
      </c>
      <c r="S13" s="397">
        <f t="shared" si="3"/>
        <v>0</v>
      </c>
      <c r="T13" s="397">
        <f t="shared" si="3"/>
        <v>0</v>
      </c>
      <c r="U13" s="397">
        <f t="shared" si="3"/>
        <v>0</v>
      </c>
      <c r="V13" s="397">
        <f t="shared" si="3"/>
        <v>29000000</v>
      </c>
      <c r="W13" s="397">
        <f t="shared" si="3"/>
        <v>0</v>
      </c>
      <c r="X13" s="399">
        <f t="shared" si="3"/>
        <v>0</v>
      </c>
      <c r="Y13" s="604">
        <f t="shared" si="3"/>
        <v>0</v>
      </c>
      <c r="Z13" s="604">
        <f t="shared" si="3"/>
        <v>0</v>
      </c>
      <c r="AA13" s="610"/>
      <c r="AB13" s="610"/>
      <c r="AC13" s="610">
        <f t="shared" si="0"/>
        <v>0</v>
      </c>
      <c r="AD13" s="608">
        <f>SUM(AD10:AD11)</f>
        <v>0</v>
      </c>
      <c r="AE13" s="608"/>
      <c r="AF13" s="608">
        <f>SUM(AF10:AF11)</f>
        <v>0</v>
      </c>
      <c r="AG13" s="481"/>
      <c r="AH13" s="408" t="s">
        <v>51</v>
      </c>
      <c r="AI13" s="409"/>
      <c r="AJ13" s="410"/>
      <c r="AK13" s="411" t="e">
        <f>SUM(AD13-AE13-#REF!+#REF!)</f>
        <v>#REF!</v>
      </c>
      <c r="AL13" s="404">
        <f>SUM(Q13-(AD13+X13))/Q13</f>
        <v>1</v>
      </c>
      <c r="AM13" s="297"/>
      <c r="AN13" s="605"/>
      <c r="AO13" s="611"/>
      <c r="AP13" s="607"/>
      <c r="AQ13" s="607"/>
      <c r="AR13" s="528"/>
    </row>
    <row r="14" spans="1:46" s="182" customFormat="1" ht="26.25" x14ac:dyDescent="0.35">
      <c r="A14" s="184" t="s">
        <v>156</v>
      </c>
      <c r="B14" s="185" t="s">
        <v>157</v>
      </c>
      <c r="C14" s="185" t="s">
        <v>159</v>
      </c>
      <c r="D14" s="185" t="s">
        <v>150</v>
      </c>
      <c r="E14" s="185"/>
      <c r="F14" s="185"/>
      <c r="G14" s="185"/>
      <c r="H14" s="185"/>
      <c r="I14" s="185"/>
      <c r="J14" s="218" t="s">
        <v>158</v>
      </c>
      <c r="K14" s="158"/>
      <c r="L14" s="158"/>
      <c r="M14" s="158"/>
      <c r="N14" s="406">
        <v>2607974403</v>
      </c>
      <c r="O14" s="406"/>
      <c r="P14" s="406"/>
      <c r="Q14" s="406"/>
      <c r="R14" s="388"/>
      <c r="S14" s="407"/>
      <c r="T14" s="388"/>
      <c r="U14" s="388"/>
      <c r="V14" s="388"/>
      <c r="W14" s="388"/>
      <c r="X14" s="390">
        <f>SUM(U14)</f>
        <v>0</v>
      </c>
      <c r="Y14" s="597"/>
      <c r="Z14" s="598"/>
      <c r="AA14" s="598"/>
      <c r="AB14" s="598"/>
      <c r="AC14" s="598">
        <f t="shared" si="0"/>
        <v>0</v>
      </c>
      <c r="AD14" s="597"/>
      <c r="AE14" s="597"/>
      <c r="AF14" s="597"/>
      <c r="AG14" s="479"/>
      <c r="AH14" s="412"/>
      <c r="AI14" s="413"/>
      <c r="AJ14" s="414"/>
      <c r="AK14" s="415" t="e">
        <f>SUM(AD14-AE14-#REF!+#REF!)</f>
        <v>#REF!</v>
      </c>
      <c r="AL14" s="416"/>
      <c r="AM14" s="298"/>
      <c r="AN14" s="466"/>
      <c r="AO14" s="268"/>
      <c r="AP14" s="473"/>
      <c r="AQ14" s="473"/>
      <c r="AR14" s="527"/>
    </row>
    <row r="15" spans="1:46" ht="8.25" customHeight="1" x14ac:dyDescent="0.35">
      <c r="A15" s="145"/>
      <c r="B15" s="155"/>
      <c r="C15" s="155"/>
      <c r="D15" s="155"/>
      <c r="E15" s="155"/>
      <c r="F15" s="155"/>
      <c r="G15" s="155"/>
      <c r="H15" s="155"/>
      <c r="I15" s="155"/>
      <c r="J15" s="219"/>
      <c r="K15" s="156"/>
      <c r="L15" s="156"/>
      <c r="M15" s="157"/>
      <c r="N15" s="417"/>
      <c r="O15" s="417"/>
      <c r="P15" s="417"/>
      <c r="Q15" s="418"/>
      <c r="R15" s="418"/>
      <c r="S15" s="418"/>
      <c r="T15" s="418"/>
      <c r="U15" s="418"/>
      <c r="V15" s="418"/>
      <c r="W15" s="418"/>
      <c r="X15" s="418"/>
      <c r="Y15" s="612"/>
      <c r="Z15" s="612"/>
      <c r="AA15" s="612"/>
      <c r="AB15" s="612"/>
      <c r="AC15" s="612"/>
      <c r="AD15" s="612"/>
      <c r="AE15" s="612"/>
      <c r="AF15" s="612"/>
      <c r="AG15" s="482"/>
      <c r="AH15" s="419"/>
      <c r="AI15" s="420"/>
      <c r="AJ15" s="420"/>
      <c r="AK15" s="421"/>
      <c r="AL15" s="419"/>
      <c r="AM15" s="299"/>
      <c r="AN15" s="605"/>
      <c r="AO15" s="613"/>
      <c r="AP15" s="607"/>
      <c r="AQ15" s="607"/>
    </row>
    <row r="16" spans="1:46" ht="8.25" customHeight="1" x14ac:dyDescent="0.35">
      <c r="A16" s="145"/>
      <c r="B16" s="161"/>
      <c r="C16" s="161"/>
      <c r="D16" s="161"/>
      <c r="E16" s="161"/>
      <c r="F16" s="161"/>
      <c r="G16" s="161"/>
      <c r="H16" s="161"/>
      <c r="I16" s="161"/>
      <c r="J16" s="220"/>
      <c r="K16" s="162"/>
      <c r="L16" s="162"/>
      <c r="M16" s="163"/>
      <c r="N16" s="422"/>
      <c r="O16" s="422"/>
      <c r="P16" s="422"/>
      <c r="Q16" s="423"/>
      <c r="R16" s="423"/>
      <c r="S16" s="423"/>
      <c r="T16" s="423"/>
      <c r="U16" s="423"/>
      <c r="V16" s="423"/>
      <c r="W16" s="423"/>
      <c r="X16" s="423"/>
      <c r="Y16" s="614"/>
      <c r="Z16" s="614"/>
      <c r="AA16" s="614"/>
      <c r="AB16" s="614"/>
      <c r="AC16" s="614"/>
      <c r="AD16" s="614"/>
      <c r="AE16" s="614"/>
      <c r="AF16" s="614"/>
      <c r="AG16" s="482"/>
      <c r="AH16" s="424"/>
      <c r="AI16" s="423"/>
      <c r="AJ16" s="423"/>
      <c r="AK16" s="425"/>
      <c r="AL16" s="424"/>
      <c r="AM16" s="299"/>
      <c r="AN16" s="605"/>
      <c r="AO16" s="613"/>
      <c r="AP16" s="607"/>
      <c r="AQ16" s="607"/>
    </row>
    <row r="17" spans="1:46" s="186" customFormat="1" ht="40.5" customHeight="1" x14ac:dyDescent="0.35">
      <c r="A17" s="181"/>
      <c r="B17" s="807" t="s">
        <v>181</v>
      </c>
      <c r="C17" s="807"/>
      <c r="D17" s="807"/>
      <c r="E17" s="807"/>
      <c r="F17" s="807"/>
      <c r="G17" s="807"/>
      <c r="H17" s="807"/>
      <c r="I17" s="807"/>
      <c r="J17" s="807"/>
      <c r="K17" s="595"/>
      <c r="L17" s="595"/>
      <c r="M17" s="595"/>
      <c r="N17" s="388"/>
      <c r="O17" s="388"/>
      <c r="P17" s="426"/>
      <c r="Q17" s="426"/>
      <c r="R17" s="426"/>
      <c r="S17" s="426"/>
      <c r="T17" s="426"/>
      <c r="U17" s="426"/>
      <c r="V17" s="426"/>
      <c r="W17" s="426"/>
      <c r="X17" s="390">
        <f>SUM(U17)</f>
        <v>0</v>
      </c>
      <c r="Y17" s="615"/>
      <c r="Z17" s="615"/>
      <c r="AA17" s="609"/>
      <c r="AB17" s="615"/>
      <c r="AC17" s="615"/>
      <c r="AD17" s="615"/>
      <c r="AE17" s="615"/>
      <c r="AF17" s="615"/>
      <c r="AG17" s="483"/>
      <c r="AH17" s="426"/>
      <c r="AI17" s="426"/>
      <c r="AJ17" s="426"/>
      <c r="AK17" s="427"/>
      <c r="AL17" s="428"/>
      <c r="AM17" s="298"/>
      <c r="AN17" s="467"/>
      <c r="AO17" s="268"/>
      <c r="AP17" s="473"/>
      <c r="AQ17" s="473"/>
      <c r="AR17" s="529"/>
    </row>
    <row r="18" spans="1:46" s="186" customFormat="1" ht="36" x14ac:dyDescent="0.35">
      <c r="A18" s="187" t="s">
        <v>156</v>
      </c>
      <c r="B18" s="200" t="s">
        <v>157</v>
      </c>
      <c r="C18" s="200" t="s">
        <v>159</v>
      </c>
      <c r="D18" s="200" t="s">
        <v>150</v>
      </c>
      <c r="E18" s="200" t="s">
        <v>139</v>
      </c>
      <c r="F18" s="200" t="s">
        <v>155</v>
      </c>
      <c r="G18" s="273" t="s">
        <v>245</v>
      </c>
      <c r="H18" s="174">
        <v>10</v>
      </c>
      <c r="I18" s="174" t="s">
        <v>136</v>
      </c>
      <c r="J18" s="222" t="s">
        <v>253</v>
      </c>
      <c r="K18" s="595">
        <v>26312050</v>
      </c>
      <c r="L18" s="595">
        <v>100121585</v>
      </c>
      <c r="M18" s="595">
        <v>22000000</v>
      </c>
      <c r="N18" s="388"/>
      <c r="O18" s="388"/>
      <c r="P18" s="388"/>
      <c r="Q18" s="388">
        <f>SUM(N18+O18-P18)</f>
        <v>0</v>
      </c>
      <c r="R18" s="429"/>
      <c r="S18" s="430"/>
      <c r="T18" s="429"/>
      <c r="U18" s="429">
        <f>SUM(S18-T18)</f>
        <v>0</v>
      </c>
      <c r="V18" s="388"/>
      <c r="W18" s="388"/>
      <c r="X18" s="390">
        <f>SUM(U18)</f>
        <v>0</v>
      </c>
      <c r="Y18" s="597"/>
      <c r="Z18" s="598">
        <f>SUM(Q18-R18-T18-V18-W18-X18-Y18)</f>
        <v>0</v>
      </c>
      <c r="AA18" s="597"/>
      <c r="AB18" s="598"/>
      <c r="AC18" s="598">
        <f t="shared" si="0"/>
        <v>0</v>
      </c>
      <c r="AD18" s="597">
        <f t="shared" ref="AD18:AD56" si="4">SUM(Z18-AB18)</f>
        <v>0</v>
      </c>
      <c r="AE18" s="597"/>
      <c r="AF18" s="597">
        <f>SUM(AD18-AE18)</f>
        <v>0</v>
      </c>
      <c r="AG18" s="479">
        <f>SUM(R18+T18+V18+Y18+W18+AB18)</f>
        <v>0</v>
      </c>
      <c r="AH18" s="391" t="e">
        <f t="shared" ref="AH18:AH24" si="5">AB18/(AB18+AE18+AF18)</f>
        <v>#DIV/0!</v>
      </c>
      <c r="AI18" s="392"/>
      <c r="AJ18" s="393"/>
      <c r="AK18" s="394" t="e">
        <f>SUM(AD18-AE18-#REF!-#REF!)</f>
        <v>#REF!</v>
      </c>
      <c r="AL18" s="395" t="e">
        <f t="shared" ref="AL18:AL25" si="6">SUM(Q18-(AD18+X18))/Q18</f>
        <v>#DIV/0!</v>
      </c>
      <c r="AM18" s="294"/>
      <c r="AN18" s="467"/>
      <c r="AO18" s="498"/>
      <c r="AP18" s="473"/>
      <c r="AQ18" s="473"/>
      <c r="AR18" s="529"/>
    </row>
    <row r="19" spans="1:46" s="186" customFormat="1" ht="36" x14ac:dyDescent="0.35">
      <c r="A19" s="181" t="s">
        <v>156</v>
      </c>
      <c r="B19" s="273" t="s">
        <v>157</v>
      </c>
      <c r="C19" s="273" t="s">
        <v>159</v>
      </c>
      <c r="D19" s="273" t="s">
        <v>150</v>
      </c>
      <c r="E19" s="273" t="s">
        <v>139</v>
      </c>
      <c r="F19" s="273" t="s">
        <v>236</v>
      </c>
      <c r="G19" s="273" t="s">
        <v>245</v>
      </c>
      <c r="H19" s="174">
        <v>10</v>
      </c>
      <c r="I19" s="174" t="s">
        <v>136</v>
      </c>
      <c r="J19" s="712" t="s">
        <v>182</v>
      </c>
      <c r="K19" s="595"/>
      <c r="L19" s="595">
        <v>223529923</v>
      </c>
      <c r="M19" s="595">
        <v>36257167</v>
      </c>
      <c r="N19" s="431"/>
      <c r="O19" s="388"/>
      <c r="P19" s="388"/>
      <c r="Q19" s="388">
        <f t="shared" ref="Q19:Q24" si="7">SUM(N19+O19-P19)</f>
        <v>0</v>
      </c>
      <c r="R19" s="429"/>
      <c r="S19" s="430"/>
      <c r="T19" s="429"/>
      <c r="U19" s="429">
        <f>SUM(S19-T19)</f>
        <v>0</v>
      </c>
      <c r="V19" s="388"/>
      <c r="W19" s="388"/>
      <c r="X19" s="390">
        <f>SUM(U19)</f>
        <v>0</v>
      </c>
      <c r="Y19" s="597"/>
      <c r="Z19" s="598">
        <f>SUM(Q19-R19-T19-V19-W19-X19-Y19)</f>
        <v>0</v>
      </c>
      <c r="AA19" s="597"/>
      <c r="AB19" s="598"/>
      <c r="AC19" s="598">
        <f t="shared" si="0"/>
        <v>0</v>
      </c>
      <c r="AD19" s="597">
        <f t="shared" si="4"/>
        <v>0</v>
      </c>
      <c r="AE19" s="597"/>
      <c r="AF19" s="597">
        <f>SUM(AD19-AE19)</f>
        <v>0</v>
      </c>
      <c r="AG19" s="479">
        <f>SUM(R19+T19+V19+Y19+W19+AB19)</f>
        <v>0</v>
      </c>
      <c r="AH19" s="391" t="e">
        <f t="shared" si="5"/>
        <v>#DIV/0!</v>
      </c>
      <c r="AI19" s="392"/>
      <c r="AJ19" s="393"/>
      <c r="AK19" s="394" t="e">
        <f>SUM(AD19-AE19-#REF!-#REF!)</f>
        <v>#REF!</v>
      </c>
      <c r="AL19" s="395" t="e">
        <f t="shared" si="6"/>
        <v>#DIV/0!</v>
      </c>
      <c r="AM19" s="294"/>
      <c r="AN19" s="467"/>
      <c r="AO19" s="498"/>
      <c r="AP19" s="473"/>
      <c r="AQ19" s="473"/>
      <c r="AR19" s="529"/>
    </row>
    <row r="20" spans="1:46" s="186" customFormat="1" ht="109.5" customHeight="1" x14ac:dyDescent="0.35">
      <c r="A20" s="181" t="s">
        <v>156</v>
      </c>
      <c r="B20" s="273" t="s">
        <v>157</v>
      </c>
      <c r="C20" s="273" t="s">
        <v>159</v>
      </c>
      <c r="D20" s="273" t="s">
        <v>150</v>
      </c>
      <c r="E20" s="273" t="s">
        <v>139</v>
      </c>
      <c r="F20" s="273" t="s">
        <v>237</v>
      </c>
      <c r="G20" s="273" t="s">
        <v>245</v>
      </c>
      <c r="H20" s="174">
        <v>10</v>
      </c>
      <c r="I20" s="174" t="s">
        <v>136</v>
      </c>
      <c r="J20" s="541" t="s">
        <v>367</v>
      </c>
      <c r="K20" s="595">
        <v>162900</v>
      </c>
      <c r="L20" s="595">
        <v>12093007</v>
      </c>
      <c r="M20" s="595">
        <v>438400</v>
      </c>
      <c r="N20" s="431">
        <v>17500000</v>
      </c>
      <c r="O20" s="388"/>
      <c r="P20" s="388"/>
      <c r="Q20" s="388">
        <f t="shared" si="7"/>
        <v>17500000</v>
      </c>
      <c r="R20" s="429">
        <v>500000</v>
      </c>
      <c r="S20" s="429">
        <v>500000</v>
      </c>
      <c r="T20" s="429"/>
      <c r="U20" s="429">
        <f>SUM(S20-T20)</f>
        <v>500000</v>
      </c>
      <c r="V20" s="388"/>
      <c r="W20" s="388"/>
      <c r="X20" s="390">
        <f>SUM(U20)</f>
        <v>500000</v>
      </c>
      <c r="Y20" s="597"/>
      <c r="Z20" s="598">
        <f>SUM(Q20-R20-T20-V20-W20-X20-Y20)</f>
        <v>16500000</v>
      </c>
      <c r="AA20" s="737">
        <v>16500000</v>
      </c>
      <c r="AB20" s="598"/>
      <c r="AC20" s="598">
        <f t="shared" si="0"/>
        <v>16500000</v>
      </c>
      <c r="AD20" s="597">
        <f t="shared" si="4"/>
        <v>16500000</v>
      </c>
      <c r="AE20" s="597">
        <v>16500000</v>
      </c>
      <c r="AF20" s="597">
        <f>SUM(AD20-AE20)</f>
        <v>0</v>
      </c>
      <c r="AG20" s="479">
        <f>SUM(R20+T20+V20+Y20+W20+AB20)</f>
        <v>500000</v>
      </c>
      <c r="AH20" s="391">
        <f t="shared" si="5"/>
        <v>0</v>
      </c>
      <c r="AI20" s="392"/>
      <c r="AJ20" s="393"/>
      <c r="AK20" s="394" t="e">
        <f>SUM(AD20-AE20-#REF!-#REF!)</f>
        <v>#REF!</v>
      </c>
      <c r="AL20" s="395">
        <f t="shared" si="6"/>
        <v>2.8571428571428571E-2</v>
      </c>
      <c r="AM20" s="294"/>
      <c r="AN20" s="467"/>
      <c r="AO20" s="498"/>
      <c r="AP20" s="473"/>
      <c r="AQ20" s="473"/>
      <c r="AR20" s="529"/>
    </row>
    <row r="21" spans="1:46" s="186" customFormat="1" ht="45" customHeight="1" x14ac:dyDescent="0.35">
      <c r="A21" s="181" t="s">
        <v>156</v>
      </c>
      <c r="B21" s="273" t="s">
        <v>157</v>
      </c>
      <c r="C21" s="273" t="s">
        <v>159</v>
      </c>
      <c r="D21" s="273" t="s">
        <v>150</v>
      </c>
      <c r="E21" s="273" t="s">
        <v>139</v>
      </c>
      <c r="F21" s="273">
        <v>26</v>
      </c>
      <c r="G21" s="273" t="s">
        <v>245</v>
      </c>
      <c r="H21" s="174">
        <v>10</v>
      </c>
      <c r="I21" s="174" t="s">
        <v>136</v>
      </c>
      <c r="J21" s="222" t="s">
        <v>260</v>
      </c>
      <c r="K21" s="595">
        <v>16357798</v>
      </c>
      <c r="L21" s="595"/>
      <c r="M21" s="595"/>
      <c r="N21" s="388">
        <v>200000</v>
      </c>
      <c r="O21" s="388"/>
      <c r="P21" s="388"/>
      <c r="Q21" s="388">
        <f t="shared" si="7"/>
        <v>200000</v>
      </c>
      <c r="R21" s="429"/>
      <c r="S21" s="429">
        <v>200000</v>
      </c>
      <c r="T21" s="429"/>
      <c r="U21" s="429">
        <f>SUM(S21-T21)</f>
        <v>200000</v>
      </c>
      <c r="V21" s="388"/>
      <c r="W21" s="388"/>
      <c r="X21" s="390">
        <f>SUM(U21)</f>
        <v>200000</v>
      </c>
      <c r="Y21" s="597"/>
      <c r="Z21" s="598">
        <f>SUM(Q21-R21-T21-V21-W21-X21-Y21)</f>
        <v>0</v>
      </c>
      <c r="AA21" s="597"/>
      <c r="AB21" s="598"/>
      <c r="AC21" s="598">
        <f t="shared" si="0"/>
        <v>0</v>
      </c>
      <c r="AD21" s="597">
        <f t="shared" si="4"/>
        <v>0</v>
      </c>
      <c r="AE21" s="597"/>
      <c r="AF21" s="597">
        <f>SUM(AD21-AE21)</f>
        <v>0</v>
      </c>
      <c r="AG21" s="479">
        <f>SUM(R21+T21+V21+Y21+W21+AB21)</f>
        <v>0</v>
      </c>
      <c r="AH21" s="391" t="e">
        <f t="shared" si="5"/>
        <v>#DIV/0!</v>
      </c>
      <c r="AI21" s="392"/>
      <c r="AJ21" s="393"/>
      <c r="AK21" s="394" t="e">
        <f>SUM(AD21-AE21-#REF!-#REF!)</f>
        <v>#REF!</v>
      </c>
      <c r="AL21" s="395">
        <f t="shared" si="6"/>
        <v>0</v>
      </c>
      <c r="AM21" s="294"/>
      <c r="AN21" s="467"/>
      <c r="AO21" s="498"/>
      <c r="AP21" s="473"/>
      <c r="AQ21" s="473"/>
      <c r="AR21" s="542"/>
    </row>
    <row r="22" spans="1:46" s="194" customFormat="1" ht="26.25" x14ac:dyDescent="0.35">
      <c r="A22" s="190"/>
      <c r="B22" s="191"/>
      <c r="C22" s="191"/>
      <c r="D22" s="191"/>
      <c r="E22" s="191"/>
      <c r="F22" s="191"/>
      <c r="G22" s="191"/>
      <c r="H22" s="192"/>
      <c r="I22" s="192"/>
      <c r="J22" s="221" t="s">
        <v>220</v>
      </c>
      <c r="K22" s="193">
        <f t="shared" ref="K22:Q22" si="8">SUM(K18:K21)</f>
        <v>42832748</v>
      </c>
      <c r="L22" s="193">
        <f t="shared" si="8"/>
        <v>335744515</v>
      </c>
      <c r="M22" s="193">
        <f t="shared" si="8"/>
        <v>58695567</v>
      </c>
      <c r="N22" s="433">
        <f t="shared" si="8"/>
        <v>17700000</v>
      </c>
      <c r="O22" s="433">
        <f t="shared" si="8"/>
        <v>0</v>
      </c>
      <c r="P22" s="433">
        <f t="shared" si="8"/>
        <v>0</v>
      </c>
      <c r="Q22" s="433">
        <f t="shared" si="8"/>
        <v>17700000</v>
      </c>
      <c r="R22" s="434">
        <f>SUM(R17:R21)</f>
        <v>500000</v>
      </c>
      <c r="S22" s="434">
        <f>SUM(S17:S21)</f>
        <v>700000</v>
      </c>
      <c r="T22" s="435">
        <f>SUM(T17:T21)</f>
        <v>0</v>
      </c>
      <c r="U22" s="435">
        <f>SUM(U17:U21)</f>
        <v>700000</v>
      </c>
      <c r="V22" s="433">
        <f>SUM(V19:V20)</f>
        <v>0</v>
      </c>
      <c r="W22" s="433">
        <f t="shared" ref="W22:AF22" si="9">SUM(W17:W21)</f>
        <v>0</v>
      </c>
      <c r="X22" s="436">
        <f t="shared" si="9"/>
        <v>700000</v>
      </c>
      <c r="Y22" s="616">
        <f t="shared" si="9"/>
        <v>0</v>
      </c>
      <c r="Z22" s="617">
        <f t="shared" si="9"/>
        <v>16500000</v>
      </c>
      <c r="AA22" s="617">
        <f t="shared" si="9"/>
        <v>16500000</v>
      </c>
      <c r="AB22" s="617">
        <f t="shared" si="9"/>
        <v>0</v>
      </c>
      <c r="AC22" s="617">
        <f t="shared" si="9"/>
        <v>16500000</v>
      </c>
      <c r="AD22" s="616">
        <f t="shared" si="9"/>
        <v>16500000</v>
      </c>
      <c r="AE22" s="616">
        <f t="shared" si="9"/>
        <v>16500000</v>
      </c>
      <c r="AF22" s="616">
        <f t="shared" si="9"/>
        <v>0</v>
      </c>
      <c r="AG22" s="481"/>
      <c r="AH22" s="408">
        <f t="shared" si="5"/>
        <v>0</v>
      </c>
      <c r="AI22" s="437"/>
      <c r="AJ22" s="433"/>
      <c r="AK22" s="438" t="e">
        <f>SUM(AD22-AE22-#REF!-#REF!)</f>
        <v>#REF!</v>
      </c>
      <c r="AL22" s="404">
        <f t="shared" si="6"/>
        <v>2.8248587570621469E-2</v>
      </c>
      <c r="AM22" s="297"/>
      <c r="AN22" s="469"/>
      <c r="AO22" s="269"/>
      <c r="AP22" s="476"/>
      <c r="AQ22" s="476"/>
      <c r="AR22" s="530"/>
    </row>
    <row r="23" spans="1:46" s="186" customFormat="1" ht="38.25" customHeight="1" x14ac:dyDescent="0.35">
      <c r="A23" s="181" t="s">
        <v>156</v>
      </c>
      <c r="B23" s="273" t="s">
        <v>157</v>
      </c>
      <c r="C23" s="273" t="s">
        <v>159</v>
      </c>
      <c r="D23" s="273" t="s">
        <v>150</v>
      </c>
      <c r="E23" s="273" t="s">
        <v>157</v>
      </c>
      <c r="F23" s="273" t="s">
        <v>157</v>
      </c>
      <c r="G23" s="273" t="s">
        <v>245</v>
      </c>
      <c r="H23" s="174">
        <v>10</v>
      </c>
      <c r="I23" s="174" t="s">
        <v>136</v>
      </c>
      <c r="J23" s="222" t="s">
        <v>261</v>
      </c>
      <c r="K23" s="595">
        <v>23500000</v>
      </c>
      <c r="L23" s="595"/>
      <c r="M23" s="595"/>
      <c r="N23" s="388"/>
      <c r="O23" s="388"/>
      <c r="P23" s="388"/>
      <c r="Q23" s="388">
        <f t="shared" si="7"/>
        <v>0</v>
      </c>
      <c r="R23" s="429"/>
      <c r="S23" s="429"/>
      <c r="T23" s="429"/>
      <c r="U23" s="429"/>
      <c r="V23" s="388"/>
      <c r="W23" s="388"/>
      <c r="X23" s="390">
        <f>SUM(U23)</f>
        <v>0</v>
      </c>
      <c r="Y23" s="597"/>
      <c r="Z23" s="598">
        <f>SUM(Q23-R23-T23-V23-W23-X23-Y23)</f>
        <v>0</v>
      </c>
      <c r="AA23" s="597"/>
      <c r="AB23" s="598"/>
      <c r="AC23" s="598">
        <f t="shared" si="0"/>
        <v>0</v>
      </c>
      <c r="AD23" s="597">
        <f t="shared" si="4"/>
        <v>0</v>
      </c>
      <c r="AE23" s="597"/>
      <c r="AF23" s="597">
        <f>SUM(AD23-AE23)</f>
        <v>0</v>
      </c>
      <c r="AG23" s="479">
        <f>SUM(R23+T23+V23+Y23+W23+AB23)</f>
        <v>0</v>
      </c>
      <c r="AH23" s="391" t="e">
        <f t="shared" si="5"/>
        <v>#DIV/0!</v>
      </c>
      <c r="AI23" s="392"/>
      <c r="AJ23" s="393"/>
      <c r="AK23" s="394" t="e">
        <f>SUM(AD23-AE23-#REF!-#REF!)</f>
        <v>#REF!</v>
      </c>
      <c r="AL23" s="395" t="e">
        <f t="shared" si="6"/>
        <v>#DIV/0!</v>
      </c>
      <c r="AM23" s="294"/>
      <c r="AN23" s="468"/>
      <c r="AO23" s="266"/>
      <c r="AP23" s="473"/>
      <c r="AQ23" s="475"/>
      <c r="AR23" s="529"/>
    </row>
    <row r="24" spans="1:46" s="186" customFormat="1" ht="36" x14ac:dyDescent="0.35">
      <c r="A24" s="181" t="s">
        <v>156</v>
      </c>
      <c r="B24" s="273" t="s">
        <v>157</v>
      </c>
      <c r="C24" s="273" t="s">
        <v>159</v>
      </c>
      <c r="D24" s="273" t="s">
        <v>150</v>
      </c>
      <c r="E24" s="273" t="s">
        <v>157</v>
      </c>
      <c r="F24" s="273" t="s">
        <v>157</v>
      </c>
      <c r="G24" s="273" t="s">
        <v>245</v>
      </c>
      <c r="H24" s="174">
        <v>10</v>
      </c>
      <c r="I24" s="174" t="s">
        <v>136</v>
      </c>
      <c r="J24" s="222" t="s">
        <v>254</v>
      </c>
      <c r="K24" s="595">
        <v>3540146</v>
      </c>
      <c r="L24" s="595">
        <v>12221424.199999999</v>
      </c>
      <c r="M24" s="595"/>
      <c r="N24" s="388"/>
      <c r="O24" s="388"/>
      <c r="P24" s="388"/>
      <c r="Q24" s="388">
        <f t="shared" si="7"/>
        <v>0</v>
      </c>
      <c r="R24" s="429"/>
      <c r="S24" s="429"/>
      <c r="T24" s="429"/>
      <c r="U24" s="429"/>
      <c r="V24" s="388"/>
      <c r="W24" s="388"/>
      <c r="X24" s="390">
        <f>SUM(U24)</f>
        <v>0</v>
      </c>
      <c r="Y24" s="597"/>
      <c r="Z24" s="598">
        <f>SUM(Q24-R24-T24-V24-W24-X24-Y24)</f>
        <v>0</v>
      </c>
      <c r="AA24" s="597"/>
      <c r="AB24" s="598"/>
      <c r="AC24" s="598">
        <f t="shared" si="0"/>
        <v>0</v>
      </c>
      <c r="AD24" s="597">
        <f t="shared" si="4"/>
        <v>0</v>
      </c>
      <c r="AE24" s="597"/>
      <c r="AF24" s="597">
        <f>SUM(AD24-AE24)</f>
        <v>0</v>
      </c>
      <c r="AG24" s="479">
        <f>SUM(R24+T24+V24+Y24+W24+AB24)</f>
        <v>0</v>
      </c>
      <c r="AH24" s="391" t="e">
        <f t="shared" si="5"/>
        <v>#DIV/0!</v>
      </c>
      <c r="AI24" s="392"/>
      <c r="AJ24" s="393"/>
      <c r="AK24" s="394" t="e">
        <f>SUM(AD24-AE24-#REF!-#REF!)</f>
        <v>#REF!</v>
      </c>
      <c r="AL24" s="395" t="e">
        <f t="shared" si="6"/>
        <v>#DIV/0!</v>
      </c>
      <c r="AM24" s="294"/>
      <c r="AN24" s="468"/>
      <c r="AO24" s="266"/>
      <c r="AP24" s="473"/>
      <c r="AQ24" s="475"/>
      <c r="AR24" s="529"/>
    </row>
    <row r="25" spans="1:46" s="194" customFormat="1" ht="26.25" x14ac:dyDescent="0.35">
      <c r="A25" s="190"/>
      <c r="B25" s="191"/>
      <c r="C25" s="191"/>
      <c r="D25" s="191"/>
      <c r="E25" s="191"/>
      <c r="F25" s="191"/>
      <c r="G25" s="191"/>
      <c r="H25" s="192"/>
      <c r="I25" s="192"/>
      <c r="J25" s="221" t="s">
        <v>255</v>
      </c>
      <c r="K25" s="193">
        <f t="shared" ref="K25:Q25" si="10">SUM(K23:K24)</f>
        <v>27040146</v>
      </c>
      <c r="L25" s="193">
        <f t="shared" si="10"/>
        <v>12221424.199999999</v>
      </c>
      <c r="M25" s="193">
        <f t="shared" si="10"/>
        <v>0</v>
      </c>
      <c r="N25" s="433">
        <f t="shared" si="10"/>
        <v>0</v>
      </c>
      <c r="O25" s="433">
        <f t="shared" si="10"/>
        <v>0</v>
      </c>
      <c r="P25" s="433">
        <f t="shared" si="10"/>
        <v>0</v>
      </c>
      <c r="Q25" s="433">
        <f t="shared" si="10"/>
        <v>0</v>
      </c>
      <c r="R25" s="435"/>
      <c r="S25" s="435">
        <f t="shared" ref="S25:Y25" si="11">SUM(S23:S24)</f>
        <v>0</v>
      </c>
      <c r="T25" s="435">
        <f t="shared" si="11"/>
        <v>0</v>
      </c>
      <c r="U25" s="435">
        <f t="shared" si="11"/>
        <v>0</v>
      </c>
      <c r="V25" s="433">
        <f t="shared" si="11"/>
        <v>0</v>
      </c>
      <c r="W25" s="433">
        <f t="shared" si="11"/>
        <v>0</v>
      </c>
      <c r="X25" s="436">
        <f t="shared" si="11"/>
        <v>0</v>
      </c>
      <c r="Y25" s="616">
        <f t="shared" si="11"/>
        <v>0</v>
      </c>
      <c r="Z25" s="617">
        <f>SUM(Z23:Z24)</f>
        <v>0</v>
      </c>
      <c r="AA25" s="617">
        <f>SUM(AA23:AA24)</f>
        <v>0</v>
      </c>
      <c r="AB25" s="617">
        <f>SUM(AB23:AB24)</f>
        <v>0</v>
      </c>
      <c r="AC25" s="617">
        <f t="shared" si="0"/>
        <v>0</v>
      </c>
      <c r="AD25" s="616">
        <f>SUM(AD23:AD24)</f>
        <v>0</v>
      </c>
      <c r="AE25" s="616">
        <f>SUM(AE23:AE24)</f>
        <v>0</v>
      </c>
      <c r="AF25" s="616">
        <f>SUM(AF23:AF24)</f>
        <v>0</v>
      </c>
      <c r="AG25" s="481"/>
      <c r="AH25" s="439">
        <v>0</v>
      </c>
      <c r="AI25" s="437"/>
      <c r="AJ25" s="433"/>
      <c r="AK25" s="438" t="e">
        <f>SUM(AD25-AE25-#REF!-#REF!)</f>
        <v>#REF!</v>
      </c>
      <c r="AL25" s="404" t="e">
        <f t="shared" si="6"/>
        <v>#DIV/0!</v>
      </c>
      <c r="AM25" s="297"/>
      <c r="AN25" s="469"/>
      <c r="AO25" s="269"/>
      <c r="AP25" s="476"/>
      <c r="AQ25" s="476"/>
      <c r="AR25" s="530"/>
    </row>
    <row r="26" spans="1:46" s="186" customFormat="1" ht="39.75" customHeight="1" x14ac:dyDescent="0.35">
      <c r="A26" s="181"/>
      <c r="B26" s="807" t="s">
        <v>209</v>
      </c>
      <c r="C26" s="807"/>
      <c r="D26" s="807"/>
      <c r="E26" s="807"/>
      <c r="F26" s="807"/>
      <c r="G26" s="807"/>
      <c r="H26" s="807"/>
      <c r="I26" s="807"/>
      <c r="J26" s="807"/>
      <c r="K26" s="174"/>
      <c r="L26" s="174"/>
      <c r="M26" s="174"/>
      <c r="N26" s="440"/>
      <c r="O26" s="440"/>
      <c r="P26" s="440"/>
      <c r="Q26" s="440"/>
      <c r="R26" s="441"/>
      <c r="S26" s="441"/>
      <c r="T26" s="441"/>
      <c r="U26" s="441"/>
      <c r="V26" s="440"/>
      <c r="W26" s="440"/>
      <c r="X26" s="440"/>
      <c r="Y26" s="618"/>
      <c r="Z26" s="618"/>
      <c r="AA26" s="618"/>
      <c r="AB26" s="618"/>
      <c r="AC26" s="618"/>
      <c r="AD26" s="618"/>
      <c r="AE26" s="618"/>
      <c r="AF26" s="618"/>
      <c r="AG26" s="479"/>
      <c r="AH26" s="391"/>
      <c r="AI26" s="441"/>
      <c r="AJ26" s="393"/>
      <c r="AK26" s="394" t="e">
        <f>SUM(AD26-AE26-#REF!-#REF!)</f>
        <v>#REF!</v>
      </c>
      <c r="AL26" s="442"/>
      <c r="AM26" s="298"/>
      <c r="AN26" s="467"/>
      <c r="AO26" s="268"/>
      <c r="AP26" s="473"/>
      <c r="AQ26" s="473"/>
      <c r="AR26" s="529"/>
    </row>
    <row r="27" spans="1:46" s="196" customFormat="1" ht="36" x14ac:dyDescent="0.35">
      <c r="A27" s="195" t="s">
        <v>156</v>
      </c>
      <c r="B27" s="273" t="s">
        <v>157</v>
      </c>
      <c r="C27" s="273" t="s">
        <v>159</v>
      </c>
      <c r="D27" s="273" t="s">
        <v>150</v>
      </c>
      <c r="E27" s="273" t="s">
        <v>150</v>
      </c>
      <c r="F27" s="273" t="s">
        <v>139</v>
      </c>
      <c r="G27" s="273" t="s">
        <v>245</v>
      </c>
      <c r="H27" s="174">
        <v>10</v>
      </c>
      <c r="I27" s="174" t="s">
        <v>136</v>
      </c>
      <c r="J27" s="361" t="s">
        <v>210</v>
      </c>
      <c r="K27" s="595">
        <v>47820000</v>
      </c>
      <c r="L27" s="595">
        <v>33224716</v>
      </c>
      <c r="M27" s="595">
        <v>39200000</v>
      </c>
      <c r="N27" s="431">
        <v>42000000</v>
      </c>
      <c r="O27" s="388"/>
      <c r="P27" s="388"/>
      <c r="Q27" s="388">
        <f t="shared" ref="Q27:Q35" si="12">SUM(N27+O27-P27)</f>
        <v>42000000</v>
      </c>
      <c r="R27" s="429"/>
      <c r="S27" s="429"/>
      <c r="T27" s="429"/>
      <c r="U27" s="429"/>
      <c r="V27" s="388"/>
      <c r="W27" s="388"/>
      <c r="X27" s="390">
        <f t="shared" ref="X27:X35" si="13">SUM(U27)</f>
        <v>0</v>
      </c>
      <c r="Y27" s="597"/>
      <c r="Z27" s="598">
        <f t="shared" ref="Z27:Z35" si="14">SUM(Q27-R27-T27-V27-W27-X27-Y27)</f>
        <v>42000000</v>
      </c>
      <c r="AA27" s="599">
        <v>42000000</v>
      </c>
      <c r="AB27" s="598"/>
      <c r="AC27" s="598">
        <f t="shared" si="0"/>
        <v>42000000</v>
      </c>
      <c r="AD27" s="597">
        <f t="shared" si="4"/>
        <v>42000000</v>
      </c>
      <c r="AE27" s="597">
        <v>42000000</v>
      </c>
      <c r="AF27" s="597">
        <f t="shared" ref="AF27:AF35" si="15">SUM(AD27-AE27)</f>
        <v>0</v>
      </c>
      <c r="AG27" s="479">
        <f t="shared" ref="AG27:AG35" si="16">SUM(R27+T27+V27+Y27+W27+AB27)</f>
        <v>0</v>
      </c>
      <c r="AH27" s="391">
        <f t="shared" ref="AH27:AH35" si="17">AB27/(AB27+AE27+AF27)</f>
        <v>0</v>
      </c>
      <c r="AI27" s="392"/>
      <c r="AJ27" s="393"/>
      <c r="AK27" s="394" t="e">
        <f>SUM(AD27-AE27-#REF!-#REF!)</f>
        <v>#REF!</v>
      </c>
      <c r="AL27" s="395">
        <f t="shared" ref="AL27:AL36" si="18">SUM(Q27-(AD27+X27))/Q27</f>
        <v>0</v>
      </c>
      <c r="AM27" s="294"/>
      <c r="AN27" s="467"/>
      <c r="AO27" s="498"/>
      <c r="AP27" s="473"/>
      <c r="AQ27" s="473"/>
      <c r="AR27" s="531"/>
    </row>
    <row r="28" spans="1:46" s="186" customFormat="1" ht="79.5" customHeight="1" x14ac:dyDescent="0.35">
      <c r="A28" s="181" t="s">
        <v>156</v>
      </c>
      <c r="B28" s="273" t="s">
        <v>157</v>
      </c>
      <c r="C28" s="273" t="s">
        <v>159</v>
      </c>
      <c r="D28" s="273" t="s">
        <v>150</v>
      </c>
      <c r="E28" s="273" t="s">
        <v>150</v>
      </c>
      <c r="F28" s="273" t="s">
        <v>157</v>
      </c>
      <c r="G28" s="273" t="s">
        <v>245</v>
      </c>
      <c r="H28" s="174">
        <v>10</v>
      </c>
      <c r="I28" s="174" t="s">
        <v>136</v>
      </c>
      <c r="J28" s="361" t="s">
        <v>211</v>
      </c>
      <c r="K28" s="595">
        <v>16709800</v>
      </c>
      <c r="L28" s="595">
        <v>20291970</v>
      </c>
      <c r="M28" s="595">
        <v>15172027</v>
      </c>
      <c r="N28" s="431">
        <v>25000000</v>
      </c>
      <c r="O28" s="388"/>
      <c r="P28" s="388"/>
      <c r="Q28" s="388">
        <f t="shared" si="12"/>
        <v>25000000</v>
      </c>
      <c r="R28" s="429"/>
      <c r="S28" s="429"/>
      <c r="T28" s="429"/>
      <c r="U28" s="429"/>
      <c r="V28" s="388"/>
      <c r="W28" s="388"/>
      <c r="X28" s="390">
        <f t="shared" si="13"/>
        <v>0</v>
      </c>
      <c r="Y28" s="619"/>
      <c r="Z28" s="598">
        <f t="shared" si="14"/>
        <v>25000000</v>
      </c>
      <c r="AA28" s="599">
        <v>25000000</v>
      </c>
      <c r="AB28" s="598"/>
      <c r="AC28" s="598">
        <f t="shared" si="0"/>
        <v>25000000</v>
      </c>
      <c r="AD28" s="597">
        <f t="shared" si="4"/>
        <v>25000000</v>
      </c>
      <c r="AE28" s="597">
        <v>25000000</v>
      </c>
      <c r="AF28" s="597">
        <f t="shared" si="15"/>
        <v>0</v>
      </c>
      <c r="AG28" s="479">
        <f t="shared" si="16"/>
        <v>0</v>
      </c>
      <c r="AH28" s="391">
        <f t="shared" si="17"/>
        <v>0</v>
      </c>
      <c r="AI28" s="392"/>
      <c r="AJ28" s="393"/>
      <c r="AK28" s="394" t="e">
        <f>SUM(AD28-AE28-#REF!-#REF!)</f>
        <v>#REF!</v>
      </c>
      <c r="AL28" s="395">
        <f t="shared" si="18"/>
        <v>0</v>
      </c>
      <c r="AM28" s="294"/>
      <c r="AN28" s="467"/>
      <c r="AO28" s="498"/>
      <c r="AP28" s="473"/>
      <c r="AQ28" s="473"/>
      <c r="AR28" s="538"/>
      <c r="AS28" s="538">
        <f>SUM(AS29:AS35)</f>
        <v>0</v>
      </c>
      <c r="AT28" s="538"/>
    </row>
    <row r="29" spans="1:46" s="186" customFormat="1" ht="29.25" customHeight="1" x14ac:dyDescent="0.35">
      <c r="A29" s="181" t="s">
        <v>156</v>
      </c>
      <c r="B29" s="273" t="s">
        <v>157</v>
      </c>
      <c r="C29" s="273" t="s">
        <v>159</v>
      </c>
      <c r="D29" s="273" t="s">
        <v>150</v>
      </c>
      <c r="E29" s="273" t="s">
        <v>150</v>
      </c>
      <c r="F29" s="273" t="s">
        <v>155</v>
      </c>
      <c r="G29" s="273" t="s">
        <v>245</v>
      </c>
      <c r="H29" s="174">
        <v>10</v>
      </c>
      <c r="I29" s="174" t="s">
        <v>136</v>
      </c>
      <c r="J29" s="361" t="s">
        <v>212</v>
      </c>
      <c r="K29" s="595">
        <v>0</v>
      </c>
      <c r="L29" s="595">
        <v>2504440</v>
      </c>
      <c r="M29" s="595"/>
      <c r="N29" s="431">
        <v>5000000</v>
      </c>
      <c r="O29" s="388"/>
      <c r="P29" s="388"/>
      <c r="Q29" s="388">
        <f t="shared" si="12"/>
        <v>5000000</v>
      </c>
      <c r="R29" s="388"/>
      <c r="S29" s="388"/>
      <c r="T29" s="388"/>
      <c r="U29" s="388"/>
      <c r="V29" s="388"/>
      <c r="W29" s="388"/>
      <c r="X29" s="390">
        <f t="shared" si="13"/>
        <v>0</v>
      </c>
      <c r="Y29" s="597"/>
      <c r="Z29" s="598">
        <f t="shared" si="14"/>
        <v>5000000</v>
      </c>
      <c r="AA29" s="599">
        <v>5000000</v>
      </c>
      <c r="AB29" s="598"/>
      <c r="AC29" s="598">
        <f t="shared" si="0"/>
        <v>5000000</v>
      </c>
      <c r="AD29" s="597">
        <f>SUM(Z29-AB29)</f>
        <v>5000000</v>
      </c>
      <c r="AE29" s="597">
        <v>5000000</v>
      </c>
      <c r="AF29" s="597">
        <f t="shared" si="15"/>
        <v>0</v>
      </c>
      <c r="AG29" s="479">
        <f t="shared" si="16"/>
        <v>0</v>
      </c>
      <c r="AH29" s="391">
        <f t="shared" si="17"/>
        <v>0</v>
      </c>
      <c r="AI29" s="392"/>
      <c r="AJ29" s="393"/>
      <c r="AK29" s="394" t="e">
        <f>SUM(AD29-AE29-#REF!-#REF!)</f>
        <v>#REF!</v>
      </c>
      <c r="AL29" s="395">
        <f t="shared" si="18"/>
        <v>0</v>
      </c>
      <c r="AM29" s="294"/>
      <c r="AN29" s="467"/>
      <c r="AO29" s="498"/>
      <c r="AP29" s="473"/>
      <c r="AQ29" s="473"/>
      <c r="AR29" s="529"/>
      <c r="AT29" s="539">
        <f>SUM(AQ29-AR29)</f>
        <v>0</v>
      </c>
    </row>
    <row r="30" spans="1:46" s="186" customFormat="1" ht="79.5" customHeight="1" x14ac:dyDescent="0.35">
      <c r="A30" s="181" t="s">
        <v>156</v>
      </c>
      <c r="B30" s="273" t="s">
        <v>157</v>
      </c>
      <c r="C30" s="273" t="s">
        <v>159</v>
      </c>
      <c r="D30" s="273" t="s">
        <v>150</v>
      </c>
      <c r="E30" s="273" t="s">
        <v>150</v>
      </c>
      <c r="F30" s="273" t="s">
        <v>149</v>
      </c>
      <c r="G30" s="273" t="s">
        <v>245</v>
      </c>
      <c r="H30" s="174">
        <v>10</v>
      </c>
      <c r="I30" s="174" t="s">
        <v>136</v>
      </c>
      <c r="J30" s="361" t="s">
        <v>262</v>
      </c>
      <c r="K30" s="595">
        <v>81595684</v>
      </c>
      <c r="L30" s="595">
        <v>53324791</v>
      </c>
      <c r="M30" s="595">
        <v>41517993</v>
      </c>
      <c r="N30" s="431">
        <v>109890421</v>
      </c>
      <c r="O30" s="388"/>
      <c r="P30" s="388"/>
      <c r="Q30" s="388">
        <f t="shared" si="12"/>
        <v>109890421</v>
      </c>
      <c r="R30" s="429"/>
      <c r="S30" s="429">
        <v>2000000</v>
      </c>
      <c r="T30" s="443"/>
      <c r="U30" s="429">
        <f t="shared" ref="U30:U35" si="19">SUM(S30-T30)</f>
        <v>2000000</v>
      </c>
      <c r="V30" s="388"/>
      <c r="W30" s="388"/>
      <c r="X30" s="390">
        <f t="shared" si="13"/>
        <v>2000000</v>
      </c>
      <c r="Y30" s="620"/>
      <c r="Z30" s="598">
        <f t="shared" si="14"/>
        <v>107890421</v>
      </c>
      <c r="AA30" s="599">
        <v>107980421</v>
      </c>
      <c r="AB30" s="621"/>
      <c r="AC30" s="598">
        <f t="shared" si="0"/>
        <v>107980421</v>
      </c>
      <c r="AD30" s="597">
        <f t="shared" si="4"/>
        <v>107890421</v>
      </c>
      <c r="AE30" s="597">
        <v>107980421</v>
      </c>
      <c r="AF30" s="597">
        <f t="shared" si="15"/>
        <v>-90000</v>
      </c>
      <c r="AG30" s="479">
        <f t="shared" si="16"/>
        <v>0</v>
      </c>
      <c r="AH30" s="391">
        <f t="shared" si="17"/>
        <v>0</v>
      </c>
      <c r="AI30" s="392"/>
      <c r="AJ30" s="393"/>
      <c r="AK30" s="394" t="e">
        <f>SUM(AD30-AE30-#REF!-#REF!)</f>
        <v>#REF!</v>
      </c>
      <c r="AL30" s="395">
        <f t="shared" si="18"/>
        <v>0</v>
      </c>
      <c r="AM30" s="294"/>
      <c r="AN30" s="467"/>
      <c r="AO30" s="498"/>
      <c r="AP30" s="504"/>
      <c r="AQ30" s="473"/>
      <c r="AR30" s="529"/>
      <c r="AT30" s="539">
        <f t="shared" ref="AT30:AT35" si="20">SUM(AQ30-AR30)</f>
        <v>0</v>
      </c>
    </row>
    <row r="31" spans="1:46" s="186" customFormat="1" ht="36" x14ac:dyDescent="0.35">
      <c r="A31" s="181" t="s">
        <v>156</v>
      </c>
      <c r="B31" s="273" t="s">
        <v>157</v>
      </c>
      <c r="C31" s="273" t="s">
        <v>159</v>
      </c>
      <c r="D31" s="273" t="s">
        <v>150</v>
      </c>
      <c r="E31" s="273" t="s">
        <v>150</v>
      </c>
      <c r="F31" s="273" t="s">
        <v>238</v>
      </c>
      <c r="G31" s="273" t="s">
        <v>245</v>
      </c>
      <c r="H31" s="174">
        <v>10</v>
      </c>
      <c r="I31" s="174" t="s">
        <v>136</v>
      </c>
      <c r="J31" s="361" t="s">
        <v>213</v>
      </c>
      <c r="K31" s="595">
        <v>5851314</v>
      </c>
      <c r="L31" s="595">
        <v>19552811.359999999</v>
      </c>
      <c r="M31" s="595"/>
      <c r="N31" s="388">
        <v>400000</v>
      </c>
      <c r="O31" s="388"/>
      <c r="P31" s="388"/>
      <c r="Q31" s="388">
        <f t="shared" si="12"/>
        <v>400000</v>
      </c>
      <c r="R31" s="429"/>
      <c r="S31" s="429">
        <v>400000</v>
      </c>
      <c r="T31" s="429"/>
      <c r="U31" s="429">
        <f t="shared" si="19"/>
        <v>400000</v>
      </c>
      <c r="V31" s="388"/>
      <c r="W31" s="388"/>
      <c r="X31" s="390">
        <f t="shared" si="13"/>
        <v>400000</v>
      </c>
      <c r="Y31" s="597"/>
      <c r="Z31" s="598">
        <f t="shared" si="14"/>
        <v>0</v>
      </c>
      <c r="AA31" s="599"/>
      <c r="AB31" s="598"/>
      <c r="AC31" s="598">
        <f t="shared" si="0"/>
        <v>0</v>
      </c>
      <c r="AD31" s="597">
        <f t="shared" si="4"/>
        <v>0</v>
      </c>
      <c r="AE31" s="597">
        <v>0</v>
      </c>
      <c r="AF31" s="597">
        <f t="shared" si="15"/>
        <v>0</v>
      </c>
      <c r="AG31" s="479">
        <f t="shared" si="16"/>
        <v>0</v>
      </c>
      <c r="AH31" s="391" t="e">
        <f t="shared" si="17"/>
        <v>#DIV/0!</v>
      </c>
      <c r="AI31" s="392"/>
      <c r="AJ31" s="393"/>
      <c r="AK31" s="394" t="e">
        <f>SUM(AD31-AE31-#REF!-#REF!)</f>
        <v>#REF!</v>
      </c>
      <c r="AL31" s="395">
        <f t="shared" si="18"/>
        <v>0</v>
      </c>
      <c r="AM31" s="294"/>
      <c r="AN31" s="467"/>
      <c r="AO31" s="498"/>
      <c r="AP31" s="473"/>
      <c r="AQ31" s="473"/>
      <c r="AR31" s="529"/>
      <c r="AT31" s="539">
        <f t="shared" si="20"/>
        <v>0</v>
      </c>
    </row>
    <row r="32" spans="1:46" s="186" customFormat="1" ht="51.75" customHeight="1" x14ac:dyDescent="0.35">
      <c r="A32" s="181" t="s">
        <v>156</v>
      </c>
      <c r="B32" s="273" t="s">
        <v>157</v>
      </c>
      <c r="C32" s="273" t="s">
        <v>159</v>
      </c>
      <c r="D32" s="273" t="s">
        <v>150</v>
      </c>
      <c r="E32" s="273" t="s">
        <v>150</v>
      </c>
      <c r="F32" s="273" t="s">
        <v>239</v>
      </c>
      <c r="G32" s="273" t="s">
        <v>245</v>
      </c>
      <c r="H32" s="174">
        <v>10</v>
      </c>
      <c r="I32" s="174" t="s">
        <v>136</v>
      </c>
      <c r="J32" s="361" t="s">
        <v>214</v>
      </c>
      <c r="K32" s="595">
        <v>21568574.789999999</v>
      </c>
      <c r="L32" s="595">
        <v>30327391.84</v>
      </c>
      <c r="M32" s="595"/>
      <c r="N32" s="388">
        <v>15000000</v>
      </c>
      <c r="O32" s="388"/>
      <c r="P32" s="388"/>
      <c r="Q32" s="388">
        <f t="shared" si="12"/>
        <v>15000000</v>
      </c>
      <c r="R32" s="429"/>
      <c r="S32" s="429">
        <v>14000000</v>
      </c>
      <c r="T32" s="443"/>
      <c r="U32" s="429">
        <f t="shared" si="19"/>
        <v>14000000</v>
      </c>
      <c r="V32" s="388"/>
      <c r="W32" s="388"/>
      <c r="X32" s="390">
        <f t="shared" si="13"/>
        <v>14000000</v>
      </c>
      <c r="Y32" s="597"/>
      <c r="Z32" s="598">
        <f t="shared" si="14"/>
        <v>1000000</v>
      </c>
      <c r="AA32" s="599">
        <v>1000000</v>
      </c>
      <c r="AB32" s="598"/>
      <c r="AC32" s="598">
        <f t="shared" si="0"/>
        <v>1000000</v>
      </c>
      <c r="AD32" s="597">
        <f t="shared" si="4"/>
        <v>1000000</v>
      </c>
      <c r="AE32" s="597">
        <v>1000000</v>
      </c>
      <c r="AF32" s="597">
        <f>SUM(AD32-AE32)</f>
        <v>0</v>
      </c>
      <c r="AG32" s="479">
        <f>SUM(R32+T32+V32+Y32+W32+AB32)</f>
        <v>0</v>
      </c>
      <c r="AH32" s="391">
        <f t="shared" si="17"/>
        <v>0</v>
      </c>
      <c r="AI32" s="392"/>
      <c r="AJ32" s="393"/>
      <c r="AK32" s="394" t="e">
        <f>SUM(AD32-AE32-#REF!-#REF!)</f>
        <v>#REF!</v>
      </c>
      <c r="AL32" s="395">
        <f t="shared" si="18"/>
        <v>0</v>
      </c>
      <c r="AM32" s="294"/>
      <c r="AN32" s="467"/>
      <c r="AO32" s="498"/>
      <c r="AP32" s="473"/>
      <c r="AQ32" s="473"/>
      <c r="AR32" s="529"/>
      <c r="AT32" s="539">
        <f t="shared" si="20"/>
        <v>0</v>
      </c>
    </row>
    <row r="33" spans="1:47" s="182" customFormat="1" ht="109.5" customHeight="1" x14ac:dyDescent="0.35">
      <c r="A33" s="181" t="s">
        <v>156</v>
      </c>
      <c r="B33" s="273" t="s">
        <v>157</v>
      </c>
      <c r="C33" s="273" t="s">
        <v>159</v>
      </c>
      <c r="D33" s="273" t="s">
        <v>150</v>
      </c>
      <c r="E33" s="273" t="s">
        <v>150</v>
      </c>
      <c r="F33" s="273" t="s">
        <v>153</v>
      </c>
      <c r="G33" s="273" t="s">
        <v>245</v>
      </c>
      <c r="H33" s="174">
        <v>10</v>
      </c>
      <c r="I33" s="174" t="s">
        <v>136</v>
      </c>
      <c r="J33" s="361" t="s">
        <v>328</v>
      </c>
      <c r="K33" s="246">
        <v>30837092</v>
      </c>
      <c r="L33" s="246">
        <v>31584291</v>
      </c>
      <c r="M33" s="246">
        <v>35972143</v>
      </c>
      <c r="N33" s="388">
        <v>66335635</v>
      </c>
      <c r="O33" s="431"/>
      <c r="P33" s="388"/>
      <c r="Q33" s="388">
        <f t="shared" si="12"/>
        <v>66335635</v>
      </c>
      <c r="R33" s="429"/>
      <c r="S33" s="429">
        <v>2500000</v>
      </c>
      <c r="T33" s="443"/>
      <c r="U33" s="429">
        <f t="shared" si="19"/>
        <v>2500000</v>
      </c>
      <c r="V33" s="388"/>
      <c r="W33" s="426">
        <v>20435635</v>
      </c>
      <c r="X33" s="390">
        <f t="shared" si="13"/>
        <v>2500000</v>
      </c>
      <c r="Y33" s="597"/>
      <c r="Z33" s="598">
        <f t="shared" si="14"/>
        <v>43400000</v>
      </c>
      <c r="AA33" s="622">
        <v>37500000</v>
      </c>
      <c r="AB33" s="598"/>
      <c r="AC33" s="598">
        <f t="shared" si="0"/>
        <v>37500000</v>
      </c>
      <c r="AD33" s="597">
        <f t="shared" si="4"/>
        <v>43400000</v>
      </c>
      <c r="AE33" s="597">
        <v>37500000</v>
      </c>
      <c r="AF33" s="597">
        <f t="shared" si="15"/>
        <v>5900000</v>
      </c>
      <c r="AG33" s="479">
        <f t="shared" si="16"/>
        <v>20435635</v>
      </c>
      <c r="AH33" s="391">
        <f t="shared" si="17"/>
        <v>0</v>
      </c>
      <c r="AI33" s="392"/>
      <c r="AJ33" s="393"/>
      <c r="AK33" s="394" t="e">
        <f>SUM(AD33-AE33-#REF!-#REF!)</f>
        <v>#REF!</v>
      </c>
      <c r="AL33" s="395">
        <f t="shared" si="18"/>
        <v>0.30806421013381419</v>
      </c>
      <c r="AM33" s="294"/>
      <c r="AN33" s="467"/>
      <c r="AO33" s="498"/>
      <c r="AP33" s="473"/>
      <c r="AQ33" s="473">
        <v>900000</v>
      </c>
      <c r="AR33" s="527"/>
      <c r="AT33" s="539"/>
    </row>
    <row r="34" spans="1:47" s="182" customFormat="1" ht="36" x14ac:dyDescent="0.35">
      <c r="A34" s="181" t="s">
        <v>156</v>
      </c>
      <c r="B34" s="273" t="s">
        <v>157</v>
      </c>
      <c r="C34" s="273" t="s">
        <v>159</v>
      </c>
      <c r="D34" s="273" t="s">
        <v>150</v>
      </c>
      <c r="E34" s="273" t="s">
        <v>150</v>
      </c>
      <c r="F34" s="273" t="s">
        <v>244</v>
      </c>
      <c r="G34" s="273" t="s">
        <v>245</v>
      </c>
      <c r="H34" s="174">
        <v>10</v>
      </c>
      <c r="I34" s="174" t="s">
        <v>136</v>
      </c>
      <c r="J34" s="222" t="s">
        <v>256</v>
      </c>
      <c r="K34" s="595">
        <v>471340</v>
      </c>
      <c r="L34" s="595">
        <v>169190</v>
      </c>
      <c r="M34" s="595"/>
      <c r="N34" s="388">
        <v>200000</v>
      </c>
      <c r="O34" s="388"/>
      <c r="P34" s="388"/>
      <c r="Q34" s="388">
        <f t="shared" si="12"/>
        <v>200000</v>
      </c>
      <c r="R34" s="429"/>
      <c r="S34" s="429">
        <v>200000</v>
      </c>
      <c r="T34" s="429"/>
      <c r="U34" s="429">
        <f t="shared" si="19"/>
        <v>200000</v>
      </c>
      <c r="V34" s="388"/>
      <c r="W34" s="388"/>
      <c r="X34" s="390">
        <f t="shared" si="13"/>
        <v>200000</v>
      </c>
      <c r="Y34" s="597"/>
      <c r="Z34" s="598">
        <f t="shared" si="14"/>
        <v>0</v>
      </c>
      <c r="AA34" s="599"/>
      <c r="AB34" s="598"/>
      <c r="AC34" s="598">
        <f t="shared" si="0"/>
        <v>0</v>
      </c>
      <c r="AD34" s="597">
        <f t="shared" si="4"/>
        <v>0</v>
      </c>
      <c r="AE34" s="597"/>
      <c r="AF34" s="597">
        <f t="shared" si="15"/>
        <v>0</v>
      </c>
      <c r="AG34" s="479">
        <f t="shared" si="16"/>
        <v>0</v>
      </c>
      <c r="AH34" s="391" t="e">
        <f t="shared" si="17"/>
        <v>#DIV/0!</v>
      </c>
      <c r="AI34" s="392"/>
      <c r="AJ34" s="393"/>
      <c r="AK34" s="394" t="e">
        <f>SUM(AD34-AE34-#REF!-#REF!)</f>
        <v>#REF!</v>
      </c>
      <c r="AL34" s="395">
        <f t="shared" si="18"/>
        <v>0</v>
      </c>
      <c r="AM34" s="294"/>
      <c r="AN34" s="467"/>
      <c r="AO34" s="498"/>
      <c r="AP34" s="473"/>
      <c r="AQ34" s="473"/>
      <c r="AR34" s="527"/>
      <c r="AT34" s="539">
        <f t="shared" si="20"/>
        <v>0</v>
      </c>
    </row>
    <row r="35" spans="1:47" s="182" customFormat="1" ht="36" x14ac:dyDescent="0.35">
      <c r="A35" s="181" t="s">
        <v>156</v>
      </c>
      <c r="B35" s="273" t="s">
        <v>157</v>
      </c>
      <c r="C35" s="273" t="s">
        <v>159</v>
      </c>
      <c r="D35" s="273" t="s">
        <v>150</v>
      </c>
      <c r="E35" s="273" t="s">
        <v>150</v>
      </c>
      <c r="F35" s="273" t="s">
        <v>240</v>
      </c>
      <c r="G35" s="273" t="s">
        <v>245</v>
      </c>
      <c r="H35" s="174">
        <v>10</v>
      </c>
      <c r="I35" s="174" t="s">
        <v>136</v>
      </c>
      <c r="J35" s="222" t="s">
        <v>215</v>
      </c>
      <c r="K35" s="595">
        <v>6562350</v>
      </c>
      <c r="L35" s="595">
        <v>3699162</v>
      </c>
      <c r="M35" s="595">
        <v>23036241</v>
      </c>
      <c r="N35" s="388">
        <v>6500000</v>
      </c>
      <c r="O35" s="388"/>
      <c r="P35" s="388"/>
      <c r="Q35" s="388">
        <f t="shared" si="12"/>
        <v>6500000</v>
      </c>
      <c r="R35" s="429">
        <v>4000000</v>
      </c>
      <c r="S35" s="429">
        <v>2500000</v>
      </c>
      <c r="T35" s="429"/>
      <c r="U35" s="429">
        <f t="shared" si="19"/>
        <v>2500000</v>
      </c>
      <c r="V35" s="388"/>
      <c r="W35" s="388"/>
      <c r="X35" s="390">
        <f t="shared" si="13"/>
        <v>2500000</v>
      </c>
      <c r="Y35" s="597"/>
      <c r="Z35" s="598">
        <f t="shared" si="14"/>
        <v>0</v>
      </c>
      <c r="AA35" s="599">
        <v>0</v>
      </c>
      <c r="AB35" s="598"/>
      <c r="AC35" s="598">
        <f t="shared" si="0"/>
        <v>0</v>
      </c>
      <c r="AD35" s="597">
        <f t="shared" si="4"/>
        <v>0</v>
      </c>
      <c r="AE35" s="597"/>
      <c r="AF35" s="597">
        <f t="shared" si="15"/>
        <v>0</v>
      </c>
      <c r="AG35" s="479">
        <f t="shared" si="16"/>
        <v>4000000</v>
      </c>
      <c r="AH35" s="391" t="e">
        <f t="shared" si="17"/>
        <v>#DIV/0!</v>
      </c>
      <c r="AI35" s="392"/>
      <c r="AJ35" s="393"/>
      <c r="AK35" s="394" t="e">
        <f>SUM(AD35-AE35-#REF!-#REF!)</f>
        <v>#REF!</v>
      </c>
      <c r="AL35" s="395">
        <f t="shared" si="18"/>
        <v>0.61538461538461542</v>
      </c>
      <c r="AM35" s="294"/>
      <c r="AN35" s="467"/>
      <c r="AO35" s="498"/>
      <c r="AP35" s="473"/>
      <c r="AQ35" s="473"/>
      <c r="AR35" s="527"/>
      <c r="AT35" s="539">
        <f t="shared" si="20"/>
        <v>0</v>
      </c>
    </row>
    <row r="36" spans="1:47" s="194" customFormat="1" ht="26.25" x14ac:dyDescent="0.35">
      <c r="A36" s="190"/>
      <c r="B36" s="191"/>
      <c r="C36" s="191"/>
      <c r="D36" s="191"/>
      <c r="E36" s="191"/>
      <c r="F36" s="191"/>
      <c r="G36" s="191"/>
      <c r="H36" s="192"/>
      <c r="I36" s="192"/>
      <c r="J36" s="221" t="s">
        <v>216</v>
      </c>
      <c r="K36" s="193">
        <f t="shared" ref="K36:W36" si="21">SUM(K27:K35)</f>
        <v>211416154.78999999</v>
      </c>
      <c r="L36" s="193">
        <f t="shared" si="21"/>
        <v>194678763.19999999</v>
      </c>
      <c r="M36" s="193">
        <f t="shared" si="21"/>
        <v>154898404</v>
      </c>
      <c r="N36" s="433">
        <f t="shared" ref="N36:T36" si="22">SUM(N27:N35)</f>
        <v>270326056</v>
      </c>
      <c r="O36" s="433">
        <f t="shared" si="22"/>
        <v>0</v>
      </c>
      <c r="P36" s="433">
        <f t="shared" si="22"/>
        <v>0</v>
      </c>
      <c r="Q36" s="433">
        <f t="shared" si="22"/>
        <v>270326056</v>
      </c>
      <c r="R36" s="434">
        <f t="shared" si="22"/>
        <v>4000000</v>
      </c>
      <c r="S36" s="434">
        <f t="shared" si="22"/>
        <v>21600000</v>
      </c>
      <c r="T36" s="435">
        <f t="shared" si="22"/>
        <v>0</v>
      </c>
      <c r="U36" s="435">
        <f t="shared" si="21"/>
        <v>21600000</v>
      </c>
      <c r="V36" s="433">
        <f t="shared" si="21"/>
        <v>0</v>
      </c>
      <c r="W36" s="433">
        <f t="shared" si="21"/>
        <v>20435635</v>
      </c>
      <c r="X36" s="436">
        <f t="shared" ref="X36:AF36" si="23">SUM(X27:X35)</f>
        <v>21600000</v>
      </c>
      <c r="Y36" s="616">
        <f t="shared" si="23"/>
        <v>0</v>
      </c>
      <c r="Z36" s="617">
        <f t="shared" si="23"/>
        <v>224290421</v>
      </c>
      <c r="AA36" s="617">
        <f>SUM(AA27:AA35)</f>
        <v>218480421</v>
      </c>
      <c r="AB36" s="617">
        <f t="shared" si="23"/>
        <v>0</v>
      </c>
      <c r="AC36" s="617">
        <f t="shared" si="23"/>
        <v>218480421</v>
      </c>
      <c r="AD36" s="616">
        <f t="shared" si="23"/>
        <v>224290421</v>
      </c>
      <c r="AE36" s="616">
        <f>SUM(AE27:AE35)</f>
        <v>218480421</v>
      </c>
      <c r="AF36" s="616">
        <f t="shared" si="23"/>
        <v>5810000</v>
      </c>
      <c r="AG36" s="481"/>
      <c r="AH36" s="444">
        <f>SUM(AB36/Z36)</f>
        <v>0</v>
      </c>
      <c r="AI36" s="437"/>
      <c r="AJ36" s="437">
        <f>SUM(AJ27:AJ35)</f>
        <v>0</v>
      </c>
      <c r="AK36" s="438" t="e">
        <f>SUM(AD36-AE36-#REF!-#REF!)</f>
        <v>#REF!</v>
      </c>
      <c r="AL36" s="404">
        <f t="shared" si="18"/>
        <v>9.0393191694403296E-2</v>
      </c>
      <c r="AM36" s="300"/>
      <c r="AN36" s="469"/>
      <c r="AO36" s="269"/>
      <c r="AP36" s="476"/>
      <c r="AQ36" s="476"/>
      <c r="AR36" s="530"/>
    </row>
    <row r="37" spans="1:47" s="182" customFormat="1" ht="45" customHeight="1" x14ac:dyDescent="0.35">
      <c r="A37" s="181"/>
      <c r="B37" s="807" t="s">
        <v>217</v>
      </c>
      <c r="C37" s="807"/>
      <c r="D37" s="807"/>
      <c r="E37" s="807"/>
      <c r="F37" s="807"/>
      <c r="G37" s="807"/>
      <c r="H37" s="807"/>
      <c r="I37" s="807"/>
      <c r="J37" s="807"/>
      <c r="K37" s="174"/>
      <c r="L37" s="174"/>
      <c r="M37" s="174"/>
      <c r="N37" s="440"/>
      <c r="O37" s="440"/>
      <c r="P37" s="440"/>
      <c r="Q37" s="440"/>
      <c r="R37" s="440"/>
      <c r="S37" s="440"/>
      <c r="T37" s="440"/>
      <c r="U37" s="440"/>
      <c r="V37" s="440"/>
      <c r="W37" s="440"/>
      <c r="X37" s="440"/>
      <c r="Y37" s="618"/>
      <c r="Z37" s="618"/>
      <c r="AA37" s="618"/>
      <c r="AB37" s="618"/>
      <c r="AC37" s="618"/>
      <c r="AD37" s="618"/>
      <c r="AE37" s="618"/>
      <c r="AF37" s="618"/>
      <c r="AG37" s="484"/>
      <c r="AH37" s="391"/>
      <c r="AI37" s="446"/>
      <c r="AJ37" s="393"/>
      <c r="AK37" s="394" t="e">
        <f>SUM(AD37-AE37-#REF!-#REF!)</f>
        <v>#REF!</v>
      </c>
      <c r="AL37" s="416"/>
      <c r="AM37" s="298"/>
      <c r="AN37" s="467"/>
      <c r="AO37" s="268"/>
      <c r="AP37" s="473"/>
      <c r="AQ37" s="473"/>
      <c r="AR37" s="532"/>
    </row>
    <row r="38" spans="1:47" s="182" customFormat="1" ht="90" customHeight="1" x14ac:dyDescent="0.35">
      <c r="A38" s="181" t="s">
        <v>156</v>
      </c>
      <c r="B38" s="273" t="s">
        <v>157</v>
      </c>
      <c r="C38" s="273" t="s">
        <v>159</v>
      </c>
      <c r="D38" s="273" t="s">
        <v>150</v>
      </c>
      <c r="E38" s="273" t="s">
        <v>146</v>
      </c>
      <c r="F38" s="273" t="s">
        <v>139</v>
      </c>
      <c r="G38" s="273" t="s">
        <v>245</v>
      </c>
      <c r="H38" s="174">
        <v>10</v>
      </c>
      <c r="I38" s="174" t="s">
        <v>136</v>
      </c>
      <c r="J38" s="361" t="s">
        <v>435</v>
      </c>
      <c r="K38" s="595">
        <v>6719205</v>
      </c>
      <c r="L38" s="595">
        <v>19966682</v>
      </c>
      <c r="M38" s="595">
        <v>6801902</v>
      </c>
      <c r="N38" s="388">
        <v>25300000</v>
      </c>
      <c r="O38" s="388"/>
      <c r="P38" s="431"/>
      <c r="Q38" s="388">
        <f t="shared" ref="Q38:Q44" si="24">SUM(N38+O38-P38)</f>
        <v>25300000</v>
      </c>
      <c r="R38" s="429"/>
      <c r="S38" s="429">
        <v>2500000</v>
      </c>
      <c r="T38" s="443"/>
      <c r="U38" s="429">
        <f t="shared" ref="U38:U44" si="25">SUM(S38-T38)</f>
        <v>2500000</v>
      </c>
      <c r="V38" s="388"/>
      <c r="W38" s="388">
        <v>6000000</v>
      </c>
      <c r="X38" s="390">
        <f t="shared" ref="X38:X44" si="26">SUM(U38)</f>
        <v>2500000</v>
      </c>
      <c r="Y38" s="597"/>
      <c r="Z38" s="598">
        <f t="shared" ref="Z38:Z44" si="27">SUM(Q38-R38-T38-V38-W38-X38-Y38)</f>
        <v>16800000</v>
      </c>
      <c r="AA38" s="599">
        <v>16800000</v>
      </c>
      <c r="AB38" s="621"/>
      <c r="AC38" s="598">
        <f t="shared" si="0"/>
        <v>16800000</v>
      </c>
      <c r="AD38" s="597">
        <f t="shared" si="4"/>
        <v>16800000</v>
      </c>
      <c r="AE38" s="597">
        <v>16800000</v>
      </c>
      <c r="AF38" s="597">
        <f t="shared" ref="AF38:AF44" si="28">SUM(AD38-AE38)</f>
        <v>0</v>
      </c>
      <c r="AG38" s="479">
        <f t="shared" ref="AG38:AG44" si="29">SUM(R38+T38+V38+Y38+W38+AB38)</f>
        <v>6000000</v>
      </c>
      <c r="AH38" s="391">
        <f t="shared" ref="AH38:AH44" si="30">AB38/(AB38+AE38+AF38)</f>
        <v>0</v>
      </c>
      <c r="AI38" s="392"/>
      <c r="AJ38" s="393"/>
      <c r="AK38" s="394" t="e">
        <f>SUM(AD38-AE38-#REF!-#REF!)</f>
        <v>#REF!</v>
      </c>
      <c r="AL38" s="395">
        <f t="shared" ref="AL38:AL44" si="31">SUM(Q38-(AD38+X38))/Q38</f>
        <v>0.23715415019762845</v>
      </c>
      <c r="AM38" s="294"/>
      <c r="AN38" s="467"/>
      <c r="AO38" s="498"/>
      <c r="AP38" s="473"/>
      <c r="AQ38" s="473"/>
      <c r="AR38" s="532"/>
      <c r="AS38" s="247">
        <f>SUM(AO38-AQ38)</f>
        <v>0</v>
      </c>
      <c r="AU38" s="247"/>
    </row>
    <row r="39" spans="1:47" s="182" customFormat="1" ht="72.75" customHeight="1" x14ac:dyDescent="0.35">
      <c r="A39" s="181" t="s">
        <v>156</v>
      </c>
      <c r="B39" s="273" t="s">
        <v>157</v>
      </c>
      <c r="C39" s="273" t="s">
        <v>159</v>
      </c>
      <c r="D39" s="273" t="s">
        <v>150</v>
      </c>
      <c r="E39" s="273" t="s">
        <v>146</v>
      </c>
      <c r="F39" s="273" t="s">
        <v>157</v>
      </c>
      <c r="G39" s="273" t="s">
        <v>245</v>
      </c>
      <c r="H39" s="174">
        <v>10</v>
      </c>
      <c r="I39" s="174" t="s">
        <v>136</v>
      </c>
      <c r="J39" s="361" t="s">
        <v>365</v>
      </c>
      <c r="K39" s="246">
        <v>7601780</v>
      </c>
      <c r="L39" s="246">
        <v>16820404</v>
      </c>
      <c r="M39" s="246">
        <v>6296858</v>
      </c>
      <c r="N39" s="388">
        <v>35400000</v>
      </c>
      <c r="O39" s="388"/>
      <c r="P39" s="388"/>
      <c r="Q39" s="388">
        <f t="shared" si="24"/>
        <v>35400000</v>
      </c>
      <c r="R39" s="429"/>
      <c r="S39" s="447">
        <v>3700000</v>
      </c>
      <c r="T39" s="525"/>
      <c r="U39" s="429">
        <f t="shared" si="25"/>
        <v>3700000</v>
      </c>
      <c r="V39" s="388"/>
      <c r="W39" s="389"/>
      <c r="X39" s="390">
        <f t="shared" si="26"/>
        <v>3700000</v>
      </c>
      <c r="Y39" s="597"/>
      <c r="Z39" s="598">
        <f t="shared" si="27"/>
        <v>31700000</v>
      </c>
      <c r="AA39" s="622">
        <v>31700000</v>
      </c>
      <c r="AB39" s="598"/>
      <c r="AC39" s="598">
        <f t="shared" si="0"/>
        <v>31700000</v>
      </c>
      <c r="AD39" s="597">
        <f t="shared" si="4"/>
        <v>31700000</v>
      </c>
      <c r="AE39" s="597">
        <v>31700000</v>
      </c>
      <c r="AF39" s="597">
        <f t="shared" si="28"/>
        <v>0</v>
      </c>
      <c r="AG39" s="479">
        <f t="shared" si="29"/>
        <v>0</v>
      </c>
      <c r="AH39" s="391">
        <f t="shared" si="30"/>
        <v>0</v>
      </c>
      <c r="AI39" s="392"/>
      <c r="AJ39" s="393"/>
      <c r="AK39" s="394" t="e">
        <f>SUM(AD39-AE39-#REF!-#REF!)</f>
        <v>#REF!</v>
      </c>
      <c r="AL39" s="395">
        <f t="shared" si="31"/>
        <v>0</v>
      </c>
      <c r="AM39" s="294"/>
      <c r="AN39" s="467"/>
      <c r="AO39" s="498"/>
      <c r="AP39" s="473"/>
      <c r="AQ39" s="473"/>
      <c r="AR39" s="533"/>
    </row>
    <row r="40" spans="1:47" s="182" customFormat="1" ht="79.5" customHeight="1" x14ac:dyDescent="0.35">
      <c r="A40" s="181" t="s">
        <v>156</v>
      </c>
      <c r="B40" s="273" t="s">
        <v>157</v>
      </c>
      <c r="C40" s="273" t="s">
        <v>159</v>
      </c>
      <c r="D40" s="273" t="s">
        <v>150</v>
      </c>
      <c r="E40" s="273" t="s">
        <v>146</v>
      </c>
      <c r="F40" s="273" t="s">
        <v>146</v>
      </c>
      <c r="G40" s="273" t="s">
        <v>245</v>
      </c>
      <c r="H40" s="174">
        <v>10</v>
      </c>
      <c r="I40" s="174" t="s">
        <v>136</v>
      </c>
      <c r="J40" s="361" t="s">
        <v>364</v>
      </c>
      <c r="K40" s="201">
        <v>79507354</v>
      </c>
      <c r="L40" s="201">
        <v>287072300.5</v>
      </c>
      <c r="M40" s="201">
        <v>192403910</v>
      </c>
      <c r="N40" s="388">
        <v>198090000</v>
      </c>
      <c r="O40" s="388"/>
      <c r="P40" s="388"/>
      <c r="Q40" s="388">
        <f t="shared" si="24"/>
        <v>198090000</v>
      </c>
      <c r="R40" s="429"/>
      <c r="S40" s="429">
        <v>900000</v>
      </c>
      <c r="T40" s="429"/>
      <c r="U40" s="429">
        <f t="shared" si="25"/>
        <v>900000</v>
      </c>
      <c r="V40" s="388"/>
      <c r="W40" s="426">
        <f>5650244+189539064</f>
        <v>195189308</v>
      </c>
      <c r="X40" s="390">
        <f t="shared" si="26"/>
        <v>900000</v>
      </c>
      <c r="Y40" s="597"/>
      <c r="Z40" s="598">
        <f t="shared" si="27"/>
        <v>2000692</v>
      </c>
      <c r="AA40" s="622">
        <v>2000000</v>
      </c>
      <c r="AB40" s="598"/>
      <c r="AC40" s="598">
        <f t="shared" si="0"/>
        <v>2000000</v>
      </c>
      <c r="AD40" s="597">
        <f t="shared" si="4"/>
        <v>2000692</v>
      </c>
      <c r="AE40" s="597">
        <v>2000000</v>
      </c>
      <c r="AF40" s="597">
        <f t="shared" si="28"/>
        <v>692</v>
      </c>
      <c r="AG40" s="479">
        <f t="shared" si="29"/>
        <v>195189308</v>
      </c>
      <c r="AH40" s="391">
        <f t="shared" si="30"/>
        <v>0</v>
      </c>
      <c r="AI40" s="392"/>
      <c r="AJ40" s="393"/>
      <c r="AK40" s="394" t="e">
        <f>SUM(AD40-AE40-#REF!-#REF!)</f>
        <v>#REF!</v>
      </c>
      <c r="AL40" s="395">
        <f t="shared" si="31"/>
        <v>0.98535669645110813</v>
      </c>
      <c r="AM40" s="294"/>
      <c r="AN40" s="467"/>
      <c r="AO40" s="498"/>
      <c r="AP40" s="473"/>
      <c r="AQ40" s="473"/>
      <c r="AR40" s="540"/>
    </row>
    <row r="41" spans="1:47" s="182" customFormat="1" ht="66.75" customHeight="1" x14ac:dyDescent="0.35">
      <c r="A41" s="189" t="s">
        <v>156</v>
      </c>
      <c r="B41" s="273" t="s">
        <v>157</v>
      </c>
      <c r="C41" s="273" t="s">
        <v>159</v>
      </c>
      <c r="D41" s="273" t="s">
        <v>150</v>
      </c>
      <c r="E41" s="273" t="s">
        <v>146</v>
      </c>
      <c r="F41" s="273" t="s">
        <v>155</v>
      </c>
      <c r="G41" s="273" t="s">
        <v>245</v>
      </c>
      <c r="H41" s="174">
        <v>10</v>
      </c>
      <c r="I41" s="174" t="s">
        <v>136</v>
      </c>
      <c r="J41" s="361" t="s">
        <v>187</v>
      </c>
      <c r="K41" s="595">
        <v>21600000</v>
      </c>
      <c r="L41" s="595">
        <v>21600000</v>
      </c>
      <c r="M41" s="595">
        <v>17451732</v>
      </c>
      <c r="N41" s="388">
        <v>23270400</v>
      </c>
      <c r="O41" s="388"/>
      <c r="P41" s="388"/>
      <c r="Q41" s="388">
        <f t="shared" si="24"/>
        <v>23270400</v>
      </c>
      <c r="R41" s="429"/>
      <c r="S41" s="429"/>
      <c r="T41" s="429"/>
      <c r="U41" s="429">
        <f t="shared" si="25"/>
        <v>0</v>
      </c>
      <c r="V41" s="388"/>
      <c r="W41" s="388">
        <v>15957881</v>
      </c>
      <c r="X41" s="390">
        <f t="shared" si="26"/>
        <v>0</v>
      </c>
      <c r="Y41" s="597"/>
      <c r="Z41" s="598">
        <f t="shared" si="27"/>
        <v>7312519</v>
      </c>
      <c r="AA41" s="599"/>
      <c r="AB41" s="598"/>
      <c r="AC41" s="598">
        <f t="shared" si="0"/>
        <v>0</v>
      </c>
      <c r="AD41" s="597">
        <f t="shared" si="4"/>
        <v>7312519</v>
      </c>
      <c r="AE41" s="597"/>
      <c r="AF41" s="597">
        <f t="shared" si="28"/>
        <v>7312519</v>
      </c>
      <c r="AG41" s="479">
        <f t="shared" si="29"/>
        <v>15957881</v>
      </c>
      <c r="AH41" s="391">
        <f t="shared" si="30"/>
        <v>0</v>
      </c>
      <c r="AI41" s="392"/>
      <c r="AJ41" s="393"/>
      <c r="AK41" s="394" t="e">
        <f>SUM(AD41-AE41-#REF!-#REF!)</f>
        <v>#REF!</v>
      </c>
      <c r="AL41" s="395">
        <f t="shared" si="31"/>
        <v>0.6857587750962596</v>
      </c>
      <c r="AM41" s="294"/>
      <c r="AN41" s="467"/>
      <c r="AO41" s="498"/>
      <c r="AP41" s="473"/>
      <c r="AQ41" s="473">
        <v>7300000</v>
      </c>
      <c r="AR41" s="532"/>
    </row>
    <row r="42" spans="1:47" s="182" customFormat="1" ht="36" x14ac:dyDescent="0.35">
      <c r="A42" s="181" t="s">
        <v>156</v>
      </c>
      <c r="B42" s="273" t="s">
        <v>157</v>
      </c>
      <c r="C42" s="273" t="s">
        <v>159</v>
      </c>
      <c r="D42" s="273" t="s">
        <v>150</v>
      </c>
      <c r="E42" s="273" t="s">
        <v>146</v>
      </c>
      <c r="F42" s="273" t="s">
        <v>236</v>
      </c>
      <c r="G42" s="273" t="s">
        <v>245</v>
      </c>
      <c r="H42" s="174">
        <v>10</v>
      </c>
      <c r="I42" s="174" t="s">
        <v>136</v>
      </c>
      <c r="J42" s="361" t="s">
        <v>218</v>
      </c>
      <c r="K42" s="595">
        <v>102285363.8</v>
      </c>
      <c r="L42" s="595">
        <v>105523727</v>
      </c>
      <c r="M42" s="595">
        <v>89283685</v>
      </c>
      <c r="N42" s="388">
        <v>168737046</v>
      </c>
      <c r="O42" s="388"/>
      <c r="P42" s="388"/>
      <c r="Q42" s="388">
        <f t="shared" si="24"/>
        <v>168737046</v>
      </c>
      <c r="R42" s="429"/>
      <c r="S42" s="429"/>
      <c r="T42" s="429"/>
      <c r="U42" s="429">
        <f t="shared" si="25"/>
        <v>0</v>
      </c>
      <c r="V42" s="388"/>
      <c r="W42" s="388">
        <v>62787045.18</v>
      </c>
      <c r="X42" s="390">
        <f t="shared" si="26"/>
        <v>0</v>
      </c>
      <c r="Y42" s="597"/>
      <c r="Z42" s="598">
        <f t="shared" si="27"/>
        <v>105950000.81999999</v>
      </c>
      <c r="AA42" s="599">
        <v>105350000</v>
      </c>
      <c r="AB42" s="598"/>
      <c r="AC42" s="598">
        <f t="shared" si="0"/>
        <v>105350000</v>
      </c>
      <c r="AD42" s="597">
        <f t="shared" si="4"/>
        <v>105950000.81999999</v>
      </c>
      <c r="AE42" s="597">
        <v>105350000</v>
      </c>
      <c r="AF42" s="597">
        <f t="shared" si="28"/>
        <v>600000.81999999285</v>
      </c>
      <c r="AG42" s="479">
        <f t="shared" si="29"/>
        <v>62787045.18</v>
      </c>
      <c r="AH42" s="391">
        <f t="shared" si="30"/>
        <v>0</v>
      </c>
      <c r="AI42" s="392"/>
      <c r="AJ42" s="393"/>
      <c r="AK42" s="394" t="e">
        <f>SUM(AD42-AE42-#REF!-#REF!)</f>
        <v>#REF!</v>
      </c>
      <c r="AL42" s="395">
        <f t="shared" si="31"/>
        <v>0.37209994288983822</v>
      </c>
      <c r="AM42" s="294"/>
      <c r="AN42" s="467"/>
      <c r="AO42" s="498"/>
      <c r="AP42" s="473"/>
      <c r="AQ42" s="473">
        <v>600000</v>
      </c>
      <c r="AR42" s="527"/>
    </row>
    <row r="43" spans="1:47" s="182" customFormat="1" ht="36" x14ac:dyDescent="0.35">
      <c r="A43" s="181" t="s">
        <v>156</v>
      </c>
      <c r="B43" s="273" t="s">
        <v>157</v>
      </c>
      <c r="C43" s="273" t="s">
        <v>159</v>
      </c>
      <c r="D43" s="273" t="s">
        <v>150</v>
      </c>
      <c r="E43" s="273" t="s">
        <v>146</v>
      </c>
      <c r="F43" s="273" t="s">
        <v>137</v>
      </c>
      <c r="G43" s="273" t="s">
        <v>245</v>
      </c>
      <c r="H43" s="174">
        <v>10</v>
      </c>
      <c r="I43" s="174" t="s">
        <v>136</v>
      </c>
      <c r="J43" s="361" t="s">
        <v>188</v>
      </c>
      <c r="K43" s="595">
        <v>152736982</v>
      </c>
      <c r="L43" s="595">
        <v>159603012</v>
      </c>
      <c r="M43" s="595">
        <v>139184373</v>
      </c>
      <c r="N43" s="388">
        <v>184060725</v>
      </c>
      <c r="O43" s="388"/>
      <c r="P43" s="388"/>
      <c r="Q43" s="388">
        <f t="shared" si="24"/>
        <v>184060725</v>
      </c>
      <c r="R43" s="429"/>
      <c r="S43" s="429"/>
      <c r="T43" s="429"/>
      <c r="U43" s="429">
        <f t="shared" si="25"/>
        <v>0</v>
      </c>
      <c r="V43" s="388"/>
      <c r="W43" s="388">
        <v>184060724.16999999</v>
      </c>
      <c r="X43" s="390">
        <f t="shared" si="26"/>
        <v>0</v>
      </c>
      <c r="Y43" s="597"/>
      <c r="Z43" s="598">
        <f t="shared" si="27"/>
        <v>0.83000001311302185</v>
      </c>
      <c r="AA43" s="599"/>
      <c r="AB43" s="598"/>
      <c r="AC43" s="598">
        <f t="shared" si="0"/>
        <v>0</v>
      </c>
      <c r="AD43" s="597">
        <f t="shared" si="4"/>
        <v>0.83000001311302185</v>
      </c>
      <c r="AE43" s="597"/>
      <c r="AF43" s="597">
        <f t="shared" si="28"/>
        <v>0.83000001311302185</v>
      </c>
      <c r="AG43" s="479">
        <f t="shared" si="29"/>
        <v>184060724.16999999</v>
      </c>
      <c r="AH43" s="391">
        <f t="shared" si="30"/>
        <v>0</v>
      </c>
      <c r="AI43" s="392"/>
      <c r="AJ43" s="393"/>
      <c r="AK43" s="394" t="e">
        <f>SUM(AD43-AE43-#REF!-#REF!)</f>
        <v>#REF!</v>
      </c>
      <c r="AL43" s="395">
        <f t="shared" si="31"/>
        <v>0.99999999549061858</v>
      </c>
      <c r="AM43" s="294"/>
      <c r="AN43" s="467"/>
      <c r="AO43" s="498"/>
      <c r="AP43" s="473"/>
      <c r="AQ43" s="473"/>
      <c r="AR43" s="527"/>
    </row>
    <row r="44" spans="1:47" s="182" customFormat="1" ht="36" x14ac:dyDescent="0.35">
      <c r="A44" s="181" t="s">
        <v>156</v>
      </c>
      <c r="B44" s="273" t="s">
        <v>157</v>
      </c>
      <c r="C44" s="273" t="s">
        <v>159</v>
      </c>
      <c r="D44" s="273" t="s">
        <v>150</v>
      </c>
      <c r="E44" s="273" t="s">
        <v>146</v>
      </c>
      <c r="F44" s="273" t="s">
        <v>241</v>
      </c>
      <c r="G44" s="273" t="s">
        <v>245</v>
      </c>
      <c r="H44" s="174">
        <v>10</v>
      </c>
      <c r="I44" s="174" t="s">
        <v>136</v>
      </c>
      <c r="J44" s="361" t="s">
        <v>189</v>
      </c>
      <c r="K44" s="595">
        <v>1449028</v>
      </c>
      <c r="L44" s="595">
        <v>54500</v>
      </c>
      <c r="M44" s="595">
        <v>3845289</v>
      </c>
      <c r="N44" s="388">
        <v>1950000</v>
      </c>
      <c r="O44" s="388"/>
      <c r="P44" s="388"/>
      <c r="Q44" s="388">
        <f t="shared" si="24"/>
        <v>1950000</v>
      </c>
      <c r="R44" s="429">
        <v>1500000</v>
      </c>
      <c r="S44" s="429">
        <v>450000</v>
      </c>
      <c r="T44" s="429"/>
      <c r="U44" s="429">
        <f t="shared" si="25"/>
        <v>450000</v>
      </c>
      <c r="V44" s="388"/>
      <c r="W44" s="388"/>
      <c r="X44" s="390">
        <f t="shared" si="26"/>
        <v>450000</v>
      </c>
      <c r="Y44" s="597"/>
      <c r="Z44" s="598">
        <f t="shared" si="27"/>
        <v>0</v>
      </c>
      <c r="AA44" s="599"/>
      <c r="AB44" s="598"/>
      <c r="AC44" s="598">
        <f t="shared" si="0"/>
        <v>0</v>
      </c>
      <c r="AD44" s="597">
        <f t="shared" si="4"/>
        <v>0</v>
      </c>
      <c r="AE44" s="597"/>
      <c r="AF44" s="597">
        <f t="shared" si="28"/>
        <v>0</v>
      </c>
      <c r="AG44" s="479">
        <f t="shared" si="29"/>
        <v>1500000</v>
      </c>
      <c r="AH44" s="391" t="e">
        <f t="shared" si="30"/>
        <v>#DIV/0!</v>
      </c>
      <c r="AI44" s="392"/>
      <c r="AJ44" s="393"/>
      <c r="AK44" s="394" t="e">
        <f>SUM(AD44-AE44-#REF!-#REF!)</f>
        <v>#REF!</v>
      </c>
      <c r="AL44" s="395">
        <f t="shared" si="31"/>
        <v>0.76923076923076927</v>
      </c>
      <c r="AM44" s="294"/>
      <c r="AN44" s="467"/>
      <c r="AO44" s="498"/>
      <c r="AP44" s="473"/>
      <c r="AQ44" s="473"/>
      <c r="AR44" s="527"/>
    </row>
    <row r="45" spans="1:47" s="194" customFormat="1" ht="48" customHeight="1" x14ac:dyDescent="0.35">
      <c r="A45" s="190"/>
      <c r="B45" s="191"/>
      <c r="C45" s="191"/>
      <c r="D45" s="191"/>
      <c r="E45" s="191"/>
      <c r="F45" s="191"/>
      <c r="G45" s="191"/>
      <c r="H45" s="192"/>
      <c r="I45" s="192"/>
      <c r="J45" s="221" t="s">
        <v>219</v>
      </c>
      <c r="K45" s="193">
        <f t="shared" ref="K45:W45" si="32">SUM(K38:K44)</f>
        <v>371899712.80000001</v>
      </c>
      <c r="L45" s="193">
        <f t="shared" si="32"/>
        <v>610640625.5</v>
      </c>
      <c r="M45" s="193">
        <f t="shared" si="32"/>
        <v>455267749</v>
      </c>
      <c r="N45" s="433">
        <f>SUM(N37:N44)</f>
        <v>636808171</v>
      </c>
      <c r="O45" s="433">
        <f>SUM(O37:O44)</f>
        <v>0</v>
      </c>
      <c r="P45" s="433">
        <f>SUM(P37:P44)</f>
        <v>0</v>
      </c>
      <c r="Q45" s="433">
        <f>SUM(Q37:Q44)</f>
        <v>636808171</v>
      </c>
      <c r="R45" s="434">
        <f>SUM(R38:R44)</f>
        <v>1500000</v>
      </c>
      <c r="S45" s="434">
        <f t="shared" si="32"/>
        <v>7550000</v>
      </c>
      <c r="T45" s="435">
        <f t="shared" si="32"/>
        <v>0</v>
      </c>
      <c r="U45" s="435">
        <f t="shared" si="32"/>
        <v>7550000</v>
      </c>
      <c r="V45" s="433">
        <f t="shared" si="32"/>
        <v>0</v>
      </c>
      <c r="W45" s="433">
        <f t="shared" si="32"/>
        <v>463994958.35000002</v>
      </c>
      <c r="X45" s="436">
        <f>SUM(X37:X44)</f>
        <v>7550000</v>
      </c>
      <c r="Y45" s="616">
        <f>SUM(Y37:Y44)</f>
        <v>0</v>
      </c>
      <c r="Z45" s="617">
        <f>SUM(Z38:Z44)</f>
        <v>163763212.65000001</v>
      </c>
      <c r="AA45" s="617">
        <f>SUM(AA38:AA44)</f>
        <v>155850000</v>
      </c>
      <c r="AB45" s="617">
        <f>SUM(AB38:AB44)</f>
        <v>0</v>
      </c>
      <c r="AC45" s="617">
        <f t="shared" si="0"/>
        <v>155850000</v>
      </c>
      <c r="AD45" s="616">
        <f>SUM(AD37:AD44)</f>
        <v>163763212.65000001</v>
      </c>
      <c r="AE45" s="616">
        <f>SUM(AE37:AE44)</f>
        <v>155850000</v>
      </c>
      <c r="AF45" s="616">
        <f>SUM(AF37:AF44)</f>
        <v>7913212.650000006</v>
      </c>
      <c r="AG45" s="481"/>
      <c r="AH45" s="439">
        <f>SUM(AB45/Z45)</f>
        <v>0</v>
      </c>
      <c r="AI45" s="437"/>
      <c r="AJ45" s="448"/>
      <c r="AK45" s="438" t="e">
        <f>SUM(AD45-AE45-#REF!-#REF!)</f>
        <v>#REF!</v>
      </c>
      <c r="AL45" s="404">
        <f>SUM(Q45-(AD45+X45))/Q45</f>
        <v>0.7309814470800815</v>
      </c>
      <c r="AM45" s="297"/>
      <c r="AN45" s="469"/>
      <c r="AO45" s="269"/>
      <c r="AP45" s="476"/>
      <c r="AQ45" s="476"/>
      <c r="AR45" s="530"/>
    </row>
    <row r="46" spans="1:47" s="182" customFormat="1" ht="26.25" customHeight="1" x14ac:dyDescent="0.35">
      <c r="A46" s="181"/>
      <c r="B46" s="807" t="s">
        <v>200</v>
      </c>
      <c r="C46" s="807"/>
      <c r="D46" s="807"/>
      <c r="E46" s="807"/>
      <c r="F46" s="807"/>
      <c r="G46" s="807"/>
      <c r="H46" s="807"/>
      <c r="I46" s="807"/>
      <c r="J46" s="807"/>
      <c r="K46" s="174"/>
      <c r="L46" s="174"/>
      <c r="M46" s="174"/>
      <c r="N46" s="440"/>
      <c r="O46" s="440"/>
      <c r="P46" s="440"/>
      <c r="Q46" s="440"/>
      <c r="R46" s="440"/>
      <c r="S46" s="440"/>
      <c r="T46" s="440"/>
      <c r="U46" s="440"/>
      <c r="V46" s="440"/>
      <c r="W46" s="440"/>
      <c r="X46" s="440"/>
      <c r="Y46" s="618"/>
      <c r="Z46" s="618"/>
      <c r="AA46" s="618"/>
      <c r="AB46" s="618"/>
      <c r="AC46" s="618"/>
      <c r="AD46" s="618"/>
      <c r="AE46" s="618"/>
      <c r="AF46" s="618"/>
      <c r="AG46" s="484"/>
      <c r="AH46" s="391"/>
      <c r="AI46" s="446"/>
      <c r="AJ46" s="393"/>
      <c r="AK46" s="394" t="e">
        <f>SUM(AD46-AE46-#REF!-#REF!)</f>
        <v>#REF!</v>
      </c>
      <c r="AL46" s="416"/>
      <c r="AM46" s="298"/>
      <c r="AN46" s="467"/>
      <c r="AO46" s="268"/>
      <c r="AP46" s="473"/>
      <c r="AQ46" s="473"/>
      <c r="AR46" s="527"/>
    </row>
    <row r="47" spans="1:47" s="182" customFormat="1" ht="36" x14ac:dyDescent="0.35">
      <c r="A47" s="181" t="s">
        <v>156</v>
      </c>
      <c r="B47" s="273" t="s">
        <v>157</v>
      </c>
      <c r="C47" s="273" t="s">
        <v>159</v>
      </c>
      <c r="D47" s="273" t="s">
        <v>150</v>
      </c>
      <c r="E47" s="273" t="s">
        <v>155</v>
      </c>
      <c r="F47" s="273" t="s">
        <v>157</v>
      </c>
      <c r="G47" s="273" t="s">
        <v>245</v>
      </c>
      <c r="H47" s="174">
        <v>10</v>
      </c>
      <c r="I47" s="174" t="s">
        <v>136</v>
      </c>
      <c r="J47" s="222" t="s">
        <v>190</v>
      </c>
      <c r="K47" s="595">
        <v>56623255</v>
      </c>
      <c r="L47" s="595">
        <v>80264238</v>
      </c>
      <c r="M47" s="595">
        <v>102393891</v>
      </c>
      <c r="N47" s="388">
        <v>133564225</v>
      </c>
      <c r="O47" s="388"/>
      <c r="P47" s="388"/>
      <c r="Q47" s="388">
        <f>SUM(N47+O47-P47)</f>
        <v>133564225</v>
      </c>
      <c r="R47" s="429"/>
      <c r="S47" s="429">
        <v>1000000</v>
      </c>
      <c r="T47" s="443"/>
      <c r="U47" s="429">
        <f>SUM(S47-T47)</f>
        <v>1000000</v>
      </c>
      <c r="V47" s="388"/>
      <c r="W47" s="388">
        <v>98243320</v>
      </c>
      <c r="X47" s="390">
        <f>SUM(U47)</f>
        <v>1000000</v>
      </c>
      <c r="Y47" s="597"/>
      <c r="Z47" s="598">
        <f>SUM(Q47-R47-T47-V47-W47-X47-Y47)</f>
        <v>34320905</v>
      </c>
      <c r="AA47" s="599">
        <v>34320905</v>
      </c>
      <c r="AB47" s="598"/>
      <c r="AC47" s="598">
        <f t="shared" si="0"/>
        <v>34320905</v>
      </c>
      <c r="AD47" s="597">
        <f t="shared" si="4"/>
        <v>34320905</v>
      </c>
      <c r="AE47" s="597">
        <v>34320905</v>
      </c>
      <c r="AF47" s="597">
        <f>SUM(AD47-AE47)</f>
        <v>0</v>
      </c>
      <c r="AG47" s="479">
        <f>SUM(R47+T47+V47+Y47+W47+AB47)</f>
        <v>98243320</v>
      </c>
      <c r="AH47" s="391">
        <f>AB47/(AB47+AE47+AF47)</f>
        <v>0</v>
      </c>
      <c r="AI47" s="392"/>
      <c r="AJ47" s="393"/>
      <c r="AK47" s="394" t="e">
        <f>SUM(AD47-AE47-#REF!-#REF!)</f>
        <v>#REF!</v>
      </c>
      <c r="AL47" s="395">
        <f>SUM(Q47-(AD47+X47))/Q47</f>
        <v>0.73555115525882775</v>
      </c>
      <c r="AM47" s="294"/>
      <c r="AN47" s="467"/>
      <c r="AO47" s="498"/>
      <c r="AP47" s="473"/>
      <c r="AQ47" s="473"/>
      <c r="AR47" s="527"/>
    </row>
    <row r="48" spans="1:47" s="182" customFormat="1" ht="54" customHeight="1" x14ac:dyDescent="0.35">
      <c r="A48" s="181" t="s">
        <v>156</v>
      </c>
      <c r="B48" s="273" t="s">
        <v>157</v>
      </c>
      <c r="C48" s="273" t="s">
        <v>159</v>
      </c>
      <c r="D48" s="273" t="s">
        <v>150</v>
      </c>
      <c r="E48" s="273" t="s">
        <v>155</v>
      </c>
      <c r="F48" s="273" t="s">
        <v>146</v>
      </c>
      <c r="G48" s="273" t="s">
        <v>245</v>
      </c>
      <c r="H48" s="174">
        <v>10</v>
      </c>
      <c r="I48" s="174" t="s">
        <v>136</v>
      </c>
      <c r="J48" s="361" t="s">
        <v>191</v>
      </c>
      <c r="K48" s="595">
        <v>16573350</v>
      </c>
      <c r="L48" s="595">
        <v>133954639</v>
      </c>
      <c r="M48" s="595">
        <v>497266364</v>
      </c>
      <c r="N48" s="388">
        <v>1061050951</v>
      </c>
      <c r="O48" s="388"/>
      <c r="P48" s="388"/>
      <c r="Q48" s="388">
        <f>SUM(N48+O48-P48)</f>
        <v>1061050951</v>
      </c>
      <c r="R48" s="429"/>
      <c r="S48" s="429"/>
      <c r="T48" s="429"/>
      <c r="U48" s="429">
        <f>SUM(S48-T48)</f>
        <v>0</v>
      </c>
      <c r="V48" s="388"/>
      <c r="W48" s="388">
        <f>423578643+75157652.53+198523587.84</f>
        <v>697259883.37</v>
      </c>
      <c r="X48" s="390">
        <f>SUM(U48)</f>
        <v>0</v>
      </c>
      <c r="Y48" s="597"/>
      <c r="Z48" s="598">
        <f>SUM(Q48-R48-T48-V48-W48-X48-Y48)</f>
        <v>363791067.63</v>
      </c>
      <c r="AA48" s="599">
        <v>363791067</v>
      </c>
      <c r="AB48" s="598"/>
      <c r="AC48" s="598">
        <f t="shared" si="0"/>
        <v>363791067</v>
      </c>
      <c r="AD48" s="597">
        <f t="shared" si="4"/>
        <v>363791067.63</v>
      </c>
      <c r="AE48" s="597">
        <v>363791067</v>
      </c>
      <c r="AF48" s="597">
        <f>SUM(AD48-AE48)</f>
        <v>0.62999999523162842</v>
      </c>
      <c r="AG48" s="479">
        <f>SUM(R48+T48+V48+Y48+W48+AB48)</f>
        <v>697259883.37</v>
      </c>
      <c r="AH48" s="391">
        <f>AB48/(AB48+AE48+AF48)</f>
        <v>0</v>
      </c>
      <c r="AI48" s="392"/>
      <c r="AJ48" s="393"/>
      <c r="AK48" s="394" t="e">
        <f>SUM(AD48-AE48-#REF!-#REF!)</f>
        <v>#REF!</v>
      </c>
      <c r="AL48" s="395">
        <f>SUM(Q48-(AD48+X48))/Q48</f>
        <v>0.65714081186474527</v>
      </c>
      <c r="AM48" s="454"/>
      <c r="AN48" s="467"/>
      <c r="AO48" s="498"/>
      <c r="AP48" s="473"/>
      <c r="AQ48" s="473"/>
      <c r="AR48" s="527"/>
    </row>
    <row r="49" spans="1:44" s="182" customFormat="1" ht="36" x14ac:dyDescent="0.35">
      <c r="A49" s="181" t="s">
        <v>156</v>
      </c>
      <c r="B49" s="273" t="s">
        <v>157</v>
      </c>
      <c r="C49" s="273" t="s">
        <v>159</v>
      </c>
      <c r="D49" s="273" t="s">
        <v>150</v>
      </c>
      <c r="E49" s="273" t="s">
        <v>155</v>
      </c>
      <c r="F49" s="273" t="s">
        <v>242</v>
      </c>
      <c r="G49" s="273" t="s">
        <v>245</v>
      </c>
      <c r="H49" s="174">
        <v>10</v>
      </c>
      <c r="I49" s="174" t="s">
        <v>136</v>
      </c>
      <c r="J49" s="361" t="s">
        <v>192</v>
      </c>
      <c r="K49" s="595">
        <v>2968650</v>
      </c>
      <c r="L49" s="595">
        <v>3042900</v>
      </c>
      <c r="M49" s="595">
        <v>0</v>
      </c>
      <c r="N49" s="388">
        <v>6000000</v>
      </c>
      <c r="O49" s="388"/>
      <c r="P49" s="388"/>
      <c r="Q49" s="388">
        <f>SUM(N49+O49-P49)</f>
        <v>6000000</v>
      </c>
      <c r="R49" s="429"/>
      <c r="S49" s="429">
        <v>3000000</v>
      </c>
      <c r="T49" s="443"/>
      <c r="U49" s="429">
        <f>SUM(S49-T49)</f>
        <v>3000000</v>
      </c>
      <c r="V49" s="388"/>
      <c r="W49" s="388"/>
      <c r="X49" s="390">
        <f>SUM(U49)</f>
        <v>3000000</v>
      </c>
      <c r="Y49" s="597"/>
      <c r="Z49" s="598">
        <f>SUM(Q49-R49-T49-V49-W49-X49-Y49)</f>
        <v>3000000</v>
      </c>
      <c r="AA49" s="599">
        <v>3000000</v>
      </c>
      <c r="AB49" s="598"/>
      <c r="AC49" s="598">
        <f t="shared" si="0"/>
        <v>3000000</v>
      </c>
      <c r="AD49" s="597">
        <f t="shared" si="4"/>
        <v>3000000</v>
      </c>
      <c r="AE49" s="597">
        <v>3000000</v>
      </c>
      <c r="AF49" s="597">
        <f>SUM(AD49-AE49)</f>
        <v>0</v>
      </c>
      <c r="AG49" s="479">
        <f>SUM(R49+T49+V49+Y49+W49+AB49)</f>
        <v>0</v>
      </c>
      <c r="AH49" s="391">
        <f>AB49/(AB49+AE49+AF49)</f>
        <v>0</v>
      </c>
      <c r="AI49" s="392"/>
      <c r="AJ49" s="393"/>
      <c r="AK49" s="394" t="e">
        <f>SUM(AD49-AE49-#REF!-#REF!)</f>
        <v>#REF!</v>
      </c>
      <c r="AL49" s="395">
        <f>SUM(Q49-(AD49+X49))/Q49</f>
        <v>0</v>
      </c>
      <c r="AM49" s="294"/>
      <c r="AN49" s="467"/>
      <c r="AO49" s="498"/>
      <c r="AP49" s="473"/>
      <c r="AQ49" s="473"/>
      <c r="AR49" s="527"/>
    </row>
    <row r="50" spans="1:44" s="182" customFormat="1" ht="100.5" customHeight="1" x14ac:dyDescent="0.35">
      <c r="A50" s="181" t="s">
        <v>156</v>
      </c>
      <c r="B50" s="273" t="s">
        <v>157</v>
      </c>
      <c r="C50" s="273" t="s">
        <v>159</v>
      </c>
      <c r="D50" s="273" t="s">
        <v>150</v>
      </c>
      <c r="E50" s="273" t="s">
        <v>155</v>
      </c>
      <c r="F50" s="273" t="s">
        <v>236</v>
      </c>
      <c r="G50" s="273" t="s">
        <v>245</v>
      </c>
      <c r="H50" s="174">
        <v>10</v>
      </c>
      <c r="I50" s="174" t="s">
        <v>136</v>
      </c>
      <c r="J50" s="361" t="s">
        <v>287</v>
      </c>
      <c r="K50" s="595">
        <v>3728944</v>
      </c>
      <c r="L50" s="595">
        <v>4108750</v>
      </c>
      <c r="M50" s="595">
        <f>3344323+1826294</f>
        <v>5170617</v>
      </c>
      <c r="N50" s="388">
        <v>5350000</v>
      </c>
      <c r="O50" s="388"/>
      <c r="P50" s="388"/>
      <c r="Q50" s="388">
        <f>SUM(N50+O50-P50)</f>
        <v>5350000</v>
      </c>
      <c r="R50" s="429">
        <v>1500000</v>
      </c>
      <c r="S50" s="429"/>
      <c r="T50" s="429"/>
      <c r="U50" s="429">
        <f>SUM(S50-T50)</f>
        <v>0</v>
      </c>
      <c r="V50" s="388"/>
      <c r="W50" s="432"/>
      <c r="X50" s="390">
        <f>SUM(U50)</f>
        <v>0</v>
      </c>
      <c r="Y50" s="597"/>
      <c r="Z50" s="598">
        <f>SUM(Q50-R50-T50-V50-W50-X50-Y50)</f>
        <v>3850000</v>
      </c>
      <c r="AA50" s="599">
        <v>3850000</v>
      </c>
      <c r="AB50" s="598"/>
      <c r="AC50" s="598">
        <f t="shared" si="0"/>
        <v>3850000</v>
      </c>
      <c r="AD50" s="597">
        <f t="shared" si="4"/>
        <v>3850000</v>
      </c>
      <c r="AE50" s="597">
        <v>3850000</v>
      </c>
      <c r="AF50" s="597">
        <f>SUM(AD50-AE50)</f>
        <v>0</v>
      </c>
      <c r="AG50" s="479">
        <f>SUM(R50+T50+V50+Y50+W50+AB50)</f>
        <v>1500000</v>
      </c>
      <c r="AH50" s="391">
        <f>AB50/(AB50+AE50+AF50)</f>
        <v>0</v>
      </c>
      <c r="AI50" s="392"/>
      <c r="AJ50" s="393"/>
      <c r="AK50" s="394" t="e">
        <f>SUM(AD50-AE50-#REF!-#REF!)</f>
        <v>#REF!</v>
      </c>
      <c r="AL50" s="395">
        <f>SUM(Q50-(AD50+X50))/Q50</f>
        <v>0.28037383177570091</v>
      </c>
      <c r="AM50" s="294"/>
      <c r="AN50" s="467"/>
      <c r="AO50" s="498"/>
      <c r="AP50" s="473"/>
      <c r="AQ50" s="473"/>
      <c r="AR50" s="527"/>
    </row>
    <row r="51" spans="1:44" s="194" customFormat="1" ht="49.5" customHeight="1" x14ac:dyDescent="0.35">
      <c r="A51" s="190"/>
      <c r="B51" s="191"/>
      <c r="C51" s="191"/>
      <c r="D51" s="191"/>
      <c r="E51" s="191"/>
      <c r="F51" s="191"/>
      <c r="G51" s="191"/>
      <c r="H51" s="192"/>
      <c r="I51" s="192"/>
      <c r="J51" s="221" t="s">
        <v>221</v>
      </c>
      <c r="K51" s="193">
        <f>SUM(K47:K50)</f>
        <v>79894199</v>
      </c>
      <c r="L51" s="193">
        <f>SUM(L47:L50)</f>
        <v>221370527</v>
      </c>
      <c r="M51" s="193">
        <f>SUM(M47:M50)</f>
        <v>604830872</v>
      </c>
      <c r="N51" s="433">
        <f>SUM(N46:N50)</f>
        <v>1205965176</v>
      </c>
      <c r="O51" s="433">
        <f>SUM(O46:O50)</f>
        <v>0</v>
      </c>
      <c r="P51" s="433">
        <f>SUM(P46:P50)</f>
        <v>0</v>
      </c>
      <c r="Q51" s="433">
        <f>SUM(Q46:Q50)</f>
        <v>1205965176</v>
      </c>
      <c r="R51" s="434">
        <f>SUM(R47:R50)</f>
        <v>1500000</v>
      </c>
      <c r="S51" s="434">
        <f>SUM(S47:S50)</f>
        <v>4000000</v>
      </c>
      <c r="T51" s="435">
        <f t="shared" ref="T51:AA51" si="33">SUM(T47:T50)</f>
        <v>0</v>
      </c>
      <c r="U51" s="435">
        <f t="shared" si="33"/>
        <v>4000000</v>
      </c>
      <c r="V51" s="433">
        <f t="shared" si="33"/>
        <v>0</v>
      </c>
      <c r="W51" s="433">
        <f t="shared" si="33"/>
        <v>795503203.37</v>
      </c>
      <c r="X51" s="436">
        <f>SUM(X46:X50)</f>
        <v>4000000</v>
      </c>
      <c r="Y51" s="616">
        <f>SUM(Y46:Y50)</f>
        <v>0</v>
      </c>
      <c r="Z51" s="617">
        <f t="shared" si="33"/>
        <v>404961972.63</v>
      </c>
      <c r="AA51" s="617">
        <f t="shared" si="33"/>
        <v>404961972</v>
      </c>
      <c r="AB51" s="617">
        <f>SUM(AB47:AB50)</f>
        <v>0</v>
      </c>
      <c r="AC51" s="617">
        <f t="shared" si="0"/>
        <v>404961972</v>
      </c>
      <c r="AD51" s="616">
        <f>SUM(AD46:AD50)</f>
        <v>404961972.63</v>
      </c>
      <c r="AE51" s="616">
        <f>SUM(AE46:AE50)</f>
        <v>404961972</v>
      </c>
      <c r="AF51" s="616">
        <f>SUM(AF46:AF50)</f>
        <v>0.62999999523162842</v>
      </c>
      <c r="AG51" s="481"/>
      <c r="AH51" s="439">
        <f>SUM(AB51/Z51)</f>
        <v>0</v>
      </c>
      <c r="AI51" s="437"/>
      <c r="AJ51" s="433"/>
      <c r="AK51" s="438" t="e">
        <f>SUM(AD51-AE51-#REF!-#REF!)</f>
        <v>#REF!</v>
      </c>
      <c r="AL51" s="404">
        <f>SUM(Q51-(AD51+X51))/Q51</f>
        <v>0.66088409452546248</v>
      </c>
      <c r="AM51" s="297"/>
      <c r="AN51" s="469"/>
      <c r="AO51" s="269"/>
      <c r="AP51" s="476"/>
      <c r="AQ51" s="476"/>
      <c r="AR51" s="530"/>
    </row>
    <row r="52" spans="1:44" s="182" customFormat="1" ht="33" customHeight="1" x14ac:dyDescent="0.35">
      <c r="A52" s="181"/>
      <c r="B52" s="807" t="s">
        <v>193</v>
      </c>
      <c r="C52" s="807"/>
      <c r="D52" s="807"/>
      <c r="E52" s="807"/>
      <c r="F52" s="807"/>
      <c r="G52" s="807"/>
      <c r="H52" s="807"/>
      <c r="I52" s="807"/>
      <c r="J52" s="807" t="s">
        <v>193</v>
      </c>
      <c r="K52" s="174"/>
      <c r="L52" s="174"/>
      <c r="M52" s="174"/>
      <c r="N52" s="440"/>
      <c r="O52" s="440"/>
      <c r="P52" s="440"/>
      <c r="Q52" s="440"/>
      <c r="R52" s="440"/>
      <c r="S52" s="440"/>
      <c r="T52" s="440"/>
      <c r="U52" s="440"/>
      <c r="V52" s="440"/>
      <c r="W52" s="440"/>
      <c r="X52" s="440"/>
      <c r="Y52" s="618"/>
      <c r="Z52" s="618"/>
      <c r="AA52" s="618"/>
      <c r="AB52" s="618"/>
      <c r="AC52" s="618"/>
      <c r="AD52" s="618"/>
      <c r="AE52" s="618"/>
      <c r="AF52" s="618"/>
      <c r="AG52" s="484"/>
      <c r="AH52" s="391"/>
      <c r="AI52" s="446"/>
      <c r="AJ52" s="393"/>
      <c r="AK52" s="394" t="e">
        <f>SUM(AD52-AE52-#REF!-#REF!)</f>
        <v>#REF!</v>
      </c>
      <c r="AL52" s="416"/>
      <c r="AM52" s="298"/>
      <c r="AN52" s="467"/>
      <c r="AO52" s="268"/>
      <c r="AP52" s="473"/>
      <c r="AQ52" s="473"/>
      <c r="AR52" s="527"/>
    </row>
    <row r="53" spans="1:44" s="182" customFormat="1" ht="36" x14ac:dyDescent="0.35">
      <c r="A53" s="181" t="s">
        <v>156</v>
      </c>
      <c r="B53" s="273">
        <v>2</v>
      </c>
      <c r="C53" s="273">
        <v>0</v>
      </c>
      <c r="D53" s="273">
        <v>4</v>
      </c>
      <c r="E53" s="273">
        <v>7</v>
      </c>
      <c r="F53" s="273">
        <v>1</v>
      </c>
      <c r="G53" s="273" t="s">
        <v>245</v>
      </c>
      <c r="H53" s="174">
        <v>9</v>
      </c>
      <c r="I53" s="174" t="s">
        <v>136</v>
      </c>
      <c r="J53" s="222" t="s">
        <v>249</v>
      </c>
      <c r="K53" s="595">
        <v>746200</v>
      </c>
      <c r="L53" s="595">
        <v>85400</v>
      </c>
      <c r="M53" s="595"/>
      <c r="N53" s="388"/>
      <c r="O53" s="388"/>
      <c r="P53" s="388"/>
      <c r="Q53" s="388">
        <f>SUM(N53+O53-P53)</f>
        <v>0</v>
      </c>
      <c r="R53" s="429"/>
      <c r="S53" s="429">
        <v>0</v>
      </c>
      <c r="T53" s="429">
        <v>0</v>
      </c>
      <c r="U53" s="429">
        <f>SUM(S53-T53)</f>
        <v>0</v>
      </c>
      <c r="V53" s="388"/>
      <c r="W53" s="388"/>
      <c r="X53" s="390">
        <f>SUM(U53)</f>
        <v>0</v>
      </c>
      <c r="Y53" s="597"/>
      <c r="Z53" s="598">
        <f>SUM(Q53-R53-T53-V53-W53-X53-Y53)</f>
        <v>0</v>
      </c>
      <c r="AA53" s="598"/>
      <c r="AB53" s="598"/>
      <c r="AC53" s="598">
        <f t="shared" si="0"/>
        <v>0</v>
      </c>
      <c r="AD53" s="597">
        <f t="shared" si="4"/>
        <v>0</v>
      </c>
      <c r="AE53" s="597"/>
      <c r="AF53" s="597">
        <f>SUM(AD53-AE53)</f>
        <v>0</v>
      </c>
      <c r="AG53" s="479">
        <f>SUM(R53+T53+V53+Y53+W53+AB53)</f>
        <v>0</v>
      </c>
      <c r="AH53" s="391" t="e">
        <f>AB53/(AB53+AE53+AF53)</f>
        <v>#DIV/0!</v>
      </c>
      <c r="AI53" s="392"/>
      <c r="AJ53" s="393"/>
      <c r="AK53" s="394" t="e">
        <f>SUM(AD53-AE53-#REF!-#REF!)</f>
        <v>#REF!</v>
      </c>
      <c r="AL53" s="395" t="e">
        <f>SUM(Q53-(AD53+X53))/Q53</f>
        <v>#DIV/0!</v>
      </c>
      <c r="AM53" s="294"/>
      <c r="AN53" s="467"/>
      <c r="AO53" s="498"/>
      <c r="AP53" s="473"/>
      <c r="AQ53" s="473"/>
      <c r="AR53" s="527"/>
    </row>
    <row r="54" spans="1:44" s="182" customFormat="1" ht="65.25" customHeight="1" x14ac:dyDescent="0.35">
      <c r="A54" s="181" t="s">
        <v>156</v>
      </c>
      <c r="B54" s="273" t="s">
        <v>157</v>
      </c>
      <c r="C54" s="273" t="s">
        <v>159</v>
      </c>
      <c r="D54" s="273" t="s">
        <v>150</v>
      </c>
      <c r="E54" s="273" t="s">
        <v>242</v>
      </c>
      <c r="F54" s="273" t="s">
        <v>154</v>
      </c>
      <c r="G54" s="273" t="s">
        <v>138</v>
      </c>
      <c r="H54" s="174" t="s">
        <v>137</v>
      </c>
      <c r="I54" s="174" t="s">
        <v>136</v>
      </c>
      <c r="J54" s="222" t="s">
        <v>248</v>
      </c>
      <c r="K54" s="595">
        <v>111300</v>
      </c>
      <c r="L54" s="595">
        <v>120960</v>
      </c>
      <c r="M54" s="595"/>
      <c r="N54" s="388"/>
      <c r="O54" s="388"/>
      <c r="P54" s="388"/>
      <c r="Q54" s="388">
        <f>SUM(N54+O54-P54)</f>
        <v>0</v>
      </c>
      <c r="R54" s="429"/>
      <c r="S54" s="429"/>
      <c r="T54" s="429">
        <v>0</v>
      </c>
      <c r="U54" s="429">
        <f>SUM(S54-T54)</f>
        <v>0</v>
      </c>
      <c r="V54" s="388"/>
      <c r="W54" s="388"/>
      <c r="X54" s="390">
        <f>SUM(U54)</f>
        <v>0</v>
      </c>
      <c r="Y54" s="597"/>
      <c r="Z54" s="598">
        <f>SUM(Q54-R54-T54-V54-W54-X54-Y54)</f>
        <v>0</v>
      </c>
      <c r="AA54" s="623"/>
      <c r="AB54" s="623"/>
      <c r="AC54" s="623">
        <f t="shared" si="0"/>
        <v>0</v>
      </c>
      <c r="AD54" s="597">
        <f t="shared" si="4"/>
        <v>0</v>
      </c>
      <c r="AE54" s="597"/>
      <c r="AF54" s="597">
        <f>SUM(AD54-AE54)</f>
        <v>0</v>
      </c>
      <c r="AG54" s="479">
        <f>SUM(R54+T54+V54+Y54+W54+AB54)</f>
        <v>0</v>
      </c>
      <c r="AH54" s="391" t="e">
        <f>AB54/(AB54+AE54+AF54)</f>
        <v>#DIV/0!</v>
      </c>
      <c r="AI54" s="392"/>
      <c r="AJ54" s="393"/>
      <c r="AK54" s="394" t="e">
        <f>SUM(AD54-AE54-#REF!-#REF!)</f>
        <v>#REF!</v>
      </c>
      <c r="AL54" s="395" t="e">
        <f>SUM(Q54-(AD54+X54))/Q54</f>
        <v>#DIV/0!</v>
      </c>
      <c r="AM54" s="294"/>
      <c r="AN54" s="467"/>
      <c r="AO54" s="498"/>
      <c r="AP54" s="473"/>
      <c r="AQ54" s="473"/>
      <c r="AR54" s="527"/>
    </row>
    <row r="55" spans="1:44" s="182" customFormat="1" ht="52.5" customHeight="1" x14ac:dyDescent="0.35">
      <c r="A55" s="181" t="s">
        <v>156</v>
      </c>
      <c r="B55" s="273" t="s">
        <v>157</v>
      </c>
      <c r="C55" s="273" t="s">
        <v>159</v>
      </c>
      <c r="D55" s="273" t="s">
        <v>150</v>
      </c>
      <c r="E55" s="273" t="s">
        <v>242</v>
      </c>
      <c r="F55" s="273" t="s">
        <v>146</v>
      </c>
      <c r="G55" s="273" t="s">
        <v>245</v>
      </c>
      <c r="H55" s="174">
        <v>10</v>
      </c>
      <c r="I55" s="174" t="s">
        <v>136</v>
      </c>
      <c r="J55" s="361" t="s">
        <v>194</v>
      </c>
      <c r="K55" s="595">
        <v>2293000</v>
      </c>
      <c r="L55" s="595">
        <v>1674000</v>
      </c>
      <c r="M55" s="595">
        <v>683998</v>
      </c>
      <c r="N55" s="388">
        <v>4600000</v>
      </c>
      <c r="O55" s="388"/>
      <c r="P55" s="388"/>
      <c r="Q55" s="388">
        <f>SUM(N55+O55-P55)</f>
        <v>4600000</v>
      </c>
      <c r="R55" s="429"/>
      <c r="S55" s="429"/>
      <c r="T55" s="429"/>
      <c r="U55" s="429">
        <f>SUM(S55-T55)</f>
        <v>0</v>
      </c>
      <c r="V55" s="388"/>
      <c r="W55" s="388"/>
      <c r="X55" s="390">
        <f>SUM(U55)</f>
        <v>0</v>
      </c>
      <c r="Y55" s="597"/>
      <c r="Z55" s="598">
        <f>SUM(Q55-R55-T55-V55-W55-X55-Y55)</f>
        <v>4600000</v>
      </c>
      <c r="AA55" s="599">
        <v>4600000</v>
      </c>
      <c r="AB55" s="598">
        <v>0</v>
      </c>
      <c r="AC55" s="598">
        <f t="shared" si="0"/>
        <v>4600000</v>
      </c>
      <c r="AD55" s="597">
        <f t="shared" si="4"/>
        <v>4600000</v>
      </c>
      <c r="AE55" s="597">
        <v>4600000</v>
      </c>
      <c r="AF55" s="597">
        <f>SUM(AD55-AE55)</f>
        <v>0</v>
      </c>
      <c r="AG55" s="479">
        <f>SUM(R55+T55+V55+Y55+W55+AB55)</f>
        <v>0</v>
      </c>
      <c r="AH55" s="391">
        <f>AB55/(AB55+AE55+AF55)</f>
        <v>0</v>
      </c>
      <c r="AI55" s="392"/>
      <c r="AJ55" s="393"/>
      <c r="AK55" s="394" t="e">
        <f>SUM(AD55-AE55-#REF!-#REF!)</f>
        <v>#REF!</v>
      </c>
      <c r="AL55" s="395">
        <f>SUM(Q55-(AD55+X55))/Q55</f>
        <v>0</v>
      </c>
      <c r="AM55" s="294"/>
      <c r="AN55" s="467"/>
      <c r="AO55" s="498"/>
      <c r="AP55" s="473"/>
      <c r="AQ55" s="473"/>
      <c r="AR55" s="527"/>
    </row>
    <row r="56" spans="1:44" s="182" customFormat="1" ht="73.5" customHeight="1" x14ac:dyDescent="0.35">
      <c r="A56" s="181" t="s">
        <v>156</v>
      </c>
      <c r="B56" s="273" t="s">
        <v>157</v>
      </c>
      <c r="C56" s="273" t="s">
        <v>159</v>
      </c>
      <c r="D56" s="273" t="s">
        <v>150</v>
      </c>
      <c r="E56" s="273" t="s">
        <v>242</v>
      </c>
      <c r="F56" s="273" t="s">
        <v>155</v>
      </c>
      <c r="G56" s="273" t="s">
        <v>245</v>
      </c>
      <c r="H56" s="174">
        <v>10</v>
      </c>
      <c r="I56" s="174" t="s">
        <v>136</v>
      </c>
      <c r="J56" s="361" t="s">
        <v>436</v>
      </c>
      <c r="K56" s="595">
        <v>5955458</v>
      </c>
      <c r="L56" s="595">
        <v>4360858</v>
      </c>
      <c r="M56" s="595">
        <f>1454877</f>
        <v>1454877</v>
      </c>
      <c r="N56" s="388">
        <v>6500000</v>
      </c>
      <c r="O56" s="388"/>
      <c r="P56" s="388"/>
      <c r="Q56" s="388">
        <f>SUM(N56+O56-P56)</f>
        <v>6500000</v>
      </c>
      <c r="R56" s="434">
        <v>500000</v>
      </c>
      <c r="S56" s="434">
        <v>3000000</v>
      </c>
      <c r="T56" s="443"/>
      <c r="U56" s="429">
        <f>SUM(S56-T56)</f>
        <v>3000000</v>
      </c>
      <c r="V56" s="388"/>
      <c r="W56" s="388"/>
      <c r="X56" s="390">
        <f>SUM(U56)</f>
        <v>3000000</v>
      </c>
      <c r="Y56" s="597"/>
      <c r="Z56" s="598">
        <f>SUM(Q56-R56-T56-V56-W56-X56-Y56)</f>
        <v>3000000</v>
      </c>
      <c r="AA56" s="599">
        <v>3000000</v>
      </c>
      <c r="AB56" s="598"/>
      <c r="AC56" s="598">
        <f t="shared" si="0"/>
        <v>3000000</v>
      </c>
      <c r="AD56" s="597">
        <f t="shared" si="4"/>
        <v>3000000</v>
      </c>
      <c r="AE56" s="597">
        <v>3000000</v>
      </c>
      <c r="AF56" s="597">
        <f>SUM(AD56-AE56)</f>
        <v>0</v>
      </c>
      <c r="AG56" s="479">
        <f>SUM(R56+T56+V56+Y56+W56+AB56)</f>
        <v>500000</v>
      </c>
      <c r="AH56" s="391">
        <f>AB56/(AB56+AE56+AF56)</f>
        <v>0</v>
      </c>
      <c r="AI56" s="392"/>
      <c r="AJ56" s="393"/>
      <c r="AK56" s="394" t="e">
        <f>SUM(AD56-AE56-#REF!-#REF!)</f>
        <v>#REF!</v>
      </c>
      <c r="AL56" s="395">
        <f>SUM(Q56-(AD56+X56))/Q56</f>
        <v>7.6923076923076927E-2</v>
      </c>
      <c r="AM56" s="294"/>
      <c r="AN56" s="467"/>
      <c r="AO56" s="498"/>
      <c r="AP56" s="473"/>
      <c r="AQ56" s="473"/>
      <c r="AR56" s="527"/>
    </row>
    <row r="57" spans="1:44" s="194" customFormat="1" ht="36" x14ac:dyDescent="0.35">
      <c r="A57" s="190"/>
      <c r="B57" s="191"/>
      <c r="C57" s="191"/>
      <c r="D57" s="191"/>
      <c r="E57" s="191"/>
      <c r="F57" s="191"/>
      <c r="G57" s="191" t="s">
        <v>245</v>
      </c>
      <c r="H57" s="192"/>
      <c r="I57" s="192"/>
      <c r="J57" s="221" t="s">
        <v>258</v>
      </c>
      <c r="K57" s="193">
        <f>SUM(K53:K56)</f>
        <v>9105958</v>
      </c>
      <c r="L57" s="193">
        <f>SUM(L53:L56)</f>
        <v>6241218</v>
      </c>
      <c r="M57" s="193">
        <f>SUM(M53:M56)</f>
        <v>2138875</v>
      </c>
      <c r="N57" s="433">
        <f>SUM(N53:N56)</f>
        <v>11100000</v>
      </c>
      <c r="O57" s="433">
        <f t="shared" ref="O57:V57" si="34">SUM(O53:O56)</f>
        <v>0</v>
      </c>
      <c r="P57" s="433">
        <f t="shared" si="34"/>
        <v>0</v>
      </c>
      <c r="Q57" s="433">
        <f t="shared" si="34"/>
        <v>11100000</v>
      </c>
      <c r="R57" s="434">
        <f t="shared" si="34"/>
        <v>500000</v>
      </c>
      <c r="S57" s="434">
        <f t="shared" si="34"/>
        <v>3000000</v>
      </c>
      <c r="T57" s="435">
        <f t="shared" si="34"/>
        <v>0</v>
      </c>
      <c r="U57" s="435">
        <f t="shared" si="34"/>
        <v>3000000</v>
      </c>
      <c r="V57" s="433">
        <f t="shared" si="34"/>
        <v>0</v>
      </c>
      <c r="W57" s="433">
        <f>SUM(W55:W56)</f>
        <v>0</v>
      </c>
      <c r="X57" s="436">
        <f>SUM(X52:X56)</f>
        <v>3000000</v>
      </c>
      <c r="Y57" s="616">
        <f>SUM(Y52:Y56)</f>
        <v>0</v>
      </c>
      <c r="Z57" s="617">
        <f>SUM(Z53:Z56)</f>
        <v>7600000</v>
      </c>
      <c r="AA57" s="617">
        <f>SUM(AA55:AA56)</f>
        <v>7600000</v>
      </c>
      <c r="AB57" s="617">
        <f>SUM(AB52:AB56)</f>
        <v>0</v>
      </c>
      <c r="AC57" s="617">
        <f t="shared" si="0"/>
        <v>7600000</v>
      </c>
      <c r="AD57" s="616">
        <f>SUM(AD52:AD56)</f>
        <v>7600000</v>
      </c>
      <c r="AE57" s="616">
        <f>SUM(AE52:AE56)</f>
        <v>7600000</v>
      </c>
      <c r="AF57" s="616">
        <f>SUM(AF52:AF56)</f>
        <v>0</v>
      </c>
      <c r="AG57" s="481"/>
      <c r="AH57" s="439">
        <f>SUM(AB57/Z57)</f>
        <v>0</v>
      </c>
      <c r="AI57" s="437"/>
      <c r="AJ57" s="433"/>
      <c r="AK57" s="438" t="e">
        <f>SUM(AD57-AE57-#REF!-#REF!)</f>
        <v>#REF!</v>
      </c>
      <c r="AL57" s="404">
        <f>SUM(Q57-(AD57+X57))/Q57</f>
        <v>4.5045045045045043E-2</v>
      </c>
      <c r="AM57" s="297"/>
      <c r="AN57" s="469"/>
      <c r="AO57" s="269"/>
      <c r="AP57" s="476"/>
      <c r="AQ57" s="476"/>
      <c r="AR57" s="530"/>
    </row>
    <row r="58" spans="1:44" s="182" customFormat="1" ht="40.5" customHeight="1" x14ac:dyDescent="0.35">
      <c r="A58" s="181"/>
      <c r="B58" s="807" t="s">
        <v>195</v>
      </c>
      <c r="C58" s="807"/>
      <c r="D58" s="807"/>
      <c r="E58" s="807"/>
      <c r="F58" s="807"/>
      <c r="G58" s="807"/>
      <c r="H58" s="807"/>
      <c r="I58" s="807"/>
      <c r="J58" s="807"/>
      <c r="K58" s="595"/>
      <c r="L58" s="595"/>
      <c r="M58" s="595"/>
      <c r="N58" s="388"/>
      <c r="O58" s="388"/>
      <c r="P58" s="388"/>
      <c r="Q58" s="388"/>
      <c r="R58" s="429"/>
      <c r="S58" s="429"/>
      <c r="T58" s="429"/>
      <c r="U58" s="429"/>
      <c r="V58" s="388"/>
      <c r="W58" s="388"/>
      <c r="X58" s="390">
        <f>SUM(M58)</f>
        <v>0</v>
      </c>
      <c r="Y58" s="597"/>
      <c r="Z58" s="598"/>
      <c r="AA58" s="598"/>
      <c r="AB58" s="598"/>
      <c r="AC58" s="598">
        <f t="shared" ref="AC58:AC84" si="35">SUM(AA58-AB58)</f>
        <v>0</v>
      </c>
      <c r="AD58" s="597"/>
      <c r="AE58" s="597"/>
      <c r="AF58" s="597"/>
      <c r="AG58" s="479"/>
      <c r="AH58" s="391"/>
      <c r="AI58" s="449"/>
      <c r="AJ58" s="393"/>
      <c r="AK58" s="394"/>
      <c r="AL58" s="416"/>
      <c r="AM58" s="298"/>
      <c r="AN58" s="467"/>
      <c r="AO58" s="268"/>
      <c r="AP58" s="473"/>
      <c r="AQ58" s="473"/>
      <c r="AR58" s="527"/>
    </row>
    <row r="59" spans="1:44" s="182" customFormat="1" ht="36" x14ac:dyDescent="0.35">
      <c r="A59" s="181" t="s">
        <v>156</v>
      </c>
      <c r="B59" s="273" t="s">
        <v>157</v>
      </c>
      <c r="C59" s="273" t="s">
        <v>159</v>
      </c>
      <c r="D59" s="273" t="s">
        <v>150</v>
      </c>
      <c r="E59" s="273" t="s">
        <v>236</v>
      </c>
      <c r="F59" s="273" t="s">
        <v>139</v>
      </c>
      <c r="G59" s="273" t="s">
        <v>245</v>
      </c>
      <c r="H59" s="174">
        <v>10</v>
      </c>
      <c r="I59" s="174" t="s">
        <v>136</v>
      </c>
      <c r="J59" s="222" t="s">
        <v>196</v>
      </c>
      <c r="K59" s="595">
        <v>6186430</v>
      </c>
      <c r="L59" s="595">
        <v>6607190</v>
      </c>
      <c r="M59" s="595">
        <v>9941102</v>
      </c>
      <c r="N59" s="388">
        <v>8600000</v>
      </c>
      <c r="O59" s="388"/>
      <c r="P59" s="388"/>
      <c r="Q59" s="388">
        <f>SUM(N59+O59-P59)</f>
        <v>8600000</v>
      </c>
      <c r="R59" s="429"/>
      <c r="S59" s="429"/>
      <c r="T59" s="429"/>
      <c r="U59" s="429"/>
      <c r="V59" s="388">
        <f>SUM(Q59)</f>
        <v>8600000</v>
      </c>
      <c r="W59" s="388"/>
      <c r="X59" s="390">
        <f>SUM(U59)</f>
        <v>0</v>
      </c>
      <c r="Y59" s="597"/>
      <c r="Z59" s="598">
        <f>SUM(Q59-R59-T59-V59-W59-X59-Y59)</f>
        <v>0</v>
      </c>
      <c r="AA59" s="598"/>
      <c r="AB59" s="598"/>
      <c r="AC59" s="598">
        <f t="shared" si="35"/>
        <v>0</v>
      </c>
      <c r="AD59" s="597"/>
      <c r="AE59" s="597"/>
      <c r="AF59" s="597" t="s">
        <v>51</v>
      </c>
      <c r="AG59" s="506"/>
      <c r="AH59" s="391" t="e">
        <f>AB59/(AB59+AE59+AF59)</f>
        <v>#VALUE!</v>
      </c>
      <c r="AI59" s="392"/>
      <c r="AJ59" s="393"/>
      <c r="AK59" s="394" t="e">
        <f>SUM(AD59-AE59-#REF!-#REF!)</f>
        <v>#REF!</v>
      </c>
      <c r="AL59" s="395">
        <f>SUM(Q59-(AD59+X59))/Q59</f>
        <v>1</v>
      </c>
      <c r="AM59" s="295"/>
      <c r="AN59" s="603"/>
      <c r="AO59" s="288"/>
      <c r="AP59" s="473"/>
      <c r="AQ59" s="473"/>
      <c r="AR59" s="527"/>
    </row>
    <row r="60" spans="1:44" s="182" customFormat="1" ht="53.25" customHeight="1" x14ac:dyDescent="0.35">
      <c r="A60" s="181" t="s">
        <v>156</v>
      </c>
      <c r="B60" s="273" t="s">
        <v>157</v>
      </c>
      <c r="C60" s="273" t="s">
        <v>159</v>
      </c>
      <c r="D60" s="273" t="s">
        <v>150</v>
      </c>
      <c r="E60" s="273" t="s">
        <v>236</v>
      </c>
      <c r="F60" s="273" t="s">
        <v>157</v>
      </c>
      <c r="G60" s="273" t="s">
        <v>245</v>
      </c>
      <c r="H60" s="174">
        <v>10</v>
      </c>
      <c r="I60" s="174" t="s">
        <v>136</v>
      </c>
      <c r="J60" s="222" t="s">
        <v>197</v>
      </c>
      <c r="K60" s="595">
        <v>93438200</v>
      </c>
      <c r="L60" s="595">
        <v>94312740</v>
      </c>
      <c r="M60" s="595">
        <v>103921690</v>
      </c>
      <c r="N60" s="388">
        <v>120000000</v>
      </c>
      <c r="O60" s="388"/>
      <c r="P60" s="388"/>
      <c r="Q60" s="388">
        <f>SUM(N60+O60-P60)</f>
        <v>120000000</v>
      </c>
      <c r="R60" s="429"/>
      <c r="S60" s="429"/>
      <c r="T60" s="429"/>
      <c r="U60" s="429"/>
      <c r="V60" s="388">
        <f>SUM(Q60)</f>
        <v>120000000</v>
      </c>
      <c r="W60" s="388"/>
      <c r="X60" s="390">
        <f>SUM(U60)</f>
        <v>0</v>
      </c>
      <c r="Y60" s="597"/>
      <c r="Z60" s="598">
        <f>SUM(Q60-R60-T60-V60-W60-X60-Y60)</f>
        <v>0</v>
      </c>
      <c r="AA60" s="598"/>
      <c r="AB60" s="598"/>
      <c r="AC60" s="598">
        <f t="shared" si="35"/>
        <v>0</v>
      </c>
      <c r="AD60" s="597"/>
      <c r="AE60" s="597"/>
      <c r="AF60" s="597" t="s">
        <v>51</v>
      </c>
      <c r="AG60" s="506"/>
      <c r="AH60" s="391" t="e">
        <f>AB60/(AB60+AE60+AF60)</f>
        <v>#VALUE!</v>
      </c>
      <c r="AI60" s="392"/>
      <c r="AJ60" s="393"/>
      <c r="AK60" s="394" t="e">
        <f>SUM(AD60-AE60-#REF!-#REF!)</f>
        <v>#REF!</v>
      </c>
      <c r="AL60" s="395">
        <f>SUM(Q60-(AD60+X60))/Q60</f>
        <v>1</v>
      </c>
      <c r="AM60" s="295"/>
      <c r="AN60" s="603"/>
      <c r="AO60" s="288"/>
      <c r="AP60" s="478"/>
      <c r="AQ60" s="473"/>
      <c r="AR60" s="527"/>
    </row>
    <row r="61" spans="1:44" s="182" customFormat="1" ht="36" x14ac:dyDescent="0.35">
      <c r="A61" s="181" t="s">
        <v>156</v>
      </c>
      <c r="B61" s="273" t="s">
        <v>157</v>
      </c>
      <c r="C61" s="273" t="s">
        <v>159</v>
      </c>
      <c r="D61" s="273" t="s">
        <v>150</v>
      </c>
      <c r="E61" s="273" t="s">
        <v>236</v>
      </c>
      <c r="F61" s="273" t="s">
        <v>146</v>
      </c>
      <c r="G61" s="273" t="s">
        <v>245</v>
      </c>
      <c r="H61" s="174">
        <v>10</v>
      </c>
      <c r="I61" s="174" t="s">
        <v>136</v>
      </c>
      <c r="J61" s="222" t="s">
        <v>198</v>
      </c>
      <c r="K61" s="595">
        <v>38584988</v>
      </c>
      <c r="L61" s="595">
        <v>37647973</v>
      </c>
      <c r="M61" s="595">
        <v>29818737</v>
      </c>
      <c r="N61" s="388">
        <v>19000000</v>
      </c>
      <c r="O61" s="388"/>
      <c r="P61" s="388"/>
      <c r="Q61" s="388">
        <f>SUM(N61+O61-P61)</f>
        <v>19000000</v>
      </c>
      <c r="R61" s="429"/>
      <c r="S61" s="429"/>
      <c r="T61" s="429"/>
      <c r="U61" s="429"/>
      <c r="V61" s="388">
        <f>SUM(Q61)</f>
        <v>19000000</v>
      </c>
      <c r="W61" s="388"/>
      <c r="X61" s="390">
        <f>SUM(U61)</f>
        <v>0</v>
      </c>
      <c r="Y61" s="597"/>
      <c r="Z61" s="598">
        <f>SUM(Q61-R61-T61-V61-W61-X61-Y61)</f>
        <v>0</v>
      </c>
      <c r="AA61" s="598"/>
      <c r="AB61" s="598"/>
      <c r="AC61" s="598">
        <f t="shared" si="35"/>
        <v>0</v>
      </c>
      <c r="AD61" s="597"/>
      <c r="AE61" s="597"/>
      <c r="AF61" s="597" t="s">
        <v>51</v>
      </c>
      <c r="AG61" s="506"/>
      <c r="AH61" s="391" t="e">
        <f>AB61/(AB61+AE61+AF61)</f>
        <v>#VALUE!</v>
      </c>
      <c r="AI61" s="392"/>
      <c r="AJ61" s="393"/>
      <c r="AK61" s="394" t="e">
        <f>SUM(AD61-AE61-#REF!-#REF!)</f>
        <v>#REF!</v>
      </c>
      <c r="AL61" s="395">
        <f>SUM(Q61-(AD61+X61))/Q61</f>
        <v>1</v>
      </c>
      <c r="AM61" s="295"/>
      <c r="AN61" s="603"/>
      <c r="AO61" s="288"/>
      <c r="AP61" s="478"/>
      <c r="AQ61" s="473"/>
      <c r="AR61" s="527"/>
    </row>
    <row r="62" spans="1:44" s="182" customFormat="1" ht="58.5" customHeight="1" x14ac:dyDescent="0.35">
      <c r="A62" s="181" t="s">
        <v>156</v>
      </c>
      <c r="B62" s="273" t="s">
        <v>157</v>
      </c>
      <c r="C62" s="273" t="s">
        <v>159</v>
      </c>
      <c r="D62" s="273" t="s">
        <v>150</v>
      </c>
      <c r="E62" s="273" t="s">
        <v>236</v>
      </c>
      <c r="F62" s="273" t="s">
        <v>155</v>
      </c>
      <c r="G62" s="273"/>
      <c r="H62" s="174">
        <v>10</v>
      </c>
      <c r="I62" s="174" t="s">
        <v>136</v>
      </c>
      <c r="J62" s="222" t="s">
        <v>225</v>
      </c>
      <c r="K62" s="595">
        <v>122363650</v>
      </c>
      <c r="L62" s="595">
        <v>119445871</v>
      </c>
      <c r="M62" s="595">
        <v>113763193</v>
      </c>
      <c r="N62" s="388">
        <v>150000000</v>
      </c>
      <c r="O62" s="388"/>
      <c r="P62" s="388"/>
      <c r="Q62" s="388">
        <f>SUM(N62+O62-P62)</f>
        <v>150000000</v>
      </c>
      <c r="R62" s="429"/>
      <c r="S62" s="429"/>
      <c r="T62" s="429"/>
      <c r="U62" s="429"/>
      <c r="V62" s="388">
        <f>SUM(Q62)</f>
        <v>150000000</v>
      </c>
      <c r="W62" s="388"/>
      <c r="X62" s="390">
        <f>SUM(U62)</f>
        <v>0</v>
      </c>
      <c r="Y62" s="597"/>
      <c r="Z62" s="598">
        <f>SUM(Q62-R62-T62-V62-W62-X62-Y62)</f>
        <v>0</v>
      </c>
      <c r="AA62" s="598"/>
      <c r="AB62" s="598"/>
      <c r="AC62" s="598">
        <f t="shared" si="35"/>
        <v>0</v>
      </c>
      <c r="AD62" s="597"/>
      <c r="AE62" s="597"/>
      <c r="AF62" s="597" t="s">
        <v>51</v>
      </c>
      <c r="AG62" s="506"/>
      <c r="AH62" s="391" t="e">
        <f>AB62/(AB62+AE62+AF62)</f>
        <v>#VALUE!</v>
      </c>
      <c r="AI62" s="392"/>
      <c r="AJ62" s="393"/>
      <c r="AK62" s="394" t="e">
        <f>SUM(AD62-AE62-#REF!-#REF!)</f>
        <v>#REF!</v>
      </c>
      <c r="AL62" s="395">
        <f>SUM(Q62-(AD62+X62))/Q62</f>
        <v>1</v>
      </c>
      <c r="AM62" s="295"/>
      <c r="AN62" s="603"/>
      <c r="AO62" s="288"/>
      <c r="AP62" s="473"/>
      <c r="AQ62" s="473"/>
      <c r="AR62" s="527"/>
    </row>
    <row r="63" spans="1:44" s="182" customFormat="1" ht="26.25" x14ac:dyDescent="0.35">
      <c r="A63" s="181"/>
      <c r="B63" s="191"/>
      <c r="C63" s="191"/>
      <c r="D63" s="191"/>
      <c r="E63" s="191"/>
      <c r="F63" s="191"/>
      <c r="G63" s="191"/>
      <c r="H63" s="192"/>
      <c r="I63" s="192"/>
      <c r="J63" s="221" t="s">
        <v>226</v>
      </c>
      <c r="K63" s="193"/>
      <c r="L63" s="193"/>
      <c r="M63" s="193"/>
      <c r="N63" s="433">
        <f>SUM(N59:N62)</f>
        <v>297600000</v>
      </c>
      <c r="O63" s="433">
        <f>SUM(O59:O62)</f>
        <v>0</v>
      </c>
      <c r="P63" s="433">
        <f>SUM(P59:P62)</f>
        <v>0</v>
      </c>
      <c r="Q63" s="433">
        <f>SUM(Q59:Q62)</f>
        <v>297600000</v>
      </c>
      <c r="R63" s="434"/>
      <c r="S63" s="434"/>
      <c r="T63" s="435"/>
      <c r="U63" s="435"/>
      <c r="V63" s="433">
        <f>SUM(V59:V62)</f>
        <v>297600000</v>
      </c>
      <c r="W63" s="433">
        <f t="shared" ref="W63:AE63" si="36">SUM(W59:W62)</f>
        <v>0</v>
      </c>
      <c r="X63" s="450">
        <f t="shared" si="36"/>
        <v>0</v>
      </c>
      <c r="Y63" s="617">
        <f t="shared" si="36"/>
        <v>0</v>
      </c>
      <c r="Z63" s="617">
        <f t="shared" si="36"/>
        <v>0</v>
      </c>
      <c r="AA63" s="617">
        <f t="shared" si="36"/>
        <v>0</v>
      </c>
      <c r="AB63" s="617">
        <f t="shared" si="36"/>
        <v>0</v>
      </c>
      <c r="AC63" s="617">
        <f t="shared" si="36"/>
        <v>0</v>
      </c>
      <c r="AD63" s="617">
        <f t="shared" si="36"/>
        <v>0</v>
      </c>
      <c r="AE63" s="617">
        <f t="shared" si="36"/>
        <v>0</v>
      </c>
      <c r="AF63" s="616"/>
      <c r="AG63" s="481"/>
      <c r="AH63" s="439"/>
      <c r="AI63" s="437"/>
      <c r="AJ63" s="433"/>
      <c r="AK63" s="438"/>
      <c r="AL63" s="404">
        <f>SUM(Q63-(AD63+X63))/Q63</f>
        <v>1</v>
      </c>
      <c r="AM63" s="301"/>
      <c r="AN63" s="470">
        <f>SUM(AN59:AN62)</f>
        <v>0</v>
      </c>
      <c r="AO63" s="269"/>
      <c r="AP63" s="476"/>
      <c r="AQ63" s="476"/>
      <c r="AR63" s="527"/>
    </row>
    <row r="64" spans="1:44" s="182" customFormat="1" ht="36" customHeight="1" x14ac:dyDescent="0.35">
      <c r="A64" s="181"/>
      <c r="B64" s="807" t="s">
        <v>199</v>
      </c>
      <c r="C64" s="807"/>
      <c r="D64" s="807"/>
      <c r="E64" s="807"/>
      <c r="F64" s="807"/>
      <c r="G64" s="807"/>
      <c r="H64" s="807"/>
      <c r="I64" s="807"/>
      <c r="J64" s="807"/>
      <c r="K64" s="174"/>
      <c r="L64" s="174"/>
      <c r="M64" s="174"/>
      <c r="N64" s="440"/>
      <c r="O64" s="440"/>
      <c r="P64" s="440"/>
      <c r="Q64" s="440"/>
      <c r="R64" s="440"/>
      <c r="S64" s="440"/>
      <c r="T64" s="440"/>
      <c r="U64" s="440"/>
      <c r="V64" s="440"/>
      <c r="W64" s="440"/>
      <c r="X64" s="440"/>
      <c r="Y64" s="618"/>
      <c r="Z64" s="618"/>
      <c r="AA64" s="618"/>
      <c r="AB64" s="618"/>
      <c r="AC64" s="618"/>
      <c r="AD64" s="618"/>
      <c r="AE64" s="618"/>
      <c r="AF64" s="618"/>
      <c r="AG64" s="484"/>
      <c r="AH64" s="391"/>
      <c r="AI64" s="446"/>
      <c r="AJ64" s="393"/>
      <c r="AK64" s="394" t="e">
        <f>SUM(AD64-AE64-#REF!-#REF!)</f>
        <v>#REF!</v>
      </c>
      <c r="AL64" s="416"/>
      <c r="AM64" s="298"/>
      <c r="AN64" s="467"/>
      <c r="AO64" s="268"/>
      <c r="AP64" s="473"/>
      <c r="AQ64" s="473"/>
      <c r="AR64" s="527"/>
    </row>
    <row r="65" spans="1:44" s="182" customFormat="1" ht="36" x14ac:dyDescent="0.35">
      <c r="A65" s="181" t="s">
        <v>156</v>
      </c>
      <c r="B65" s="273" t="s">
        <v>157</v>
      </c>
      <c r="C65" s="273" t="s">
        <v>159</v>
      </c>
      <c r="D65" s="273" t="s">
        <v>150</v>
      </c>
      <c r="E65" s="273" t="s">
        <v>160</v>
      </c>
      <c r="F65" s="273" t="s">
        <v>150</v>
      </c>
      <c r="G65" s="273" t="s">
        <v>245</v>
      </c>
      <c r="H65" s="174">
        <v>10</v>
      </c>
      <c r="I65" s="174" t="s">
        <v>136</v>
      </c>
      <c r="J65" s="361" t="s">
        <v>201</v>
      </c>
      <c r="K65" s="595">
        <v>13728734</v>
      </c>
      <c r="L65" s="595">
        <v>10285849</v>
      </c>
      <c r="M65" s="595">
        <v>9005472</v>
      </c>
      <c r="N65" s="388">
        <v>10100000</v>
      </c>
      <c r="O65" s="388"/>
      <c r="P65" s="388"/>
      <c r="Q65" s="388">
        <f>SUM(N65+O65-P65)</f>
        <v>10100000</v>
      </c>
      <c r="R65" s="388"/>
      <c r="S65" s="388"/>
      <c r="T65" s="388"/>
      <c r="U65" s="388"/>
      <c r="V65" s="388"/>
      <c r="W65" s="388"/>
      <c r="X65" s="390">
        <f>SUM(U65)</f>
        <v>0</v>
      </c>
      <c r="Y65" s="736"/>
      <c r="Z65" s="598">
        <f>SUM(Q65-R65-T65-V65-W65-X65-Y65)</f>
        <v>10100000</v>
      </c>
      <c r="AA65" s="622">
        <v>10100000</v>
      </c>
      <c r="AB65" s="615"/>
      <c r="AC65" s="615">
        <f t="shared" si="35"/>
        <v>10100000</v>
      </c>
      <c r="AD65" s="597">
        <f>SUM(Z65-AB65)</f>
        <v>10100000</v>
      </c>
      <c r="AE65" s="597">
        <v>10100000</v>
      </c>
      <c r="AF65" s="597">
        <f>SUM(AD65-AE65)</f>
        <v>0</v>
      </c>
      <c r="AG65" s="479">
        <f>SUM(R65+T65+V65+Y65+W65+AB65)</f>
        <v>0</v>
      </c>
      <c r="AH65" s="391">
        <f>AB65/(AB65+AE65+AF65)</f>
        <v>0</v>
      </c>
      <c r="AI65" s="392"/>
      <c r="AJ65" s="393"/>
      <c r="AK65" s="394" t="e">
        <f>SUM(AD65-AE65-#REF!-#REF!)</f>
        <v>#REF!</v>
      </c>
      <c r="AL65" s="395">
        <f t="shared" ref="AL65:AL70" si="37">SUM(Q65-(AD65+X65))/Q65</f>
        <v>0</v>
      </c>
      <c r="AM65" s="294"/>
      <c r="AN65" s="467"/>
      <c r="AO65" s="498"/>
      <c r="AP65" s="473"/>
      <c r="AQ65" s="473"/>
      <c r="AR65" s="527"/>
    </row>
    <row r="66" spans="1:44" s="182" customFormat="1" ht="36" x14ac:dyDescent="0.35">
      <c r="A66" s="181" t="s">
        <v>156</v>
      </c>
      <c r="B66" s="273" t="s">
        <v>157</v>
      </c>
      <c r="C66" s="273" t="s">
        <v>159</v>
      </c>
      <c r="D66" s="273" t="s">
        <v>150</v>
      </c>
      <c r="E66" s="273" t="s">
        <v>160</v>
      </c>
      <c r="F66" s="273" t="s">
        <v>242</v>
      </c>
      <c r="G66" s="273" t="s">
        <v>245</v>
      </c>
      <c r="H66" s="174">
        <v>10</v>
      </c>
      <c r="I66" s="174" t="s">
        <v>136</v>
      </c>
      <c r="J66" s="361" t="s">
        <v>222</v>
      </c>
      <c r="K66" s="595">
        <v>12101320</v>
      </c>
      <c r="L66" s="595">
        <v>767811</v>
      </c>
      <c r="M66" s="595">
        <v>8155898</v>
      </c>
      <c r="N66" s="388">
        <v>10000000</v>
      </c>
      <c r="O66" s="388"/>
      <c r="P66" s="388"/>
      <c r="Q66" s="388">
        <f>SUM(N66+O66-P66)</f>
        <v>10000000</v>
      </c>
      <c r="R66" s="388"/>
      <c r="S66" s="388"/>
      <c r="T66" s="388"/>
      <c r="U66" s="388"/>
      <c r="V66" s="388"/>
      <c r="W66" s="388"/>
      <c r="X66" s="390">
        <f>SUM(U66)</f>
        <v>0</v>
      </c>
      <c r="Y66" s="736"/>
      <c r="Z66" s="598">
        <f>SUM(Q66-R66-T66-V66-W66-X66-Y66)</f>
        <v>10000000</v>
      </c>
      <c r="AA66" s="735">
        <v>10000000</v>
      </c>
      <c r="AB66" s="615"/>
      <c r="AC66" s="615">
        <f t="shared" si="35"/>
        <v>10000000</v>
      </c>
      <c r="AD66" s="597">
        <f>SUM(Z66-AB66)</f>
        <v>10000000</v>
      </c>
      <c r="AE66" s="597">
        <v>10000000</v>
      </c>
      <c r="AF66" s="597">
        <f>SUM(AD66-AE66)</f>
        <v>0</v>
      </c>
      <c r="AG66" s="479">
        <f>SUM(R66+T66+V66+Y66+W66+AB66)</f>
        <v>0</v>
      </c>
      <c r="AH66" s="391">
        <f>AB66/(AB66+AE66+AF66)</f>
        <v>0</v>
      </c>
      <c r="AI66" s="392"/>
      <c r="AJ66" s="393"/>
      <c r="AK66" s="394" t="e">
        <f>SUM(AD66-AE66-#REF!-#REF!)</f>
        <v>#REF!</v>
      </c>
      <c r="AL66" s="395">
        <f t="shared" si="37"/>
        <v>0</v>
      </c>
      <c r="AM66" s="294"/>
      <c r="AN66" s="467"/>
      <c r="AO66" s="498"/>
      <c r="AP66" s="473"/>
      <c r="AQ66" s="473"/>
      <c r="AR66" s="527"/>
    </row>
    <row r="67" spans="1:44" s="182" customFormat="1" ht="108" customHeight="1" x14ac:dyDescent="0.35">
      <c r="A67" s="181" t="s">
        <v>156</v>
      </c>
      <c r="B67" s="273" t="s">
        <v>157</v>
      </c>
      <c r="C67" s="273" t="s">
        <v>159</v>
      </c>
      <c r="D67" s="273" t="s">
        <v>150</v>
      </c>
      <c r="E67" s="273" t="s">
        <v>160</v>
      </c>
      <c r="F67" s="273" t="s">
        <v>236</v>
      </c>
      <c r="G67" s="273" t="s">
        <v>245</v>
      </c>
      <c r="H67" s="174">
        <v>10</v>
      </c>
      <c r="I67" s="174" t="s">
        <v>136</v>
      </c>
      <c r="J67" s="361" t="s">
        <v>310</v>
      </c>
      <c r="K67" s="595">
        <v>44027913</v>
      </c>
      <c r="L67" s="595">
        <v>15481207</v>
      </c>
      <c r="M67" s="595">
        <v>34743449</v>
      </c>
      <c r="N67" s="388">
        <v>39000000</v>
      </c>
      <c r="O67" s="388"/>
      <c r="P67" s="388"/>
      <c r="Q67" s="388">
        <f>SUM(N67+O67-P67)</f>
        <v>39000000</v>
      </c>
      <c r="R67" s="426"/>
      <c r="S67" s="388"/>
      <c r="T67" s="388"/>
      <c r="U67" s="388"/>
      <c r="V67" s="388"/>
      <c r="W67" s="388"/>
      <c r="X67" s="390">
        <f>SUM(U67)</f>
        <v>0</v>
      </c>
      <c r="Y67" s="736"/>
      <c r="Z67" s="598">
        <f>SUM(Q67-R67-T67-V67-W67-X67-Y67)</f>
        <v>39000000</v>
      </c>
      <c r="AA67" s="735">
        <v>39000000</v>
      </c>
      <c r="AB67" s="598"/>
      <c r="AC67" s="598">
        <f t="shared" si="35"/>
        <v>39000000</v>
      </c>
      <c r="AD67" s="597">
        <f>SUM(Z67-AB67)</f>
        <v>39000000</v>
      </c>
      <c r="AE67" s="597">
        <v>39000000</v>
      </c>
      <c r="AF67" s="597">
        <f>SUM(AD67-AE67)</f>
        <v>0</v>
      </c>
      <c r="AG67" s="479">
        <f>SUM(R67+T67+V67+Y67+W67+AB67)</f>
        <v>0</v>
      </c>
      <c r="AH67" s="391">
        <f>AB67/(AB67+AE67+AF67)</f>
        <v>0</v>
      </c>
      <c r="AI67" s="392"/>
      <c r="AJ67" s="393"/>
      <c r="AK67" s="394" t="e">
        <f>SUM(AD67-AE67-#REF!-#REF!)</f>
        <v>#REF!</v>
      </c>
      <c r="AL67" s="395">
        <f t="shared" si="37"/>
        <v>0</v>
      </c>
      <c r="AM67" s="294"/>
      <c r="AN67" s="467"/>
      <c r="AO67" s="498"/>
      <c r="AP67" s="473"/>
      <c r="AQ67" s="473"/>
      <c r="AR67" s="527"/>
    </row>
    <row r="68" spans="1:44" s="182" customFormat="1" ht="36" x14ac:dyDescent="0.35">
      <c r="A68" s="181" t="s">
        <v>156</v>
      </c>
      <c r="B68" s="273" t="s">
        <v>157</v>
      </c>
      <c r="C68" s="273" t="s">
        <v>159</v>
      </c>
      <c r="D68" s="273" t="s">
        <v>150</v>
      </c>
      <c r="E68" s="273" t="s">
        <v>160</v>
      </c>
      <c r="F68" s="273" t="s">
        <v>160</v>
      </c>
      <c r="G68" s="273" t="s">
        <v>245</v>
      </c>
      <c r="H68" s="174">
        <v>10</v>
      </c>
      <c r="I68" s="174" t="s">
        <v>136</v>
      </c>
      <c r="J68" s="361" t="s">
        <v>224</v>
      </c>
      <c r="K68" s="595">
        <v>10358060</v>
      </c>
      <c r="L68" s="595">
        <v>767811</v>
      </c>
      <c r="M68" s="595">
        <v>9175385</v>
      </c>
      <c r="N68" s="388">
        <v>9500000</v>
      </c>
      <c r="O68" s="388"/>
      <c r="P68" s="388"/>
      <c r="Q68" s="388">
        <f>SUM(N68+O68-P68)</f>
        <v>9500000</v>
      </c>
      <c r="R68" s="388"/>
      <c r="S68" s="388"/>
      <c r="T68" s="388"/>
      <c r="U68" s="388"/>
      <c r="V68" s="388"/>
      <c r="W68" s="388"/>
      <c r="X68" s="390">
        <f>SUM(U68)</f>
        <v>0</v>
      </c>
      <c r="Y68" s="736"/>
      <c r="Z68" s="598">
        <f>SUM(Q68-R68-T68-V68-W68-X68-Y68)</f>
        <v>9500000</v>
      </c>
      <c r="AA68" s="735">
        <v>9500000</v>
      </c>
      <c r="AB68" s="615"/>
      <c r="AC68" s="615">
        <f t="shared" si="35"/>
        <v>9500000</v>
      </c>
      <c r="AD68" s="597">
        <f>SUM(Z68-AB68)</f>
        <v>9500000</v>
      </c>
      <c r="AE68" s="597">
        <v>9500000</v>
      </c>
      <c r="AF68" s="597">
        <f>SUM(AD68-AE68)</f>
        <v>0</v>
      </c>
      <c r="AG68" s="479">
        <f>SUM(R68+T68+V68+Y68+W68+AB68)</f>
        <v>0</v>
      </c>
      <c r="AH68" s="391">
        <f>AB68/(AB68+AE68+AF68)</f>
        <v>0</v>
      </c>
      <c r="AI68" s="392"/>
      <c r="AJ68" s="393"/>
      <c r="AK68" s="394" t="e">
        <f>SUM(AD68-AE68-#REF!-#REF!)</f>
        <v>#REF!</v>
      </c>
      <c r="AL68" s="395">
        <f t="shared" si="37"/>
        <v>0</v>
      </c>
      <c r="AM68" s="294"/>
      <c r="AN68" s="467"/>
      <c r="AO68" s="498"/>
      <c r="AP68" s="473"/>
      <c r="AQ68" s="473"/>
      <c r="AR68" s="527"/>
    </row>
    <row r="69" spans="1:44" s="182" customFormat="1" ht="36" x14ac:dyDescent="0.35">
      <c r="A69" s="181" t="s">
        <v>156</v>
      </c>
      <c r="B69" s="273" t="s">
        <v>157</v>
      </c>
      <c r="C69" s="273" t="s">
        <v>159</v>
      </c>
      <c r="D69" s="273" t="s">
        <v>150</v>
      </c>
      <c r="E69" s="273" t="s">
        <v>160</v>
      </c>
      <c r="F69" s="273" t="s">
        <v>243</v>
      </c>
      <c r="G69" s="273" t="s">
        <v>245</v>
      </c>
      <c r="H69" s="174">
        <v>10</v>
      </c>
      <c r="I69" s="174" t="s">
        <v>136</v>
      </c>
      <c r="J69" s="361" t="s">
        <v>202</v>
      </c>
      <c r="K69" s="595">
        <v>1239245</v>
      </c>
      <c r="L69" s="595">
        <v>668488</v>
      </c>
      <c r="M69" s="595">
        <v>820983</v>
      </c>
      <c r="N69" s="388">
        <v>1400000</v>
      </c>
      <c r="O69" s="388"/>
      <c r="P69" s="388"/>
      <c r="Q69" s="388">
        <f>SUM(N69+O69-P69)</f>
        <v>1400000</v>
      </c>
      <c r="R69" s="388"/>
      <c r="S69" s="388"/>
      <c r="T69" s="388"/>
      <c r="U69" s="388"/>
      <c r="V69" s="388"/>
      <c r="W69" s="388"/>
      <c r="X69" s="390">
        <f>SUM(U69)</f>
        <v>0</v>
      </c>
      <c r="Y69" s="736"/>
      <c r="Z69" s="598">
        <f>SUM(Q69-R69-T69-V69-W69-X69-Y69)</f>
        <v>1400000</v>
      </c>
      <c r="AA69" s="735">
        <v>1400000</v>
      </c>
      <c r="AB69" s="615"/>
      <c r="AC69" s="615">
        <f t="shared" si="35"/>
        <v>1400000</v>
      </c>
      <c r="AD69" s="597">
        <f>SUM(Z69-AB69)</f>
        <v>1400000</v>
      </c>
      <c r="AE69" s="597">
        <v>1400000</v>
      </c>
      <c r="AF69" s="597">
        <f>SUM(AD69-AE69)</f>
        <v>0</v>
      </c>
      <c r="AG69" s="479">
        <f>SUM(R69+T69+V69+Y69+W69+AB69)</f>
        <v>0</v>
      </c>
      <c r="AH69" s="391">
        <f>AB69/(AB69+AE69+AF69)</f>
        <v>0</v>
      </c>
      <c r="AI69" s="392"/>
      <c r="AJ69" s="393"/>
      <c r="AK69" s="394" t="e">
        <f>SUM(AD69-AE69-#REF!-#REF!)</f>
        <v>#REF!</v>
      </c>
      <c r="AL69" s="395">
        <f t="shared" si="37"/>
        <v>0</v>
      </c>
      <c r="AM69" s="294"/>
      <c r="AN69" s="467"/>
      <c r="AO69" s="498"/>
      <c r="AP69" s="473"/>
      <c r="AQ69" s="473"/>
      <c r="AR69" s="493">
        <f>SUM(AQ65:AQ69)</f>
        <v>0</v>
      </c>
    </row>
    <row r="70" spans="1:44" s="194" customFormat="1" ht="40.5" x14ac:dyDescent="0.35">
      <c r="A70" s="190"/>
      <c r="B70" s="191"/>
      <c r="C70" s="191"/>
      <c r="D70" s="191"/>
      <c r="E70" s="191"/>
      <c r="F70" s="191"/>
      <c r="G70" s="191"/>
      <c r="H70" s="192"/>
      <c r="I70" s="192"/>
      <c r="J70" s="221" t="s">
        <v>223</v>
      </c>
      <c r="K70" s="193">
        <f t="shared" ref="K70:Q70" si="38">SUM(K65:K69)</f>
        <v>81455272</v>
      </c>
      <c r="L70" s="193">
        <f t="shared" si="38"/>
        <v>27971166</v>
      </c>
      <c r="M70" s="193">
        <f t="shared" si="38"/>
        <v>61901187</v>
      </c>
      <c r="N70" s="433">
        <f t="shared" si="38"/>
        <v>70000000</v>
      </c>
      <c r="O70" s="433">
        <f t="shared" si="38"/>
        <v>0</v>
      </c>
      <c r="P70" s="433">
        <f t="shared" si="38"/>
        <v>0</v>
      </c>
      <c r="Q70" s="433">
        <f t="shared" si="38"/>
        <v>70000000</v>
      </c>
      <c r="R70" s="435"/>
      <c r="S70" s="435">
        <f t="shared" ref="S70:AB70" si="39">SUM(S65:S69)</f>
        <v>0</v>
      </c>
      <c r="T70" s="435">
        <f t="shared" si="39"/>
        <v>0</v>
      </c>
      <c r="U70" s="435">
        <f t="shared" si="39"/>
        <v>0</v>
      </c>
      <c r="V70" s="433">
        <f t="shared" si="39"/>
        <v>0</v>
      </c>
      <c r="W70" s="433">
        <f t="shared" si="39"/>
        <v>0</v>
      </c>
      <c r="X70" s="436">
        <f t="shared" si="39"/>
        <v>0</v>
      </c>
      <c r="Y70" s="616">
        <f t="shared" si="39"/>
        <v>0</v>
      </c>
      <c r="Z70" s="617">
        <f t="shared" si="39"/>
        <v>70000000</v>
      </c>
      <c r="AA70" s="617">
        <f t="shared" si="39"/>
        <v>70000000</v>
      </c>
      <c r="AB70" s="617">
        <f t="shared" si="39"/>
        <v>0</v>
      </c>
      <c r="AC70" s="617">
        <f t="shared" si="35"/>
        <v>70000000</v>
      </c>
      <c r="AD70" s="616">
        <f>SUM(AD65:AD69)</f>
        <v>70000000</v>
      </c>
      <c r="AE70" s="616">
        <f>SUM(AE65:AE69)</f>
        <v>70000000</v>
      </c>
      <c r="AF70" s="616">
        <f>SUM(AF65:AF69)</f>
        <v>0</v>
      </c>
      <c r="AG70" s="437">
        <f>SUM(AG65:AG69)</f>
        <v>0</v>
      </c>
      <c r="AH70" s="444">
        <f>SUM(AB70/Z70)</f>
        <v>0</v>
      </c>
      <c r="AI70" s="437"/>
      <c r="AJ70" s="451" t="s">
        <v>288</v>
      </c>
      <c r="AK70" s="438" t="e">
        <f>SUM(AD70-AE70-#REF!-#REF!)</f>
        <v>#REF!</v>
      </c>
      <c r="AL70" s="404">
        <f t="shared" si="37"/>
        <v>0</v>
      </c>
      <c r="AM70" s="297"/>
      <c r="AN70" s="469"/>
      <c r="AO70" s="269"/>
      <c r="AP70" s="476"/>
      <c r="AQ70" s="476"/>
      <c r="AR70" s="530"/>
    </row>
    <row r="71" spans="1:44" s="182" customFormat="1" ht="33" customHeight="1" x14ac:dyDescent="0.35">
      <c r="A71" s="455"/>
      <c r="B71" s="785" t="s">
        <v>203</v>
      </c>
      <c r="C71" s="786"/>
      <c r="D71" s="786"/>
      <c r="E71" s="786"/>
      <c r="F71" s="786"/>
      <c r="G71" s="786"/>
      <c r="H71" s="786"/>
      <c r="I71" s="786"/>
      <c r="J71" s="797"/>
      <c r="K71" s="174"/>
      <c r="L71" s="174"/>
      <c r="M71" s="174"/>
      <c r="N71" s="440"/>
      <c r="O71" s="440"/>
      <c r="P71" s="440"/>
      <c r="Q71" s="440"/>
      <c r="R71" s="440"/>
      <c r="S71" s="440"/>
      <c r="T71" s="440"/>
      <c r="U71" s="440"/>
      <c r="V71" s="440"/>
      <c r="W71" s="440"/>
      <c r="X71" s="440"/>
      <c r="Y71" s="618"/>
      <c r="Z71" s="618"/>
      <c r="AA71" s="618"/>
      <c r="AB71" s="618"/>
      <c r="AC71" s="618"/>
      <c r="AD71" s="624"/>
      <c r="AE71" s="618"/>
      <c r="AF71" s="618"/>
      <c r="AG71" s="484"/>
      <c r="AH71" s="391"/>
      <c r="AI71" s="446"/>
      <c r="AJ71" s="393"/>
      <c r="AK71" s="394" t="e">
        <f>SUM(AD71-AE71-#REF!-#REF!)</f>
        <v>#REF!</v>
      </c>
      <c r="AL71" s="416"/>
      <c r="AM71" s="298"/>
      <c r="AN71" s="467"/>
      <c r="AO71" s="268"/>
      <c r="AP71" s="473"/>
      <c r="AQ71" s="473"/>
      <c r="AR71" s="527"/>
    </row>
    <row r="72" spans="1:44" s="182" customFormat="1" ht="30" x14ac:dyDescent="0.35">
      <c r="A72" s="181"/>
      <c r="B72" s="273"/>
      <c r="C72" s="273"/>
      <c r="D72" s="273"/>
      <c r="E72" s="273"/>
      <c r="F72" s="273"/>
      <c r="G72" s="273"/>
      <c r="H72" s="174"/>
      <c r="I72" s="174"/>
      <c r="J72" s="222" t="s">
        <v>257</v>
      </c>
      <c r="K72" s="595">
        <v>868840</v>
      </c>
      <c r="L72" s="595">
        <v>500000</v>
      </c>
      <c r="M72" s="595"/>
      <c r="N72" s="388"/>
      <c r="O72" s="388"/>
      <c r="P72" s="388"/>
      <c r="Q72" s="388">
        <f>SUM(N72+O72-P72)</f>
        <v>0</v>
      </c>
      <c r="R72" s="429"/>
      <c r="S72" s="429"/>
      <c r="T72" s="429"/>
      <c r="U72" s="429"/>
      <c r="V72" s="388"/>
      <c r="W72" s="388"/>
      <c r="X72" s="390">
        <f>SUM(U72)</f>
        <v>0</v>
      </c>
      <c r="Y72" s="597"/>
      <c r="Z72" s="598">
        <f>SUM(Q72-R72-T72-V72-W72-X72-Y72)</f>
        <v>0</v>
      </c>
      <c r="AA72" s="598"/>
      <c r="AB72" s="598"/>
      <c r="AC72" s="598">
        <f t="shared" si="35"/>
        <v>0</v>
      </c>
      <c r="AD72" s="597">
        <f>SUM(Z72-AB72)</f>
        <v>0</v>
      </c>
      <c r="AE72" s="597"/>
      <c r="AF72" s="597">
        <f>SUM(AD72-AE72)</f>
        <v>0</v>
      </c>
      <c r="AG72" s="479">
        <f>SUM(R72+T72+V72+Y72+W72+AB72)</f>
        <v>0</v>
      </c>
      <c r="AH72" s="391" t="e">
        <f>AB72/(AB72+AE72+AF72)</f>
        <v>#DIV/0!</v>
      </c>
      <c r="AI72" s="392"/>
      <c r="AJ72" s="393"/>
      <c r="AK72" s="394" t="e">
        <f>SUM(AD72-AE72-#REF!-#REF!)</f>
        <v>#REF!</v>
      </c>
      <c r="AL72" s="395" t="e">
        <f>SUM(Q72-(AD72+X72))/Q72</f>
        <v>#DIV/0!</v>
      </c>
      <c r="AM72" s="295"/>
      <c r="AN72" s="603"/>
      <c r="AO72" s="267"/>
      <c r="AP72" s="473"/>
      <c r="AQ72" s="473"/>
      <c r="AR72" s="527"/>
    </row>
    <row r="73" spans="1:44" s="182" customFormat="1" ht="36" x14ac:dyDescent="0.35">
      <c r="A73" s="181" t="s">
        <v>156</v>
      </c>
      <c r="B73" s="273" t="s">
        <v>157</v>
      </c>
      <c r="C73" s="273" t="s">
        <v>159</v>
      </c>
      <c r="D73" s="273" t="s">
        <v>150</v>
      </c>
      <c r="E73" s="273" t="s">
        <v>137</v>
      </c>
      <c r="F73" s="273" t="s">
        <v>157</v>
      </c>
      <c r="G73" s="273" t="s">
        <v>245</v>
      </c>
      <c r="H73" s="174">
        <v>10</v>
      </c>
      <c r="I73" s="174" t="s">
        <v>136</v>
      </c>
      <c r="J73" s="222" t="s">
        <v>204</v>
      </c>
      <c r="K73" s="595">
        <v>5444300</v>
      </c>
      <c r="L73" s="595">
        <v>5236662</v>
      </c>
      <c r="M73" s="595">
        <v>5612740</v>
      </c>
      <c r="N73" s="388">
        <v>6400000</v>
      </c>
      <c r="O73" s="388"/>
      <c r="P73" s="388"/>
      <c r="Q73" s="388">
        <f>SUM(N73+O73-P73)</f>
        <v>6400000</v>
      </c>
      <c r="R73" s="429"/>
      <c r="S73" s="429"/>
      <c r="T73" s="429"/>
      <c r="U73" s="429"/>
      <c r="V73" s="388">
        <v>6400000</v>
      </c>
      <c r="W73" s="388"/>
      <c r="X73" s="390">
        <f>SUM(U73)</f>
        <v>0</v>
      </c>
      <c r="Y73" s="597"/>
      <c r="Z73" s="598">
        <f>SUM(Q73-R73-T73-V73-W73-X73-Y73)</f>
        <v>0</v>
      </c>
      <c r="AA73" s="598"/>
      <c r="AB73" s="598"/>
      <c r="AC73" s="598">
        <f t="shared" si="35"/>
        <v>0</v>
      </c>
      <c r="AD73" s="597">
        <f>SUM(Z73-AB73)</f>
        <v>0</v>
      </c>
      <c r="AE73" s="597"/>
      <c r="AF73" s="597">
        <f>SUM(AD73-AE73)</f>
        <v>0</v>
      </c>
      <c r="AG73" s="479">
        <f>SUM(R73+T73+V73+Y73+W73+AB73)</f>
        <v>6400000</v>
      </c>
      <c r="AH73" s="391" t="e">
        <f>AB73/(AB73+AE73+AF73)</f>
        <v>#DIV/0!</v>
      </c>
      <c r="AI73" s="392"/>
      <c r="AJ73" s="393"/>
      <c r="AK73" s="394" t="e">
        <f>SUM(AD73-AE73-#REF!-#REF!)</f>
        <v>#REF!</v>
      </c>
      <c r="AL73" s="395">
        <f>SUM(Q73-(AD73+X73))/Q73</f>
        <v>1</v>
      </c>
      <c r="AM73" s="295"/>
      <c r="AN73" s="603"/>
      <c r="AO73" s="267"/>
      <c r="AP73" s="473"/>
      <c r="AQ73" s="473"/>
      <c r="AR73" s="527"/>
    </row>
    <row r="74" spans="1:44" s="194" customFormat="1" ht="26.25" x14ac:dyDescent="0.35">
      <c r="A74" s="190"/>
      <c r="B74" s="191"/>
      <c r="C74" s="191"/>
      <c r="D74" s="191"/>
      <c r="E74" s="191"/>
      <c r="F74" s="191"/>
      <c r="G74" s="191"/>
      <c r="H74" s="192"/>
      <c r="I74" s="192"/>
      <c r="J74" s="221" t="s">
        <v>227</v>
      </c>
      <c r="K74" s="193">
        <f>SUM(K72:K73)</f>
        <v>6313140</v>
      </c>
      <c r="L74" s="193">
        <f>SUM(L72:L73)</f>
        <v>5736662</v>
      </c>
      <c r="M74" s="193">
        <f>SUM(M72:M73)</f>
        <v>5612740</v>
      </c>
      <c r="N74" s="433">
        <f>SUM(N73)</f>
        <v>6400000</v>
      </c>
      <c r="O74" s="433">
        <f>SUM(O73)</f>
        <v>0</v>
      </c>
      <c r="P74" s="433">
        <f>SUM(P73)</f>
        <v>0</v>
      </c>
      <c r="Q74" s="433">
        <f>SUM(Q73)</f>
        <v>6400000</v>
      </c>
      <c r="R74" s="435"/>
      <c r="S74" s="435">
        <f>SUM(S72:S73)</f>
        <v>0</v>
      </c>
      <c r="T74" s="435">
        <f>SUM(T72:T73)</f>
        <v>0</v>
      </c>
      <c r="U74" s="435">
        <f>SUM(U72:U73)</f>
        <v>0</v>
      </c>
      <c r="V74" s="433">
        <f>SUM(V72:V73)</f>
        <v>6400000</v>
      </c>
      <c r="W74" s="433">
        <f t="shared" ref="W74:AB74" si="40">SUM(W73)</f>
        <v>0</v>
      </c>
      <c r="X74" s="436">
        <f>SUM(X71:X73)</f>
        <v>0</v>
      </c>
      <c r="Y74" s="616">
        <f>SUM(Y71:Y73)</f>
        <v>0</v>
      </c>
      <c r="Z74" s="617">
        <f t="shared" si="40"/>
        <v>0</v>
      </c>
      <c r="AA74" s="617">
        <f t="shared" si="40"/>
        <v>0</v>
      </c>
      <c r="AB74" s="617">
        <f t="shared" si="40"/>
        <v>0</v>
      </c>
      <c r="AC74" s="617">
        <f t="shared" si="35"/>
        <v>0</v>
      </c>
      <c r="AD74" s="616">
        <f>SUM(AD71:AD73)</f>
        <v>0</v>
      </c>
      <c r="AE74" s="616">
        <f>SUM(AE71:AE73)</f>
        <v>0</v>
      </c>
      <c r="AF74" s="616">
        <f>SUM(AF71:AF73)</f>
        <v>0</v>
      </c>
      <c r="AG74" s="481"/>
      <c r="AH74" s="444" t="e">
        <f>SUM(AB74/Z74)</f>
        <v>#DIV/0!</v>
      </c>
      <c r="AI74" s="437"/>
      <c r="AJ74" s="433"/>
      <c r="AK74" s="438" t="e">
        <f>SUM(AD74-AE74-#REF!-#REF!)</f>
        <v>#REF!</v>
      </c>
      <c r="AL74" s="404">
        <f>SUM(Q74-(AD74+X74))/Q74</f>
        <v>1</v>
      </c>
      <c r="AM74" s="301"/>
      <c r="AN74" s="471">
        <f>SUM(AN72:AN73)</f>
        <v>0</v>
      </c>
      <c r="AO74" s="269"/>
      <c r="AP74" s="476"/>
      <c r="AQ74" s="476"/>
      <c r="AR74" s="530"/>
    </row>
    <row r="75" spans="1:44" s="182" customFormat="1" ht="39.75" customHeight="1" x14ac:dyDescent="0.35">
      <c r="A75" s="181"/>
      <c r="B75" s="785" t="s">
        <v>205</v>
      </c>
      <c r="C75" s="786"/>
      <c r="D75" s="786"/>
      <c r="E75" s="786"/>
      <c r="F75" s="786"/>
      <c r="G75" s="786"/>
      <c r="H75" s="786"/>
      <c r="I75" s="786"/>
      <c r="J75" s="786"/>
      <c r="K75" s="174"/>
      <c r="L75" s="174"/>
      <c r="M75" s="174"/>
      <c r="N75" s="440"/>
      <c r="O75" s="440"/>
      <c r="P75" s="440"/>
      <c r="Q75" s="440"/>
      <c r="R75" s="440"/>
      <c r="S75" s="440"/>
      <c r="T75" s="440"/>
      <c r="U75" s="440"/>
      <c r="V75" s="440"/>
      <c r="W75" s="440"/>
      <c r="X75" s="440"/>
      <c r="Y75" s="618"/>
      <c r="Z75" s="618"/>
      <c r="AA75" s="618"/>
      <c r="AB75" s="618"/>
      <c r="AC75" s="618"/>
      <c r="AD75" s="618"/>
      <c r="AE75" s="618"/>
      <c r="AF75" s="618"/>
      <c r="AG75" s="484"/>
      <c r="AH75" s="391"/>
      <c r="AI75" s="445"/>
      <c r="AJ75" s="452"/>
      <c r="AK75" s="394" t="e">
        <f>SUM(AD75-AE75-#REF!-#REF!)</f>
        <v>#REF!</v>
      </c>
      <c r="AL75" s="428"/>
      <c r="AM75" s="298"/>
      <c r="AN75" s="467"/>
      <c r="AO75" s="268"/>
      <c r="AP75" s="473"/>
      <c r="AQ75" s="473"/>
      <c r="AR75" s="527"/>
    </row>
    <row r="76" spans="1:44" s="182" customFormat="1" ht="36" x14ac:dyDescent="0.35">
      <c r="A76" s="181" t="s">
        <v>156</v>
      </c>
      <c r="B76" s="273" t="s">
        <v>157</v>
      </c>
      <c r="C76" s="273" t="s">
        <v>159</v>
      </c>
      <c r="D76" s="273" t="s">
        <v>150</v>
      </c>
      <c r="E76" s="273" t="s">
        <v>144</v>
      </c>
      <c r="F76" s="273" t="s">
        <v>139</v>
      </c>
      <c r="G76" s="273" t="s">
        <v>245</v>
      </c>
      <c r="H76" s="174">
        <v>10</v>
      </c>
      <c r="I76" s="174" t="s">
        <v>136</v>
      </c>
      <c r="J76" s="361" t="s">
        <v>183</v>
      </c>
      <c r="K76" s="796">
        <v>29008131.350000001</v>
      </c>
      <c r="L76" s="796">
        <v>20292720.050000001</v>
      </c>
      <c r="M76" s="201">
        <v>4233988</v>
      </c>
      <c r="N76" s="388"/>
      <c r="O76" s="388"/>
      <c r="P76" s="388"/>
      <c r="Q76" s="388">
        <f>SUM(N76+O76-P76)</f>
        <v>0</v>
      </c>
      <c r="R76" s="388"/>
      <c r="S76" s="388"/>
      <c r="T76" s="388"/>
      <c r="U76" s="388"/>
      <c r="V76" s="388"/>
      <c r="W76" s="388"/>
      <c r="X76" s="390">
        <f>SUM(U76)</f>
        <v>0</v>
      </c>
      <c r="Y76" s="597"/>
      <c r="Z76" s="598">
        <f>SUM(Q76-R76-T76-V76-W76-X76-Y76)</f>
        <v>0</v>
      </c>
      <c r="AA76" s="598"/>
      <c r="AB76" s="598"/>
      <c r="AC76" s="598">
        <f t="shared" si="35"/>
        <v>0</v>
      </c>
      <c r="AD76" s="597">
        <f>SUM(Z76-AB76)</f>
        <v>0</v>
      </c>
      <c r="AE76" s="597"/>
      <c r="AF76" s="597">
        <f>SUM(AD76-AE76)</f>
        <v>0</v>
      </c>
      <c r="AG76" s="479">
        <f>SUM(R76+T76+V76+Y76+W76+AB76)</f>
        <v>0</v>
      </c>
      <c r="AH76" s="391" t="e">
        <f>AB76/(AB76+AE76+AF76)</f>
        <v>#DIV/0!</v>
      </c>
      <c r="AI76" s="392"/>
      <c r="AJ76" s="393"/>
      <c r="AK76" s="394" t="e">
        <f>SUM(AD76-AE76-#REF!-#REF!)</f>
        <v>#REF!</v>
      </c>
      <c r="AL76" s="395" t="e">
        <f>SUM(Q76-(AD76+X76))/Q76</f>
        <v>#DIV/0!</v>
      </c>
      <c r="AM76" s="294"/>
      <c r="AN76" s="467"/>
      <c r="AO76" s="498"/>
      <c r="AP76" s="473"/>
      <c r="AQ76" s="473"/>
      <c r="AR76" s="527"/>
    </row>
    <row r="77" spans="1:44" s="182" customFormat="1" ht="40.5" x14ac:dyDescent="0.35">
      <c r="A77" s="181" t="s">
        <v>156</v>
      </c>
      <c r="B77" s="273" t="s">
        <v>157</v>
      </c>
      <c r="C77" s="273" t="s">
        <v>159</v>
      </c>
      <c r="D77" s="273" t="s">
        <v>150</v>
      </c>
      <c r="E77" s="273" t="s">
        <v>144</v>
      </c>
      <c r="F77" s="273" t="s">
        <v>139</v>
      </c>
      <c r="G77" s="273" t="s">
        <v>245</v>
      </c>
      <c r="H77" s="174">
        <v>10</v>
      </c>
      <c r="I77" s="174" t="s">
        <v>136</v>
      </c>
      <c r="J77" s="222" t="s">
        <v>184</v>
      </c>
      <c r="K77" s="796"/>
      <c r="L77" s="796"/>
      <c r="M77" s="201">
        <v>4799781.63</v>
      </c>
      <c r="N77" s="388">
        <v>0</v>
      </c>
      <c r="O77" s="388"/>
      <c r="P77" s="388"/>
      <c r="Q77" s="388">
        <f>SUM(N77+O77-P77)</f>
        <v>0</v>
      </c>
      <c r="R77" s="388"/>
      <c r="S77" s="388"/>
      <c r="T77" s="388"/>
      <c r="U77" s="388"/>
      <c r="V77" s="388"/>
      <c r="W77" s="388"/>
      <c r="X77" s="390">
        <f>SUM(U77)</f>
        <v>0</v>
      </c>
      <c r="Y77" s="597"/>
      <c r="Z77" s="598">
        <f>SUM(Q77-R77-T77-V77-W77-X77-Y77)</f>
        <v>0</v>
      </c>
      <c r="AA77" s="598"/>
      <c r="AB77" s="598"/>
      <c r="AC77" s="598">
        <f t="shared" si="35"/>
        <v>0</v>
      </c>
      <c r="AD77" s="597"/>
      <c r="AE77" s="597"/>
      <c r="AF77" s="597">
        <f>SUM(AD77-AE77)</f>
        <v>0</v>
      </c>
      <c r="AG77" s="479">
        <f>SUM(R77+T77+V77+Y77+W77+AB77)</f>
        <v>0</v>
      </c>
      <c r="AH77" s="391" t="e">
        <f>AB77/(AB77+AE77+AF77)</f>
        <v>#DIV/0!</v>
      </c>
      <c r="AI77" s="392"/>
      <c r="AJ77" s="393"/>
      <c r="AK77" s="394" t="e">
        <f>SUM(AD77-AE77-#REF!-#REF!)</f>
        <v>#REF!</v>
      </c>
      <c r="AL77" s="395" t="e">
        <f>SUM(Q77-(AD77+X77))/Q77</f>
        <v>#DIV/0!</v>
      </c>
      <c r="AM77" s="295"/>
      <c r="AN77" s="603" t="s">
        <v>372</v>
      </c>
      <c r="AO77" s="267"/>
      <c r="AP77" s="473"/>
      <c r="AQ77" s="473"/>
      <c r="AR77" s="527"/>
    </row>
    <row r="78" spans="1:44" s="182" customFormat="1" ht="75" customHeight="1" x14ac:dyDescent="0.35">
      <c r="A78" s="181" t="s">
        <v>156</v>
      </c>
      <c r="B78" s="273" t="s">
        <v>157</v>
      </c>
      <c r="C78" s="273" t="s">
        <v>159</v>
      </c>
      <c r="D78" s="273" t="s">
        <v>150</v>
      </c>
      <c r="E78" s="273" t="s">
        <v>144</v>
      </c>
      <c r="F78" s="273" t="s">
        <v>157</v>
      </c>
      <c r="G78" s="273" t="s">
        <v>245</v>
      </c>
      <c r="H78" s="174">
        <v>10</v>
      </c>
      <c r="I78" s="174" t="s">
        <v>136</v>
      </c>
      <c r="J78" s="361" t="s">
        <v>185</v>
      </c>
      <c r="K78" s="796">
        <v>19651579</v>
      </c>
      <c r="L78" s="796">
        <v>37367844.5</v>
      </c>
      <c r="M78" s="595">
        <v>11937409</v>
      </c>
      <c r="N78" s="388">
        <v>25000000</v>
      </c>
      <c r="O78" s="388"/>
      <c r="P78" s="388"/>
      <c r="Q78" s="388">
        <f>SUM(N78+O78-P78)</f>
        <v>25000000</v>
      </c>
      <c r="R78" s="388"/>
      <c r="S78" s="388"/>
      <c r="T78" s="388"/>
      <c r="U78" s="388"/>
      <c r="V78" s="388"/>
      <c r="W78" s="388"/>
      <c r="X78" s="390">
        <f>SUM(U78)</f>
        <v>0</v>
      </c>
      <c r="Y78" s="597"/>
      <c r="Z78" s="598">
        <f>SUM(Q78-R78-T78-V78-W78-X78-Y78)</f>
        <v>25000000</v>
      </c>
      <c r="AA78" s="599">
        <v>25000000</v>
      </c>
      <c r="AB78" s="598"/>
      <c r="AC78" s="598">
        <f t="shared" si="35"/>
        <v>25000000</v>
      </c>
      <c r="AD78" s="597">
        <f>SUM(Z78-AB78)</f>
        <v>25000000</v>
      </c>
      <c r="AE78" s="597">
        <v>25000000</v>
      </c>
      <c r="AF78" s="597">
        <f>SUM(AD78-AE78)</f>
        <v>0</v>
      </c>
      <c r="AG78" s="479">
        <f>SUM(R78+T78+V78+Y78+W78+AB78)</f>
        <v>0</v>
      </c>
      <c r="AH78" s="391">
        <f>AB78/(AB78+AE78+AF78)</f>
        <v>0</v>
      </c>
      <c r="AI78" s="392"/>
      <c r="AJ78" s="393"/>
      <c r="AK78" s="394" t="e">
        <f>SUM(AD78-AE78-#REF!-#REF!)</f>
        <v>#REF!</v>
      </c>
      <c r="AL78" s="395">
        <f>SUM(Q78-(AD78+X78))/Q78</f>
        <v>0</v>
      </c>
      <c r="AM78" s="294"/>
      <c r="AN78" s="467"/>
      <c r="AO78" s="498"/>
      <c r="AP78" s="473"/>
      <c r="AQ78" s="473"/>
      <c r="AR78" s="529"/>
    </row>
    <row r="79" spans="1:44" s="182" customFormat="1" ht="36" x14ac:dyDescent="0.35">
      <c r="A79" s="181" t="s">
        <v>156</v>
      </c>
      <c r="B79" s="273" t="s">
        <v>157</v>
      </c>
      <c r="C79" s="273" t="s">
        <v>159</v>
      </c>
      <c r="D79" s="273" t="s">
        <v>150</v>
      </c>
      <c r="E79" s="273" t="s">
        <v>144</v>
      </c>
      <c r="F79" s="273" t="s">
        <v>157</v>
      </c>
      <c r="G79" s="273" t="s">
        <v>245</v>
      </c>
      <c r="H79" s="174">
        <v>10</v>
      </c>
      <c r="I79" s="174" t="s">
        <v>136</v>
      </c>
      <c r="J79" s="222" t="s">
        <v>186</v>
      </c>
      <c r="K79" s="796"/>
      <c r="L79" s="796"/>
      <c r="M79" s="595">
        <v>12823734</v>
      </c>
      <c r="N79" s="426">
        <v>25000000</v>
      </c>
      <c r="O79" s="388"/>
      <c r="P79" s="388"/>
      <c r="Q79" s="388">
        <f>SUM(N79+O79-P79)</f>
        <v>25000000</v>
      </c>
      <c r="R79" s="388">
        <v>4000000</v>
      </c>
      <c r="S79" s="431">
        <v>21000000</v>
      </c>
      <c r="T79" s="432"/>
      <c r="U79" s="388">
        <f>SUM(S79-T79)</f>
        <v>21000000</v>
      </c>
      <c r="V79" s="388"/>
      <c r="W79" s="388"/>
      <c r="X79" s="390">
        <f>SUM(U79)</f>
        <v>21000000</v>
      </c>
      <c r="Y79" s="597"/>
      <c r="Z79" s="598">
        <f>SUM(Q79-R79-T79-V79-W79-X79-Y79)</f>
        <v>0</v>
      </c>
      <c r="AA79" s="598"/>
      <c r="AB79" s="598"/>
      <c r="AC79" s="598">
        <f t="shared" si="35"/>
        <v>0</v>
      </c>
      <c r="AD79" s="597">
        <f>SUM(Z79-AB79)</f>
        <v>0</v>
      </c>
      <c r="AE79" s="597">
        <v>0</v>
      </c>
      <c r="AF79" s="597">
        <f>SUM(AD79-AE79)</f>
        <v>0</v>
      </c>
      <c r="AG79" s="479">
        <f>SUM(R79+T79+V79+Y79+W79+AB79)</f>
        <v>4000000</v>
      </c>
      <c r="AH79" s="391" t="e">
        <f>AB79/(AB79+AE79+AF79)</f>
        <v>#DIV/0!</v>
      </c>
      <c r="AI79" s="392"/>
      <c r="AJ79" s="393"/>
      <c r="AK79" s="394" t="e">
        <f>SUM(AD79-AE79-#REF!-#REF!)</f>
        <v>#REF!</v>
      </c>
      <c r="AL79" s="395">
        <f>SUM(Q79-(AD79+X79))/Q79</f>
        <v>0.16</v>
      </c>
      <c r="AM79" s="295"/>
      <c r="AN79" s="603"/>
      <c r="AO79" s="267"/>
      <c r="AP79" s="473"/>
      <c r="AQ79" s="473"/>
      <c r="AR79" s="527"/>
    </row>
    <row r="80" spans="1:44" s="194" customFormat="1" ht="26.25" x14ac:dyDescent="0.35">
      <c r="A80" s="190"/>
      <c r="B80" s="191"/>
      <c r="C80" s="191"/>
      <c r="D80" s="191"/>
      <c r="E80" s="191"/>
      <c r="F80" s="191"/>
      <c r="G80" s="191"/>
      <c r="H80" s="192"/>
      <c r="I80" s="192"/>
      <c r="J80" s="221" t="s">
        <v>228</v>
      </c>
      <c r="K80" s="193">
        <f t="shared" ref="K80:S80" si="41">SUM(K76:K79)</f>
        <v>48659710.350000001</v>
      </c>
      <c r="L80" s="193">
        <f t="shared" si="41"/>
        <v>57660564.549999997</v>
      </c>
      <c r="M80" s="193">
        <f t="shared" si="41"/>
        <v>33794912.629999995</v>
      </c>
      <c r="N80" s="433">
        <f t="shared" si="41"/>
        <v>50000000</v>
      </c>
      <c r="O80" s="433">
        <f t="shared" si="41"/>
        <v>0</v>
      </c>
      <c r="P80" s="433">
        <f t="shared" si="41"/>
        <v>0</v>
      </c>
      <c r="Q80" s="433">
        <f t="shared" si="41"/>
        <v>50000000</v>
      </c>
      <c r="R80" s="434">
        <f t="shared" si="41"/>
        <v>4000000</v>
      </c>
      <c r="S80" s="434">
        <f t="shared" si="41"/>
        <v>21000000</v>
      </c>
      <c r="T80" s="435">
        <f t="shared" ref="T80:AB80" si="42">SUM(T76:T79)</f>
        <v>0</v>
      </c>
      <c r="U80" s="435">
        <f t="shared" si="42"/>
        <v>21000000</v>
      </c>
      <c r="V80" s="433">
        <f t="shared" si="42"/>
        <v>0</v>
      </c>
      <c r="W80" s="433">
        <f t="shared" si="42"/>
        <v>0</v>
      </c>
      <c r="X80" s="436">
        <f t="shared" si="42"/>
        <v>21000000</v>
      </c>
      <c r="Y80" s="616">
        <f t="shared" si="42"/>
        <v>0</v>
      </c>
      <c r="Z80" s="617">
        <f t="shared" si="42"/>
        <v>25000000</v>
      </c>
      <c r="AA80" s="617">
        <f t="shared" si="42"/>
        <v>25000000</v>
      </c>
      <c r="AB80" s="617">
        <f t="shared" si="42"/>
        <v>0</v>
      </c>
      <c r="AC80" s="617">
        <f t="shared" si="35"/>
        <v>25000000</v>
      </c>
      <c r="AD80" s="616">
        <f>SUM(AD76:AD79)</f>
        <v>25000000</v>
      </c>
      <c r="AE80" s="616">
        <f>SUM(AE76:AE79)</f>
        <v>25000000</v>
      </c>
      <c r="AF80" s="616">
        <f>SUM(AF76:AF79)</f>
        <v>0</v>
      </c>
      <c r="AG80" s="481"/>
      <c r="AH80" s="439">
        <f>SUM(AB80/Z80)</f>
        <v>0</v>
      </c>
      <c r="AI80" s="437"/>
      <c r="AJ80" s="433"/>
      <c r="AK80" s="438" t="e">
        <f>SUM(AD80-AE80-#REF!-#REF!)</f>
        <v>#REF!</v>
      </c>
      <c r="AL80" s="408">
        <v>0.71452223892019795</v>
      </c>
      <c r="AM80" s="301"/>
      <c r="AN80" s="470">
        <f>SUM(AN76:AN79)</f>
        <v>0</v>
      </c>
      <c r="AO80" s="269"/>
      <c r="AP80" s="476"/>
      <c r="AQ80" s="476"/>
      <c r="AR80" s="530"/>
    </row>
    <row r="81" spans="1:44" s="182" customFormat="1" ht="46.5" customHeight="1" x14ac:dyDescent="0.35">
      <c r="A81" s="181"/>
      <c r="B81" s="785" t="s">
        <v>208</v>
      </c>
      <c r="C81" s="786"/>
      <c r="D81" s="786"/>
      <c r="E81" s="786"/>
      <c r="F81" s="786"/>
      <c r="G81" s="786"/>
      <c r="H81" s="786"/>
      <c r="I81" s="786"/>
      <c r="J81" s="786"/>
      <c r="K81" s="174"/>
      <c r="L81" s="174"/>
      <c r="M81" s="174"/>
      <c r="N81" s="440"/>
      <c r="O81" s="440"/>
      <c r="P81" s="440"/>
      <c r="Q81" s="440"/>
      <c r="R81" s="440"/>
      <c r="S81" s="440"/>
      <c r="T81" s="440"/>
      <c r="U81" s="440"/>
      <c r="V81" s="440"/>
      <c r="W81" s="440"/>
      <c r="X81" s="440"/>
      <c r="Y81" s="618"/>
      <c r="Z81" s="618"/>
      <c r="AA81" s="618"/>
      <c r="AB81" s="618"/>
      <c r="AC81" s="618"/>
      <c r="AD81" s="618"/>
      <c r="AE81" s="618"/>
      <c r="AF81" s="618"/>
      <c r="AG81" s="484"/>
      <c r="AH81" s="391"/>
      <c r="AI81" s="446"/>
      <c r="AJ81" s="393"/>
      <c r="AK81" s="394" t="e">
        <f>SUM(AD81-AE81-#REF!-#REF!)</f>
        <v>#REF!</v>
      </c>
      <c r="AL81" s="416"/>
      <c r="AM81" s="298"/>
      <c r="AN81" s="467"/>
      <c r="AO81" s="268"/>
      <c r="AP81" s="473"/>
      <c r="AQ81" s="473"/>
      <c r="AR81" s="527"/>
    </row>
    <row r="82" spans="1:44" s="182" customFormat="1" ht="36" x14ac:dyDescent="0.35">
      <c r="A82" s="181" t="s">
        <v>156</v>
      </c>
      <c r="B82" s="273" t="s">
        <v>157</v>
      </c>
      <c r="C82" s="273" t="s">
        <v>159</v>
      </c>
      <c r="D82" s="273" t="s">
        <v>150</v>
      </c>
      <c r="E82" s="273" t="s">
        <v>244</v>
      </c>
      <c r="F82" s="273" t="s">
        <v>150</v>
      </c>
      <c r="G82" s="273" t="s">
        <v>245</v>
      </c>
      <c r="H82" s="174">
        <v>10</v>
      </c>
      <c r="I82" s="174" t="s">
        <v>136</v>
      </c>
      <c r="J82" s="361" t="s">
        <v>206</v>
      </c>
      <c r="K82" s="595">
        <v>17194000</v>
      </c>
      <c r="L82" s="595">
        <v>19420850</v>
      </c>
      <c r="M82" s="595">
        <v>12708216</v>
      </c>
      <c r="N82" s="388">
        <v>25075000</v>
      </c>
      <c r="O82" s="388"/>
      <c r="P82" s="388"/>
      <c r="Q82" s="388">
        <f>SUM(N82+O82-P82)</f>
        <v>25075000</v>
      </c>
      <c r="R82" s="388"/>
      <c r="S82" s="388"/>
      <c r="T82" s="388"/>
      <c r="U82" s="388"/>
      <c r="V82" s="388"/>
      <c r="W82" s="388"/>
      <c r="X82" s="390">
        <f>SUM(U82)</f>
        <v>0</v>
      </c>
      <c r="Y82" s="597"/>
      <c r="Z82" s="598">
        <f>SUM(Q82-R82-T82-V82-W82-X82-Y82)</f>
        <v>25075000</v>
      </c>
      <c r="AA82" s="599">
        <v>25075000</v>
      </c>
      <c r="AB82" s="598"/>
      <c r="AC82" s="598">
        <f t="shared" si="35"/>
        <v>25075000</v>
      </c>
      <c r="AD82" s="597">
        <f>SUM(Z82-AB82)</f>
        <v>25075000</v>
      </c>
      <c r="AE82" s="597">
        <v>25075000</v>
      </c>
      <c r="AF82" s="597">
        <f>SUM(AD82-AE82)</f>
        <v>0</v>
      </c>
      <c r="AG82" s="479">
        <f>SUM(R82+T82+V82+Y82+W82+AB82)</f>
        <v>0</v>
      </c>
      <c r="AH82" s="391">
        <f>AB82/(AB82+AE82+AF82)</f>
        <v>0</v>
      </c>
      <c r="AI82" s="392"/>
      <c r="AJ82" s="393"/>
      <c r="AK82" s="394" t="e">
        <f>SUM(AD82-AE82-#REF!-#REF!)</f>
        <v>#REF!</v>
      </c>
      <c r="AL82" s="395">
        <f>SUM(Q82-(AD82+X82))/Q82</f>
        <v>0</v>
      </c>
      <c r="AM82" s="294"/>
      <c r="AN82" s="467"/>
      <c r="AO82" s="498"/>
      <c r="AP82" s="473"/>
      <c r="AQ82" s="473"/>
      <c r="AR82" s="532"/>
    </row>
    <row r="83" spans="1:44" s="182" customFormat="1" ht="36" x14ac:dyDescent="0.35">
      <c r="A83" s="181" t="s">
        <v>156</v>
      </c>
      <c r="B83" s="273" t="s">
        <v>157</v>
      </c>
      <c r="C83" s="273" t="s">
        <v>159</v>
      </c>
      <c r="D83" s="273" t="s">
        <v>150</v>
      </c>
      <c r="E83" s="273" t="s">
        <v>244</v>
      </c>
      <c r="F83" s="273">
        <v>5</v>
      </c>
      <c r="G83" s="273" t="s">
        <v>245</v>
      </c>
      <c r="H83" s="174">
        <v>10</v>
      </c>
      <c r="I83" s="174" t="s">
        <v>136</v>
      </c>
      <c r="J83" s="361" t="s">
        <v>259</v>
      </c>
      <c r="K83" s="595">
        <v>0</v>
      </c>
      <c r="L83" s="595">
        <v>110312960</v>
      </c>
      <c r="M83" s="595"/>
      <c r="N83" s="388">
        <v>0</v>
      </c>
      <c r="O83" s="388"/>
      <c r="P83" s="388"/>
      <c r="Q83" s="388">
        <f>SUM(N83+O83-P83)</f>
        <v>0</v>
      </c>
      <c r="R83" s="388"/>
      <c r="S83" s="388"/>
      <c r="T83" s="388"/>
      <c r="U83" s="388"/>
      <c r="V83" s="388"/>
      <c r="W83" s="388"/>
      <c r="X83" s="390">
        <f>SUM(U83)</f>
        <v>0</v>
      </c>
      <c r="Y83" s="597"/>
      <c r="Z83" s="598">
        <f>SUM(Q83-R83-T83-V83-W83-X83-Y83)</f>
        <v>0</v>
      </c>
      <c r="AA83" s="599"/>
      <c r="AB83" s="598"/>
      <c r="AC83" s="598">
        <f t="shared" si="35"/>
        <v>0</v>
      </c>
      <c r="AD83" s="597">
        <f>SUM(Z83-AB83)</f>
        <v>0</v>
      </c>
      <c r="AE83" s="597"/>
      <c r="AF83" s="597">
        <f>SUM(AD83-AE83)</f>
        <v>0</v>
      </c>
      <c r="AG83" s="479">
        <f>SUM(R83+T83+V83+Y83+W83+AB83)</f>
        <v>0</v>
      </c>
      <c r="AH83" s="391" t="e">
        <f>AB83/(AB83+AE83+AF83)</f>
        <v>#DIV/0!</v>
      </c>
      <c r="AI83" s="392"/>
      <c r="AJ83" s="393"/>
      <c r="AK83" s="394" t="e">
        <f>SUM(AD83-AE83-#REF!-#REF!)</f>
        <v>#REF!</v>
      </c>
      <c r="AL83" s="395" t="e">
        <f>SUM(Q83-(AD83+X83))/Q83</f>
        <v>#DIV/0!</v>
      </c>
      <c r="AM83" s="294"/>
      <c r="AN83" s="467"/>
      <c r="AO83" s="498"/>
      <c r="AP83" s="473"/>
      <c r="AQ83" s="473"/>
      <c r="AR83" s="533"/>
    </row>
    <row r="84" spans="1:44" s="182" customFormat="1" ht="36" x14ac:dyDescent="0.35">
      <c r="A84" s="181" t="s">
        <v>156</v>
      </c>
      <c r="B84" s="273" t="s">
        <v>157</v>
      </c>
      <c r="C84" s="273" t="s">
        <v>159</v>
      </c>
      <c r="D84" s="273" t="s">
        <v>150</v>
      </c>
      <c r="E84" s="273" t="s">
        <v>244</v>
      </c>
      <c r="F84" s="273" t="s">
        <v>236</v>
      </c>
      <c r="G84" s="273" t="s">
        <v>245</v>
      </c>
      <c r="H84" s="174">
        <v>10</v>
      </c>
      <c r="I84" s="174" t="s">
        <v>136</v>
      </c>
      <c r="J84" s="361" t="s">
        <v>207</v>
      </c>
      <c r="K84" s="595">
        <v>14847202</v>
      </c>
      <c r="L84" s="595">
        <v>17200000</v>
      </c>
      <c r="M84" s="595">
        <v>15676513</v>
      </c>
      <c r="N84" s="388">
        <v>17000000</v>
      </c>
      <c r="O84" s="388"/>
      <c r="P84" s="388"/>
      <c r="Q84" s="388">
        <f>SUM(N84+O84-P84)</f>
        <v>17000000</v>
      </c>
      <c r="R84" s="388"/>
      <c r="S84" s="388"/>
      <c r="T84" s="388"/>
      <c r="U84" s="388"/>
      <c r="V84" s="388"/>
      <c r="W84" s="388"/>
      <c r="X84" s="390">
        <f>SUM(U84)</f>
        <v>0</v>
      </c>
      <c r="Y84" s="597"/>
      <c r="Z84" s="598">
        <f>SUM(Q84-R84-T84-V84-W84-X84-Y84)</f>
        <v>17000000</v>
      </c>
      <c r="AA84" s="599">
        <v>17000000</v>
      </c>
      <c r="AB84" s="598"/>
      <c r="AC84" s="598">
        <f t="shared" si="35"/>
        <v>17000000</v>
      </c>
      <c r="AD84" s="597">
        <f>SUM(Z84-AB84)</f>
        <v>17000000</v>
      </c>
      <c r="AE84" s="597">
        <v>17000000</v>
      </c>
      <c r="AF84" s="597">
        <f>SUM(AD84-AE84)</f>
        <v>0</v>
      </c>
      <c r="AG84" s="479">
        <f>SUM(R84+T84+V84+Y84+W84+AB84)</f>
        <v>0</v>
      </c>
      <c r="AH84" s="391">
        <f>AB84/(AB84+AE84+AF84)</f>
        <v>0</v>
      </c>
      <c r="AI84" s="392"/>
      <c r="AJ84" s="393"/>
      <c r="AK84" s="394" t="e">
        <f>SUM(AD84-AE84-#REF!-#REF!)</f>
        <v>#REF!</v>
      </c>
      <c r="AL84" s="395">
        <f>SUM(Q84-(AD84+X84))/Q84</f>
        <v>0</v>
      </c>
      <c r="AM84" s="294"/>
      <c r="AN84" s="467"/>
      <c r="AO84" s="498"/>
      <c r="AP84" s="473"/>
      <c r="AQ84" s="473"/>
      <c r="AR84" s="527"/>
    </row>
    <row r="85" spans="1:44" s="194" customFormat="1" ht="28.5" x14ac:dyDescent="0.35">
      <c r="A85" s="190"/>
      <c r="B85" s="191"/>
      <c r="C85" s="191"/>
      <c r="D85" s="191"/>
      <c r="E85" s="191"/>
      <c r="F85" s="191"/>
      <c r="G85" s="191"/>
      <c r="H85" s="192"/>
      <c r="I85" s="192"/>
      <c r="J85" s="221" t="s">
        <v>230</v>
      </c>
      <c r="K85" s="193">
        <f t="shared" ref="K85:Q85" si="43">SUM(K82:K84)</f>
        <v>32041202</v>
      </c>
      <c r="L85" s="193">
        <f t="shared" si="43"/>
        <v>146933810</v>
      </c>
      <c r="M85" s="193">
        <f t="shared" si="43"/>
        <v>28384729</v>
      </c>
      <c r="N85" s="433">
        <f t="shared" si="43"/>
        <v>42075000</v>
      </c>
      <c r="O85" s="433">
        <f t="shared" si="43"/>
        <v>0</v>
      </c>
      <c r="P85" s="433">
        <f t="shared" si="43"/>
        <v>0</v>
      </c>
      <c r="Q85" s="433">
        <f t="shared" si="43"/>
        <v>42075000</v>
      </c>
      <c r="R85" s="435"/>
      <c r="S85" s="435">
        <f t="shared" ref="S85:AF85" si="44">SUM(S82:S84)</f>
        <v>0</v>
      </c>
      <c r="T85" s="435">
        <f t="shared" si="44"/>
        <v>0</v>
      </c>
      <c r="U85" s="435">
        <f t="shared" si="44"/>
        <v>0</v>
      </c>
      <c r="V85" s="433">
        <f t="shared" si="44"/>
        <v>0</v>
      </c>
      <c r="W85" s="433">
        <f t="shared" si="44"/>
        <v>0</v>
      </c>
      <c r="X85" s="450">
        <f t="shared" si="44"/>
        <v>0</v>
      </c>
      <c r="Y85" s="617">
        <f t="shared" si="44"/>
        <v>0</v>
      </c>
      <c r="Z85" s="617">
        <f t="shared" si="44"/>
        <v>42075000</v>
      </c>
      <c r="AA85" s="617">
        <f t="shared" si="44"/>
        <v>42075000</v>
      </c>
      <c r="AB85" s="617">
        <f t="shared" si="44"/>
        <v>0</v>
      </c>
      <c r="AC85" s="617">
        <f t="shared" si="44"/>
        <v>42075000</v>
      </c>
      <c r="AD85" s="617">
        <f t="shared" si="44"/>
        <v>42075000</v>
      </c>
      <c r="AE85" s="617">
        <f t="shared" si="44"/>
        <v>42075000</v>
      </c>
      <c r="AF85" s="617">
        <f t="shared" si="44"/>
        <v>0</v>
      </c>
      <c r="AG85" s="480"/>
      <c r="AH85" s="439">
        <f>SUM(AB85/Z85)</f>
        <v>0</v>
      </c>
      <c r="AI85" s="433"/>
      <c r="AJ85" s="433"/>
      <c r="AK85" s="438" t="e">
        <f>SUM(AD85-AE85-#REF!-#REF!)</f>
        <v>#REF!</v>
      </c>
      <c r="AL85" s="404">
        <f>SUM(Q85-(AD85+X85))/Q85</f>
        <v>0</v>
      </c>
      <c r="AM85" s="297"/>
      <c r="AN85" s="469"/>
      <c r="AO85" s="269"/>
      <c r="AP85" s="476"/>
      <c r="AQ85" s="476"/>
      <c r="AR85" s="530"/>
    </row>
    <row r="86" spans="1:44" s="180" customFormat="1" ht="51" customHeight="1" x14ac:dyDescent="0.35">
      <c r="A86" s="455"/>
      <c r="B86" s="785" t="s">
        <v>331</v>
      </c>
      <c r="C86" s="786"/>
      <c r="D86" s="786"/>
      <c r="E86" s="786"/>
      <c r="F86" s="786"/>
      <c r="G86" s="786"/>
      <c r="H86" s="786"/>
      <c r="I86" s="786"/>
      <c r="J86" s="797"/>
      <c r="K86" s="595"/>
      <c r="L86" s="595"/>
      <c r="M86" s="595"/>
      <c r="N86" s="388"/>
      <c r="O86" s="388"/>
      <c r="P86" s="388"/>
      <c r="Q86" s="388"/>
      <c r="R86" s="388"/>
      <c r="S86" s="388"/>
      <c r="T86" s="388"/>
      <c r="U86" s="388"/>
      <c r="V86" s="388"/>
      <c r="W86" s="388"/>
      <c r="X86" s="453"/>
      <c r="Y86" s="625"/>
      <c r="Z86" s="598"/>
      <c r="AA86" s="598"/>
      <c r="AB86" s="598"/>
      <c r="AC86" s="598"/>
      <c r="AD86" s="625"/>
      <c r="AE86" s="625"/>
      <c r="AF86" s="625"/>
      <c r="AG86" s="485"/>
      <c r="AH86" s="391"/>
      <c r="AI86" s="392"/>
      <c r="AJ86" s="393"/>
      <c r="AK86" s="394"/>
      <c r="AL86" s="395"/>
      <c r="AM86" s="294"/>
      <c r="AN86" s="603"/>
      <c r="AO86" s="498"/>
      <c r="AP86" s="473"/>
      <c r="AQ86" s="473"/>
      <c r="AR86" s="528"/>
    </row>
    <row r="87" spans="1:44" s="180" customFormat="1" ht="51" customHeight="1" x14ac:dyDescent="0.35">
      <c r="A87" s="278"/>
      <c r="B87" s="175">
        <v>2</v>
      </c>
      <c r="C87" s="175">
        <v>0</v>
      </c>
      <c r="D87" s="175">
        <v>4</v>
      </c>
      <c r="E87" s="175">
        <v>41</v>
      </c>
      <c r="F87" s="175">
        <v>13</v>
      </c>
      <c r="G87" s="175"/>
      <c r="H87" s="175">
        <v>10</v>
      </c>
      <c r="I87" s="175" t="s">
        <v>136</v>
      </c>
      <c r="J87" s="222" t="s">
        <v>331</v>
      </c>
      <c r="K87" s="595"/>
      <c r="L87" s="595"/>
      <c r="M87" s="595"/>
      <c r="N87" s="388">
        <v>338800</v>
      </c>
      <c r="O87" s="388"/>
      <c r="P87" s="388"/>
      <c r="Q87" s="388">
        <f>SUM(N87+O87-P87)</f>
        <v>338800</v>
      </c>
      <c r="R87" s="388"/>
      <c r="S87" s="388"/>
      <c r="T87" s="388"/>
      <c r="U87" s="388"/>
      <c r="V87" s="388">
        <v>338800</v>
      </c>
      <c r="W87" s="388"/>
      <c r="X87" s="390">
        <f>SUM(U87)</f>
        <v>0</v>
      </c>
      <c r="Y87" s="625"/>
      <c r="Z87" s="598">
        <f>SUM(Q87-R87-T87-V87-W87-X87-Y87)</f>
        <v>0</v>
      </c>
      <c r="AA87" s="598"/>
      <c r="AB87" s="598"/>
      <c r="AC87" s="598">
        <f>SUM(AA87-AB87)</f>
        <v>0</v>
      </c>
      <c r="AD87" s="625">
        <f>SUM(Z87-AB87)</f>
        <v>0</v>
      </c>
      <c r="AE87" s="625"/>
      <c r="AF87" s="597">
        <f>SUM(AD87-AE87)</f>
        <v>0</v>
      </c>
      <c r="AG87" s="479">
        <f>SUM(R87+T87+V87+Y87+W87+AB87)</f>
        <v>338800</v>
      </c>
      <c r="AH87" s="391" t="e">
        <f>AB87/(AB87+AE87+AF87)</f>
        <v>#DIV/0!</v>
      </c>
      <c r="AI87" s="392"/>
      <c r="AJ87" s="393"/>
      <c r="AK87" s="394" t="e">
        <f>SUM(AD87-AE87-#REF!-#REF!)</f>
        <v>#REF!</v>
      </c>
      <c r="AL87" s="395">
        <f t="shared" ref="AL87:AL92" si="45">SUM(Q87-(AD87+X87))/Q87</f>
        <v>1</v>
      </c>
      <c r="AM87" s="294"/>
      <c r="AN87" s="603"/>
      <c r="AO87" s="498"/>
      <c r="AP87" s="473"/>
      <c r="AQ87" s="473"/>
      <c r="AR87" s="528"/>
    </row>
    <row r="88" spans="1:44" s="180" customFormat="1" ht="51" customHeight="1" x14ac:dyDescent="0.35">
      <c r="A88" s="278"/>
      <c r="B88" s="191"/>
      <c r="C88" s="191"/>
      <c r="D88" s="191"/>
      <c r="E88" s="191"/>
      <c r="F88" s="191"/>
      <c r="G88" s="191"/>
      <c r="H88" s="192"/>
      <c r="I88" s="192"/>
      <c r="J88" s="221" t="s">
        <v>343</v>
      </c>
      <c r="K88" s="193"/>
      <c r="L88" s="193"/>
      <c r="M88" s="193"/>
      <c r="N88" s="234">
        <f>SUM(N87)</f>
        <v>338800</v>
      </c>
      <c r="O88" s="234">
        <f>SUM(O87)</f>
        <v>0</v>
      </c>
      <c r="P88" s="234">
        <f>SUM(P87)</f>
        <v>0</v>
      </c>
      <c r="Q88" s="234">
        <f>SUM(Q87)</f>
        <v>338800</v>
      </c>
      <c r="R88" s="235"/>
      <c r="S88" s="235"/>
      <c r="T88" s="235"/>
      <c r="U88" s="235"/>
      <c r="V88" s="234">
        <f>SUM(V87)</f>
        <v>338800</v>
      </c>
      <c r="W88" s="234">
        <f t="shared" ref="W88:AF88" si="46">SUM(W87)</f>
        <v>0</v>
      </c>
      <c r="X88" s="237">
        <f t="shared" si="46"/>
        <v>0</v>
      </c>
      <c r="Y88" s="617">
        <f t="shared" si="46"/>
        <v>0</v>
      </c>
      <c r="Z88" s="617">
        <f t="shared" si="46"/>
        <v>0</v>
      </c>
      <c r="AA88" s="617">
        <f t="shared" si="46"/>
        <v>0</v>
      </c>
      <c r="AB88" s="617">
        <f t="shared" si="46"/>
        <v>0</v>
      </c>
      <c r="AC88" s="617">
        <f t="shared" si="46"/>
        <v>0</v>
      </c>
      <c r="AD88" s="617">
        <f t="shared" si="46"/>
        <v>0</v>
      </c>
      <c r="AE88" s="617">
        <f t="shared" si="46"/>
        <v>0</v>
      </c>
      <c r="AF88" s="617">
        <f t="shared" si="46"/>
        <v>0</v>
      </c>
      <c r="AG88" s="486"/>
      <c r="AH88" s="287"/>
      <c r="AI88" s="285"/>
      <c r="AJ88" s="285"/>
      <c r="AK88" s="286"/>
      <c r="AL88" s="284">
        <f t="shared" si="45"/>
        <v>1</v>
      </c>
      <c r="AM88" s="297"/>
      <c r="AN88" s="469"/>
      <c r="AO88" s="269"/>
      <c r="AP88" s="476"/>
      <c r="AQ88" s="476"/>
      <c r="AR88" s="528"/>
    </row>
    <row r="89" spans="1:44" s="182" customFormat="1" ht="29.25" customHeight="1" x14ac:dyDescent="0.35">
      <c r="A89" s="181"/>
      <c r="B89" s="175"/>
      <c r="C89" s="175"/>
      <c r="D89" s="175"/>
      <c r="E89" s="175"/>
      <c r="F89" s="175"/>
      <c r="G89" s="175"/>
      <c r="H89" s="175"/>
      <c r="I89" s="175"/>
      <c r="J89" s="222" t="s">
        <v>294</v>
      </c>
      <c r="K89" s="146"/>
      <c r="L89" s="146"/>
      <c r="M89" s="146"/>
      <c r="N89" s="151">
        <f>SUM(N22+N25+N36+N45+N51+N57+N63+N70+N74+N80+N85+N86)</f>
        <v>2607974403</v>
      </c>
      <c r="O89" s="151">
        <f>SUM(O22+O25+O36+O45+O51+O57+O63+O70+O74+O80+O85+O86)</f>
        <v>0</v>
      </c>
      <c r="P89" s="151">
        <f>SUM(P22+P25+P36+P45+P51+P57+P63+P70+P74+P80+P85+P86)</f>
        <v>0</v>
      </c>
      <c r="Q89" s="151">
        <f>SUM(Q22+Q25+Q36+Q45+Q51+Q57+Q63+Q70+Q74+Q80+Q85+Q86)</f>
        <v>2607974403</v>
      </c>
      <c r="R89" s="233">
        <f>SUM(R22+R25+R36+R45+R51+R57+R63+R70+R74+R80+R85)</f>
        <v>12000000</v>
      </c>
      <c r="S89" s="233">
        <f>SUM(S22+S25+S36+S45+S51+S57+S63+S70+S74+S80+S85)</f>
        <v>57850000</v>
      </c>
      <c r="T89" s="233">
        <f>SUM(T22+T25+T36+T45+T51+T57+T63+T70+T74+T80+T85)</f>
        <v>0</v>
      </c>
      <c r="U89" s="233">
        <f>SUM(U22+U25+U36+U45+U51+U57+U63+U70+U74+U80+U85)</f>
        <v>57850000</v>
      </c>
      <c r="V89" s="151">
        <f t="shared" ref="V89:AE89" si="47">SUM(V22+V25+V36+V45+V51+V57+V70+V74+V80+V85+V86)</f>
        <v>6400000</v>
      </c>
      <c r="W89" s="151">
        <f>SUM(W22+W25+W36+W45+W51+W57+W70+W74+W80+W85+W86)</f>
        <v>1279933796.72</v>
      </c>
      <c r="X89" s="151">
        <f t="shared" si="47"/>
        <v>57850000</v>
      </c>
      <c r="Y89" s="626">
        <f t="shared" si="47"/>
        <v>0</v>
      </c>
      <c r="Z89" s="626">
        <f t="shared" si="47"/>
        <v>954190606.27999997</v>
      </c>
      <c r="AA89" s="626">
        <f t="shared" si="47"/>
        <v>940467393</v>
      </c>
      <c r="AB89" s="626">
        <f t="shared" si="47"/>
        <v>0</v>
      </c>
      <c r="AC89" s="626">
        <f t="shared" si="47"/>
        <v>940467393</v>
      </c>
      <c r="AD89" s="626">
        <f t="shared" si="47"/>
        <v>954190606.27999997</v>
      </c>
      <c r="AE89" s="626">
        <f t="shared" si="47"/>
        <v>940467393</v>
      </c>
      <c r="AF89" s="626">
        <f>SUM(AF22+AF25+AF36+AF45+AF51+AF57+AF70+AF74+AF80+AF85+AF86)</f>
        <v>13723213.280000001</v>
      </c>
      <c r="AG89" s="487">
        <f>SUM(R89+T89+V89+Y89+W89+AB89)</f>
        <v>1298333796.72</v>
      </c>
      <c r="AH89" s="279">
        <f>AB89/(AB89+AE89+AF89)</f>
        <v>0</v>
      </c>
      <c r="AI89" s="280"/>
      <c r="AJ89" s="281"/>
      <c r="AK89" s="282" t="e">
        <f>SUM(AD89-AE89-#REF!-#REF!)</f>
        <v>#REF!</v>
      </c>
      <c r="AL89" s="283">
        <f t="shared" si="45"/>
        <v>0.61194381159729505</v>
      </c>
      <c r="AM89" s="302"/>
      <c r="AN89" s="467"/>
      <c r="AO89" s="498"/>
      <c r="AP89" s="473"/>
      <c r="AQ89" s="473"/>
      <c r="AR89" s="527"/>
    </row>
    <row r="90" spans="1:44" s="182" customFormat="1" ht="30" x14ac:dyDescent="0.35">
      <c r="A90" s="181"/>
      <c r="B90" s="175"/>
      <c r="C90" s="175"/>
      <c r="D90" s="175"/>
      <c r="E90" s="175"/>
      <c r="F90" s="175"/>
      <c r="G90" s="175"/>
      <c r="H90" s="175"/>
      <c r="I90" s="175"/>
      <c r="J90" s="222" t="s">
        <v>295</v>
      </c>
      <c r="K90" s="146"/>
      <c r="L90" s="146"/>
      <c r="M90" s="146"/>
      <c r="N90" s="151">
        <f>SUM(N8)</f>
        <v>120799896</v>
      </c>
      <c r="O90" s="151">
        <f>SUM(O8)</f>
        <v>0</v>
      </c>
      <c r="P90" s="151">
        <f>SUM(P8)</f>
        <v>0</v>
      </c>
      <c r="Q90" s="151">
        <f>SUM(Q8)</f>
        <v>120799896</v>
      </c>
      <c r="R90" s="233"/>
      <c r="S90" s="233">
        <f t="shared" ref="S90:AF90" si="48">SUM(S8)</f>
        <v>0</v>
      </c>
      <c r="T90" s="233">
        <f t="shared" si="48"/>
        <v>0</v>
      </c>
      <c r="U90" s="233">
        <f t="shared" si="48"/>
        <v>0</v>
      </c>
      <c r="V90" s="151">
        <f t="shared" si="48"/>
        <v>1799896</v>
      </c>
      <c r="W90" s="151">
        <f t="shared" si="48"/>
        <v>0</v>
      </c>
      <c r="X90" s="151">
        <f t="shared" si="48"/>
        <v>0</v>
      </c>
      <c r="Y90" s="626">
        <f t="shared" si="48"/>
        <v>0</v>
      </c>
      <c r="Z90" s="626">
        <f t="shared" si="48"/>
        <v>119000000</v>
      </c>
      <c r="AA90" s="626">
        <f t="shared" si="48"/>
        <v>119000000</v>
      </c>
      <c r="AB90" s="626">
        <f t="shared" si="48"/>
        <v>0</v>
      </c>
      <c r="AC90" s="626">
        <f t="shared" si="48"/>
        <v>119000000</v>
      </c>
      <c r="AD90" s="626">
        <f t="shared" si="48"/>
        <v>119000000</v>
      </c>
      <c r="AE90" s="626">
        <f t="shared" si="48"/>
        <v>119000000</v>
      </c>
      <c r="AF90" s="626">
        <f t="shared" si="48"/>
        <v>0</v>
      </c>
      <c r="AG90" s="487">
        <f>SUM(R90+T90+V90+Y90+W90+AB90)</f>
        <v>1799896</v>
      </c>
      <c r="AH90" s="279">
        <f>AB90/(AB90+AE90+AF90)</f>
        <v>0</v>
      </c>
      <c r="AI90" s="280"/>
      <c r="AJ90" s="281"/>
      <c r="AK90" s="282" t="e">
        <f>SUM(AD90-AE90-#REF!-#REF!)</f>
        <v>#REF!</v>
      </c>
      <c r="AL90" s="283">
        <f t="shared" si="45"/>
        <v>1.4899814152157879E-2</v>
      </c>
      <c r="AM90" s="302"/>
      <c r="AN90" s="467"/>
      <c r="AO90" s="498"/>
      <c r="AP90" s="473"/>
      <c r="AQ90" s="473"/>
      <c r="AR90" s="527"/>
    </row>
    <row r="91" spans="1:44" s="182" customFormat="1" ht="26.25" x14ac:dyDescent="0.35">
      <c r="A91" s="181"/>
      <c r="B91" s="175"/>
      <c r="C91" s="175"/>
      <c r="D91" s="175"/>
      <c r="E91" s="175"/>
      <c r="F91" s="175"/>
      <c r="G91" s="175"/>
      <c r="H91" s="175"/>
      <c r="I91" s="175"/>
      <c r="J91" s="222" t="s">
        <v>268</v>
      </c>
      <c r="K91" s="146"/>
      <c r="L91" s="146"/>
      <c r="M91" s="146"/>
      <c r="N91" s="151">
        <f>SUM(N13)</f>
        <v>29000000</v>
      </c>
      <c r="O91" s="151">
        <f>SUM(O13)</f>
        <v>0</v>
      </c>
      <c r="P91" s="151">
        <f>SUM(P13)</f>
        <v>0</v>
      </c>
      <c r="Q91" s="151">
        <f>SUM(Q13)</f>
        <v>29000000</v>
      </c>
      <c r="R91" s="233">
        <f>SUM(R13)</f>
        <v>0</v>
      </c>
      <c r="S91" s="233">
        <f t="shared" ref="S91:AF91" si="49">SUM(S13)</f>
        <v>0</v>
      </c>
      <c r="T91" s="233">
        <f t="shared" si="49"/>
        <v>0</v>
      </c>
      <c r="U91" s="233">
        <f t="shared" si="49"/>
        <v>0</v>
      </c>
      <c r="V91" s="151">
        <f t="shared" si="49"/>
        <v>29000000</v>
      </c>
      <c r="W91" s="151">
        <f t="shared" si="49"/>
        <v>0</v>
      </c>
      <c r="X91" s="151">
        <f t="shared" si="49"/>
        <v>0</v>
      </c>
      <c r="Y91" s="626">
        <f t="shared" si="49"/>
        <v>0</v>
      </c>
      <c r="Z91" s="626">
        <f t="shared" si="49"/>
        <v>0</v>
      </c>
      <c r="AA91" s="626">
        <f t="shared" si="49"/>
        <v>0</v>
      </c>
      <c r="AB91" s="626">
        <f t="shared" si="49"/>
        <v>0</v>
      </c>
      <c r="AC91" s="626">
        <f t="shared" si="49"/>
        <v>0</v>
      </c>
      <c r="AD91" s="626">
        <f t="shared" si="49"/>
        <v>0</v>
      </c>
      <c r="AE91" s="626">
        <f t="shared" si="49"/>
        <v>0</v>
      </c>
      <c r="AF91" s="626">
        <f t="shared" si="49"/>
        <v>0</v>
      </c>
      <c r="AG91" s="487">
        <f>SUM(R91+T91+V91+Y91+W91+AB91)</f>
        <v>29000000</v>
      </c>
      <c r="AH91" s="279" t="e">
        <f>AB91/(AB91+AE91+AF91)</f>
        <v>#DIV/0!</v>
      </c>
      <c r="AI91" s="280"/>
      <c r="AJ91" s="281"/>
      <c r="AK91" s="282" t="e">
        <f>SUM(AD91-AE91-#REF!-#REF!)</f>
        <v>#REF!</v>
      </c>
      <c r="AL91" s="283">
        <f t="shared" si="45"/>
        <v>1</v>
      </c>
      <c r="AM91" s="302"/>
      <c r="AN91" s="467"/>
      <c r="AO91" s="498"/>
      <c r="AP91" s="473"/>
      <c r="AQ91" s="473"/>
      <c r="AR91" s="527"/>
    </row>
    <row r="92" spans="1:44" s="182" customFormat="1" ht="26.25" x14ac:dyDescent="0.35">
      <c r="A92" s="181"/>
      <c r="B92" s="175"/>
      <c r="C92" s="175"/>
      <c r="D92" s="175"/>
      <c r="E92" s="175"/>
      <c r="F92" s="175"/>
      <c r="G92" s="175"/>
      <c r="H92" s="175"/>
      <c r="I92" s="175"/>
      <c r="J92" s="222" t="s">
        <v>309</v>
      </c>
      <c r="K92" s="146"/>
      <c r="L92" s="146"/>
      <c r="M92" s="146"/>
      <c r="N92" s="151">
        <f>SUM(N89:N91)</f>
        <v>2757774299</v>
      </c>
      <c r="O92" s="151">
        <f>SUM(O89:O91)</f>
        <v>0</v>
      </c>
      <c r="P92" s="151">
        <f>SUM(P89:P91)</f>
        <v>0</v>
      </c>
      <c r="Q92" s="151">
        <f>SUM(Q89:Q91)</f>
        <v>2757774299</v>
      </c>
      <c r="R92" s="233"/>
      <c r="S92" s="233">
        <f t="shared" ref="S92:AE92" si="50">SUM(S89:S91)</f>
        <v>57850000</v>
      </c>
      <c r="T92" s="233">
        <f t="shared" si="50"/>
        <v>0</v>
      </c>
      <c r="U92" s="233">
        <f t="shared" si="50"/>
        <v>57850000</v>
      </c>
      <c r="V92" s="151">
        <f t="shared" si="50"/>
        <v>37199896</v>
      </c>
      <c r="W92" s="151">
        <f t="shared" si="50"/>
        <v>1279933796.72</v>
      </c>
      <c r="X92" s="151">
        <f t="shared" si="50"/>
        <v>57850000</v>
      </c>
      <c r="Y92" s="626">
        <f t="shared" si="50"/>
        <v>0</v>
      </c>
      <c r="Z92" s="626">
        <f t="shared" si="50"/>
        <v>1073190606.28</v>
      </c>
      <c r="AA92" s="626">
        <f t="shared" si="50"/>
        <v>1059467393</v>
      </c>
      <c r="AB92" s="626">
        <f t="shared" si="50"/>
        <v>0</v>
      </c>
      <c r="AC92" s="626">
        <f t="shared" si="50"/>
        <v>1059467393</v>
      </c>
      <c r="AD92" s="626">
        <f t="shared" si="50"/>
        <v>1073190606.28</v>
      </c>
      <c r="AE92" s="626">
        <f t="shared" si="50"/>
        <v>1059467393</v>
      </c>
      <c r="AF92" s="626">
        <f>SUM(AD92-AE92)</f>
        <v>13723213.279999971</v>
      </c>
      <c r="AG92" s="487">
        <f>SUM(R92+T92+V92+Y92+W92+AB92)</f>
        <v>1317133692.72</v>
      </c>
      <c r="AH92" s="279">
        <f>AB92/(AB92+AE92+AF92)</f>
        <v>0</v>
      </c>
      <c r="AI92" s="280"/>
      <c r="AJ92" s="281"/>
      <c r="AK92" s="282" t="e">
        <f>SUM(AD92-AE92-#REF!-#REF!)</f>
        <v>#REF!</v>
      </c>
      <c r="AL92" s="283">
        <f t="shared" si="45"/>
        <v>0.58987194612331839</v>
      </c>
      <c r="AM92" s="302"/>
      <c r="AN92" s="467"/>
      <c r="AO92" s="268"/>
      <c r="AP92" s="473"/>
      <c r="AQ92" s="473"/>
      <c r="AR92" s="527"/>
    </row>
    <row r="93" spans="1:44" s="182" customFormat="1" ht="27" customHeight="1" x14ac:dyDescent="0.35">
      <c r="A93" s="188"/>
      <c r="B93" s="798" t="s">
        <v>320</v>
      </c>
      <c r="C93" s="799"/>
      <c r="D93" s="799"/>
      <c r="E93" s="799"/>
      <c r="F93" s="799"/>
      <c r="G93" s="799"/>
      <c r="H93" s="799"/>
      <c r="I93" s="800"/>
      <c r="J93" s="221"/>
      <c r="K93" s="193"/>
      <c r="L93" s="193"/>
      <c r="M93" s="784" t="s">
        <v>275</v>
      </c>
      <c r="N93" s="234"/>
      <c r="O93" s="234"/>
      <c r="P93" s="234"/>
      <c r="Q93" s="234">
        <f>SUM(N89+O89-P89)</f>
        <v>2607974403</v>
      </c>
      <c r="R93" s="236"/>
      <c r="S93" s="236"/>
      <c r="T93" s="236"/>
      <c r="U93" s="236">
        <f>SUM(S92-T92)</f>
        <v>57850000</v>
      </c>
      <c r="V93" s="237">
        <f>SUM(V92)</f>
        <v>37199896</v>
      </c>
      <c r="W93" s="234"/>
      <c r="X93" s="320"/>
      <c r="Y93" s="627"/>
      <c r="Z93" s="617">
        <f>SUM(Q89-R89-T89-V89-W89-X89-Y89)</f>
        <v>1251790606.28</v>
      </c>
      <c r="AA93" s="628"/>
      <c r="AB93" s="617"/>
      <c r="AC93" s="617">
        <f>SUM(AA92-AB92)</f>
        <v>1059467393</v>
      </c>
      <c r="AD93" s="627">
        <f>SUM(Z89-AB89)</f>
        <v>954190606.27999997</v>
      </c>
      <c r="AE93" s="627">
        <f>SUM(AE8+AE22+AE36+AE45+AE51+AE57+AE70+AE80+AE85)</f>
        <v>1059467393</v>
      </c>
      <c r="AF93" s="627">
        <f>SUM(AF86:AF91)</f>
        <v>13723213.280000001</v>
      </c>
      <c r="AG93" s="363"/>
      <c r="AH93" s="238"/>
      <c r="AI93" s="176"/>
      <c r="AJ93" s="177"/>
      <c r="AK93" s="197" t="e">
        <f>SUM(AD93-AE93-#REF!-#REF!)</f>
        <v>#REF!</v>
      </c>
      <c r="AL93" s="238"/>
      <c r="AM93" s="294"/>
      <c r="AN93" s="629"/>
      <c r="AO93" s="270"/>
      <c r="AP93" s="476"/>
      <c r="AQ93" s="630"/>
      <c r="AR93" s="527"/>
    </row>
    <row r="94" spans="1:44" s="182" customFormat="1" ht="17.25" customHeight="1" x14ac:dyDescent="0.35">
      <c r="A94" s="188"/>
      <c r="B94" s="801"/>
      <c r="C94" s="802"/>
      <c r="D94" s="802"/>
      <c r="E94" s="802"/>
      <c r="F94" s="802"/>
      <c r="G94" s="802"/>
      <c r="H94" s="802"/>
      <c r="I94" s="803"/>
      <c r="J94" s="221"/>
      <c r="K94" s="193"/>
      <c r="L94" s="193"/>
      <c r="M94" s="784"/>
      <c r="N94" s="234"/>
      <c r="O94" s="234"/>
      <c r="P94" s="234"/>
      <c r="Q94" s="234">
        <f>SUM(N90+O90-P90)</f>
        <v>120799896</v>
      </c>
      <c r="R94" s="236"/>
      <c r="S94" s="236"/>
      <c r="T94" s="236"/>
      <c r="U94" s="236"/>
      <c r="V94" s="237"/>
      <c r="W94" s="234"/>
      <c r="X94" s="321"/>
      <c r="Y94" s="631"/>
      <c r="Z94" s="617">
        <f>SUM(Q90-R90-T90-V90-W90-X90-Y90)</f>
        <v>119000000</v>
      </c>
      <c r="AA94" s="628"/>
      <c r="AB94" s="617"/>
      <c r="AC94" s="617"/>
      <c r="AD94" s="627">
        <f>SUM(Z90-AB90)</f>
        <v>119000000</v>
      </c>
      <c r="AE94" s="632"/>
      <c r="AF94" s="631"/>
      <c r="AG94" s="364"/>
      <c r="AH94" s="239"/>
      <c r="AI94" s="178"/>
      <c r="AJ94" s="177"/>
      <c r="AK94" s="197" t="e">
        <f>SUM(AD94-AE94-#REF!-#REF!)</f>
        <v>#REF!</v>
      </c>
      <c r="AL94" s="204"/>
      <c r="AM94" s="303"/>
      <c r="AN94" s="629"/>
      <c r="AO94" s="177"/>
      <c r="AP94" s="630"/>
      <c r="AQ94" s="630"/>
      <c r="AR94" s="527"/>
    </row>
    <row r="95" spans="1:44" s="182" customFormat="1" ht="17.25" customHeight="1" x14ac:dyDescent="0.35">
      <c r="A95" s="188"/>
      <c r="B95" s="804"/>
      <c r="C95" s="805"/>
      <c r="D95" s="805"/>
      <c r="E95" s="805"/>
      <c r="F95" s="805"/>
      <c r="G95" s="805"/>
      <c r="H95" s="805"/>
      <c r="I95" s="806"/>
      <c r="J95" s="221"/>
      <c r="K95" s="193"/>
      <c r="L95" s="193"/>
      <c r="M95" s="784"/>
      <c r="N95" s="234"/>
      <c r="O95" s="234"/>
      <c r="P95" s="234">
        <f>SUM(N92+O92-P92)</f>
        <v>2757774299</v>
      </c>
      <c r="Q95" s="234">
        <f>SUM(N91+O91-P91)</f>
        <v>29000000</v>
      </c>
      <c r="R95" s="236"/>
      <c r="S95" s="236"/>
      <c r="T95" s="236"/>
      <c r="U95" s="236"/>
      <c r="V95" s="237"/>
      <c r="W95" s="234"/>
      <c r="X95" s="321"/>
      <c r="Y95" s="631"/>
      <c r="Z95" s="617">
        <f>SUM(Q91-R91-T91-V91-W91-X91-Y91)</f>
        <v>0</v>
      </c>
      <c r="AA95" s="628"/>
      <c r="AB95" s="617"/>
      <c r="AC95" s="617"/>
      <c r="AD95" s="627">
        <f>SUM(Z91-AB91)</f>
        <v>0</v>
      </c>
      <c r="AE95" s="632" t="e">
        <f>SUM(Z91-AB91-#REF!)</f>
        <v>#REF!</v>
      </c>
      <c r="AF95" s="631"/>
      <c r="AG95" s="364"/>
      <c r="AH95" s="239"/>
      <c r="AI95" s="178"/>
      <c r="AJ95" s="177"/>
      <c r="AK95" s="197" t="e">
        <f>SUM(AD95-AE95-#REF!-#REF!)</f>
        <v>#REF!</v>
      </c>
      <c r="AL95" s="204"/>
      <c r="AM95" s="303"/>
      <c r="AN95" s="629"/>
      <c r="AO95" s="177"/>
      <c r="AP95" s="630"/>
      <c r="AQ95" s="630"/>
      <c r="AR95" s="527"/>
    </row>
    <row r="96" spans="1:44" s="144" customFormat="1" ht="26.25" x14ac:dyDescent="0.35">
      <c r="A96" s="159"/>
      <c r="B96" s="165"/>
      <c r="C96" s="165"/>
      <c r="D96" s="165"/>
      <c r="E96" s="165"/>
      <c r="F96" s="165"/>
      <c r="G96" s="165"/>
      <c r="H96" s="165"/>
      <c r="I96" s="165"/>
      <c r="J96" s="223" t="s">
        <v>175</v>
      </c>
      <c r="K96" s="166"/>
      <c r="L96" s="166"/>
      <c r="M96" s="166"/>
      <c r="N96" s="167">
        <f t="shared" ref="N96:V96" si="51">SUM(N13+N89)</f>
        <v>2636974403</v>
      </c>
      <c r="O96" s="167">
        <f t="shared" si="51"/>
        <v>0</v>
      </c>
      <c r="P96" s="167">
        <f t="shared" si="51"/>
        <v>0</v>
      </c>
      <c r="Q96" s="167">
        <f t="shared" si="51"/>
        <v>2636974403</v>
      </c>
      <c r="R96" s="167">
        <f t="shared" si="51"/>
        <v>12000000</v>
      </c>
      <c r="S96" s="167">
        <f t="shared" si="51"/>
        <v>57850000</v>
      </c>
      <c r="T96" s="167">
        <f t="shared" si="51"/>
        <v>0</v>
      </c>
      <c r="U96" s="167">
        <f t="shared" si="51"/>
        <v>57850000</v>
      </c>
      <c r="V96" s="167">
        <f t="shared" si="51"/>
        <v>35400000</v>
      </c>
      <c r="W96" s="167">
        <f t="shared" ref="W96:AB96" si="52">SUM(W13+W89)</f>
        <v>1279933796.72</v>
      </c>
      <c r="X96" s="167">
        <f t="shared" si="52"/>
        <v>57850000</v>
      </c>
      <c r="Y96" s="633">
        <f t="shared" si="52"/>
        <v>0</v>
      </c>
      <c r="Z96" s="633">
        <f>SUM(Z13+Z89)</f>
        <v>954190606.27999997</v>
      </c>
      <c r="AA96" s="633">
        <f t="shared" si="52"/>
        <v>940467393</v>
      </c>
      <c r="AB96" s="633">
        <f t="shared" si="52"/>
        <v>0</v>
      </c>
      <c r="AC96" s="633"/>
      <c r="AD96" s="634">
        <f>SUM(Z96-AB96)</f>
        <v>954190606.27999997</v>
      </c>
      <c r="AE96" s="633">
        <f>SUM(AE13+AE89)</f>
        <v>940467393</v>
      </c>
      <c r="AF96" s="633">
        <f>SUM(AF13+AF89)</f>
        <v>13723213.280000001</v>
      </c>
      <c r="AG96" s="365"/>
      <c r="AH96" s="304">
        <f>AB96/(AB96+AE96+AF96)</f>
        <v>0</v>
      </c>
      <c r="AI96" s="305"/>
      <c r="AJ96" s="306"/>
      <c r="AK96" s="307" t="e">
        <f>SUM(AD96-AE96-#REF!-#REF!)</f>
        <v>#REF!</v>
      </c>
      <c r="AL96" s="308">
        <f>SUM(Q96-(AD96+X96))/Q96</f>
        <v>0.61621144098758251</v>
      </c>
      <c r="AM96" s="290"/>
      <c r="AN96" s="472"/>
      <c r="AO96" s="271" t="s">
        <v>344</v>
      </c>
      <c r="AP96" s="477">
        <f>SUM(AP6:AP95)</f>
        <v>8800000</v>
      </c>
      <c r="AQ96" s="477">
        <f>SUM(AQ6:AQ95)</f>
        <v>8800000</v>
      </c>
      <c r="AR96" s="534">
        <f>SUM(AQ96-AP96)</f>
        <v>0</v>
      </c>
    </row>
    <row r="97" spans="1:44" s="36" customFormat="1" ht="57.75" customHeight="1" x14ac:dyDescent="0.35">
      <c r="A97" s="274"/>
      <c r="B97" s="785" t="s">
        <v>152</v>
      </c>
      <c r="C97" s="786"/>
      <c r="D97" s="786"/>
      <c r="E97" s="786"/>
      <c r="F97" s="786"/>
      <c r="G97" s="786"/>
      <c r="H97" s="786"/>
      <c r="I97" s="786"/>
      <c r="J97" s="786"/>
      <c r="K97" s="146"/>
      <c r="L97" s="146"/>
      <c r="M97" s="146"/>
      <c r="N97" s="151"/>
      <c r="O97" s="151"/>
      <c r="P97" s="151"/>
      <c r="Q97" s="151"/>
      <c r="R97" s="151"/>
      <c r="S97" s="151"/>
      <c r="T97" s="151"/>
      <c r="U97" s="151"/>
      <c r="V97" s="151"/>
      <c r="W97" s="151"/>
      <c r="X97" s="164"/>
      <c r="Y97" s="635"/>
      <c r="Z97" s="626"/>
      <c r="AA97" s="626"/>
      <c r="AB97" s="626"/>
      <c r="AC97" s="626"/>
      <c r="AD97" s="635"/>
      <c r="AE97" s="635"/>
      <c r="AF97" s="635"/>
      <c r="AG97" s="365"/>
      <c r="AH97" s="206"/>
      <c r="AI97" s="164"/>
      <c r="AJ97" s="275"/>
      <c r="AK97" s="198"/>
      <c r="AL97" s="276"/>
      <c r="AM97" s="290"/>
      <c r="AN97" s="467"/>
      <c r="AO97" s="277"/>
      <c r="AP97" s="473"/>
      <c r="AQ97" s="473"/>
      <c r="AR97" s="528"/>
    </row>
    <row r="98" spans="1:44" ht="40.5" customHeight="1" x14ac:dyDescent="0.35">
      <c r="A98" s="154" t="s">
        <v>156</v>
      </c>
      <c r="B98" s="142" t="s">
        <v>154</v>
      </c>
      <c r="C98" s="142" t="s">
        <v>155</v>
      </c>
      <c r="D98" s="142" t="s">
        <v>154</v>
      </c>
      <c r="E98" s="142" t="s">
        <v>153</v>
      </c>
      <c r="F98" s="142"/>
      <c r="G98" s="142" t="s">
        <v>138</v>
      </c>
      <c r="H98" s="142" t="s">
        <v>137</v>
      </c>
      <c r="I98" s="142" t="s">
        <v>136</v>
      </c>
      <c r="J98" s="218" t="s">
        <v>152</v>
      </c>
      <c r="K98" s="169"/>
      <c r="L98" s="169"/>
      <c r="M98" s="169"/>
      <c r="N98" s="240">
        <v>1174750619</v>
      </c>
      <c r="O98" s="240">
        <v>0</v>
      </c>
      <c r="P98" s="240">
        <v>1174750619</v>
      </c>
      <c r="Q98" s="240">
        <f>SUM(N98+O98-P98)</f>
        <v>0</v>
      </c>
      <c r="R98" s="240"/>
      <c r="S98" s="151"/>
      <c r="T98" s="151"/>
      <c r="U98" s="151"/>
      <c r="V98" s="151"/>
      <c r="W98" s="151"/>
      <c r="X98" s="164"/>
      <c r="Y98" s="635"/>
      <c r="Z98" s="598">
        <f>SUM(Q98-R98-T98-V98-W98-X98-Y98)</f>
        <v>0</v>
      </c>
      <c r="AA98" s="626"/>
      <c r="AB98" s="626"/>
      <c r="AC98" s="626"/>
      <c r="AD98" s="635"/>
      <c r="AE98" s="635"/>
      <c r="AF98" s="635"/>
      <c r="AG98" s="365"/>
      <c r="AH98" s="206"/>
      <c r="AI98" s="164"/>
      <c r="AJ98" s="75"/>
      <c r="AK98" s="198" t="e">
        <f>SUM(AD98-AE98-#REF!-#REF!)</f>
        <v>#REF!</v>
      </c>
      <c r="AL98" s="208"/>
      <c r="AN98" s="466"/>
      <c r="AO98" s="50"/>
      <c r="AP98" s="474"/>
      <c r="AQ98" s="474"/>
    </row>
    <row r="99" spans="1:44" s="144" customFormat="1" ht="28.5" customHeight="1" x14ac:dyDescent="0.35">
      <c r="A99" s="159"/>
      <c r="B99" s="165"/>
      <c r="C99" s="165"/>
      <c r="D99" s="165"/>
      <c r="E99" s="165"/>
      <c r="F99" s="165"/>
      <c r="G99" s="165"/>
      <c r="H99" s="165"/>
      <c r="I99" s="170">
        <f>SUBTOTAL(9,Q101:Q108)</f>
        <v>12323561481</v>
      </c>
      <c r="J99" s="223" t="s">
        <v>178</v>
      </c>
      <c r="K99" s="166"/>
      <c r="L99" s="166"/>
      <c r="M99" s="166"/>
      <c r="N99" s="167">
        <f>SUM(N98:N98)</f>
        <v>1174750619</v>
      </c>
      <c r="O99" s="167">
        <f>SUM(O98:O98)</f>
        <v>0</v>
      </c>
      <c r="P99" s="167">
        <f>SUM(P98:P98)</f>
        <v>1174750619</v>
      </c>
      <c r="Q99" s="167">
        <f>SUM(Q98:Q98)</f>
        <v>0</v>
      </c>
      <c r="R99" s="167"/>
      <c r="S99" s="167"/>
      <c r="T99" s="167">
        <f>SUM(T98:T98)</f>
        <v>0</v>
      </c>
      <c r="U99" s="167"/>
      <c r="V99" s="167">
        <f>SUM(V98:V98)</f>
        <v>0</v>
      </c>
      <c r="W99" s="167"/>
      <c r="X99" s="168"/>
      <c r="Y99" s="168"/>
      <c r="Z99" s="167">
        <f>SUM(Z98:Z98)</f>
        <v>0</v>
      </c>
      <c r="AA99" s="167">
        <f>SUM(AA98:AA98)</f>
        <v>0</v>
      </c>
      <c r="AB99" s="167"/>
      <c r="AC99" s="167"/>
      <c r="AD99" s="168">
        <f>SUM(Z99-AB99)</f>
        <v>0</v>
      </c>
      <c r="AE99" s="168"/>
      <c r="AF99" s="168"/>
      <c r="AG99" s="365"/>
      <c r="AH99" s="205"/>
      <c r="AI99" s="168"/>
      <c r="AJ99" s="148"/>
      <c r="AK99" s="198" t="e">
        <f>SUM(AD99-AE99-#REF!-#REF!)</f>
        <v>#REF!</v>
      </c>
      <c r="AL99" s="209"/>
      <c r="AM99" s="290"/>
      <c r="AN99" s="472"/>
      <c r="AO99" s="271"/>
      <c r="AP99" s="477"/>
      <c r="AQ99" s="477"/>
      <c r="AR99" s="535"/>
    </row>
    <row r="100" spans="1:44" s="144" customFormat="1" ht="28.5" customHeight="1" x14ac:dyDescent="0.35">
      <c r="A100" s="159"/>
      <c r="B100" s="787" t="s">
        <v>335</v>
      </c>
      <c r="C100" s="788"/>
      <c r="D100" s="788"/>
      <c r="E100" s="788"/>
      <c r="F100" s="788"/>
      <c r="G100" s="788"/>
      <c r="H100" s="788"/>
      <c r="I100" s="788"/>
      <c r="J100" s="789"/>
      <c r="K100" s="166"/>
      <c r="L100" s="166"/>
      <c r="M100" s="166"/>
      <c r="N100" s="167"/>
      <c r="O100" s="167"/>
      <c r="P100" s="167"/>
      <c r="Q100" s="167"/>
      <c r="R100" s="167"/>
      <c r="S100" s="167"/>
      <c r="T100" s="167"/>
      <c r="U100" s="167"/>
      <c r="V100" s="167"/>
      <c r="W100" s="167"/>
      <c r="X100" s="168"/>
      <c r="Y100" s="168"/>
      <c r="Z100" s="167"/>
      <c r="AA100" s="167"/>
      <c r="AB100" s="167"/>
      <c r="AC100" s="167"/>
      <c r="AD100" s="168"/>
      <c r="AE100" s="168"/>
      <c r="AF100" s="168"/>
      <c r="AG100" s="205"/>
      <c r="AH100" s="205"/>
      <c r="AI100" s="168"/>
      <c r="AJ100" s="148"/>
      <c r="AK100" s="198"/>
      <c r="AL100" s="209"/>
      <c r="AM100" s="290"/>
      <c r="AN100" s="472"/>
      <c r="AO100" s="271"/>
      <c r="AP100" s="477"/>
      <c r="AQ100" s="477"/>
      <c r="AR100" s="535"/>
    </row>
    <row r="101" spans="1:44" ht="53.25" customHeight="1" x14ac:dyDescent="0.35">
      <c r="A101" s="154" t="s">
        <v>356</v>
      </c>
      <c r="B101" s="152" t="s">
        <v>151</v>
      </c>
      <c r="C101" s="152" t="s">
        <v>145</v>
      </c>
      <c r="D101" s="152" t="s">
        <v>139</v>
      </c>
      <c r="E101" s="152" t="s">
        <v>134</v>
      </c>
      <c r="F101" s="152" t="s">
        <v>134</v>
      </c>
      <c r="G101" s="152" t="s">
        <v>138</v>
      </c>
      <c r="H101" s="152" t="s">
        <v>137</v>
      </c>
      <c r="I101" s="152" t="s">
        <v>136</v>
      </c>
      <c r="J101" s="636" t="s">
        <v>125</v>
      </c>
      <c r="K101" s="171"/>
      <c r="L101" s="171"/>
      <c r="M101" s="171"/>
      <c r="N101" s="637">
        <v>2500000000</v>
      </c>
      <c r="O101" s="626"/>
      <c r="P101" s="626"/>
      <c r="Q101" s="626">
        <f>SUM(N101+O101-P101)</f>
        <v>2500000000</v>
      </c>
      <c r="R101" s="626"/>
      <c r="S101" s="626"/>
      <c r="T101" s="626"/>
      <c r="U101" s="626"/>
      <c r="V101" s="626"/>
      <c r="W101" s="626"/>
      <c r="X101" s="247">
        <f t="shared" ref="X101:X109" si="53">SUM(U101)</f>
        <v>0</v>
      </c>
      <c r="Y101" s="635"/>
      <c r="Z101" s="598">
        <f t="shared" ref="Z101:Z109" si="54">SUM(Q101-R101-T101-V101-W101-X101-Y101)</f>
        <v>2500000000</v>
      </c>
      <c r="AA101" s="638"/>
      <c r="AB101" s="626"/>
      <c r="AC101" s="626">
        <f t="shared" ref="AC101:AC109" si="55">SUM(AA101-AB101)</f>
        <v>0</v>
      </c>
      <c r="AD101" s="635">
        <f t="shared" ref="AD101:AD109" si="56">SUM(Z101-AB101)</f>
        <v>2500000000</v>
      </c>
      <c r="AE101" s="635"/>
      <c r="AF101" s="639">
        <f t="shared" ref="AF101:AF109" si="57">SUM(AD101-AE101)</f>
        <v>2500000000</v>
      </c>
      <c r="AG101" s="247">
        <f t="shared" ref="AG101:AG109" si="58">SUM(R101+T101+V101+W101+AB101)</f>
        <v>0</v>
      </c>
      <c r="AH101" s="279">
        <f>AB101/(AB101+AE101+AF101)</f>
        <v>0</v>
      </c>
      <c r="AI101" s="280"/>
      <c r="AJ101" s="281"/>
      <c r="AK101" s="282" t="e">
        <f>SUM(AD101-AE101-#REF!-#REF!)</f>
        <v>#REF!</v>
      </c>
      <c r="AL101" s="283">
        <f t="shared" ref="AL101:AL110" si="59">SUM(Q101-(AD101+X101))/Q101</f>
        <v>0</v>
      </c>
      <c r="AM101" s="309"/>
      <c r="AN101" s="467"/>
      <c r="AO101" s="498"/>
      <c r="AP101" s="473"/>
      <c r="AQ101" s="473"/>
    </row>
    <row r="102" spans="1:44" ht="78.75" customHeight="1" x14ac:dyDescent="0.35">
      <c r="A102" s="154" t="s">
        <v>142</v>
      </c>
      <c r="B102" s="152" t="s">
        <v>147</v>
      </c>
      <c r="C102" s="152" t="s">
        <v>145</v>
      </c>
      <c r="D102" s="152" t="s">
        <v>150</v>
      </c>
      <c r="E102" s="152" t="s">
        <v>134</v>
      </c>
      <c r="F102" s="152" t="s">
        <v>134</v>
      </c>
      <c r="G102" s="152" t="s">
        <v>138</v>
      </c>
      <c r="H102" s="152" t="s">
        <v>137</v>
      </c>
      <c r="I102" s="152" t="s">
        <v>136</v>
      </c>
      <c r="J102" s="636" t="s">
        <v>148</v>
      </c>
      <c r="K102" s="171"/>
      <c r="L102" s="171"/>
      <c r="M102" s="171"/>
      <c r="N102" s="637">
        <v>4700000000</v>
      </c>
      <c r="O102" s="626">
        <v>0</v>
      </c>
      <c r="P102" s="626"/>
      <c r="Q102" s="626">
        <f t="shared" ref="Q102:Q109" si="60">SUM(N102+O102-P102)</f>
        <v>4700000000</v>
      </c>
      <c r="R102" s="626"/>
      <c r="S102" s="626"/>
      <c r="T102" s="626"/>
      <c r="U102" s="626"/>
      <c r="V102" s="626"/>
      <c r="W102" s="626"/>
      <c r="X102" s="247">
        <f t="shared" si="53"/>
        <v>0</v>
      </c>
      <c r="Y102" s="635"/>
      <c r="Z102" s="598">
        <f t="shared" si="54"/>
        <v>4700000000</v>
      </c>
      <c r="AA102" s="638"/>
      <c r="AB102" s="626"/>
      <c r="AC102" s="626">
        <f t="shared" si="55"/>
        <v>0</v>
      </c>
      <c r="AD102" s="635">
        <f t="shared" si="56"/>
        <v>4700000000</v>
      </c>
      <c r="AE102" s="635"/>
      <c r="AF102" s="639">
        <f t="shared" si="57"/>
        <v>4700000000</v>
      </c>
      <c r="AG102" s="247">
        <f t="shared" si="58"/>
        <v>0</v>
      </c>
      <c r="AH102" s="324">
        <f t="shared" ref="AH102:AH110" si="61">AB102/(AB102+AE102+AF102)</f>
        <v>0</v>
      </c>
      <c r="AI102" s="325"/>
      <c r="AJ102" s="326"/>
      <c r="AK102" s="327" t="e">
        <f>SUM(AD102-AE102-#REF!-#REF!)</f>
        <v>#REF!</v>
      </c>
      <c r="AL102" s="328">
        <f t="shared" si="59"/>
        <v>0</v>
      </c>
      <c r="AM102" s="310"/>
      <c r="AN102" s="467"/>
      <c r="AO102" s="640"/>
      <c r="AP102" s="473"/>
      <c r="AQ102" s="473"/>
    </row>
    <row r="103" spans="1:44" ht="82.5" customHeight="1" x14ac:dyDescent="0.35">
      <c r="A103" s="154" t="s">
        <v>142</v>
      </c>
      <c r="B103" s="152" t="s">
        <v>147</v>
      </c>
      <c r="C103" s="152" t="s">
        <v>145</v>
      </c>
      <c r="D103" s="152" t="s">
        <v>150</v>
      </c>
      <c r="E103" s="152"/>
      <c r="F103" s="152"/>
      <c r="G103" s="152" t="s">
        <v>138</v>
      </c>
      <c r="H103" s="152">
        <v>11</v>
      </c>
      <c r="I103" s="152" t="s">
        <v>115</v>
      </c>
      <c r="J103" s="641" t="s">
        <v>148</v>
      </c>
      <c r="K103" s="171"/>
      <c r="L103" s="171"/>
      <c r="M103" s="171"/>
      <c r="N103" s="626">
        <v>0</v>
      </c>
      <c r="O103" s="626"/>
      <c r="P103" s="626"/>
      <c r="Q103" s="626">
        <f t="shared" si="60"/>
        <v>0</v>
      </c>
      <c r="R103" s="626"/>
      <c r="S103" s="626"/>
      <c r="T103" s="626"/>
      <c r="U103" s="626"/>
      <c r="V103" s="626"/>
      <c r="W103" s="626"/>
      <c r="X103" s="247">
        <f t="shared" si="53"/>
        <v>0</v>
      </c>
      <c r="Y103" s="635"/>
      <c r="Z103" s="598">
        <f t="shared" si="54"/>
        <v>0</v>
      </c>
      <c r="AA103" s="638"/>
      <c r="AB103" s="626"/>
      <c r="AC103" s="626">
        <f t="shared" si="55"/>
        <v>0</v>
      </c>
      <c r="AD103" s="635">
        <f t="shared" si="56"/>
        <v>0</v>
      </c>
      <c r="AE103" s="635"/>
      <c r="AF103" s="639">
        <f t="shared" si="57"/>
        <v>0</v>
      </c>
      <c r="AG103" s="247">
        <f t="shared" si="58"/>
        <v>0</v>
      </c>
      <c r="AH103" s="324" t="e">
        <f>AB103/(AB103+AE103+AF103)</f>
        <v>#DIV/0!</v>
      </c>
      <c r="AI103" s="280"/>
      <c r="AJ103" s="281"/>
      <c r="AK103" s="282" t="e">
        <f>SUM(AD103-AE103-#REF!-#REF!)</f>
        <v>#REF!</v>
      </c>
      <c r="AL103" s="283" t="e">
        <f t="shared" si="59"/>
        <v>#DIV/0!</v>
      </c>
      <c r="AM103" s="309"/>
      <c r="AN103" s="642"/>
      <c r="AO103" s="643"/>
      <c r="AP103" s="473"/>
      <c r="AQ103" s="473"/>
    </row>
    <row r="104" spans="1:44" ht="78" customHeight="1" x14ac:dyDescent="0.35">
      <c r="A104" s="154" t="s">
        <v>142</v>
      </c>
      <c r="B104" s="152" t="s">
        <v>147</v>
      </c>
      <c r="C104" s="152" t="s">
        <v>145</v>
      </c>
      <c r="D104" s="152" t="s">
        <v>150</v>
      </c>
      <c r="E104" s="152" t="s">
        <v>134</v>
      </c>
      <c r="F104" s="152" t="s">
        <v>134</v>
      </c>
      <c r="G104" s="152" t="s">
        <v>138</v>
      </c>
      <c r="H104" s="152" t="s">
        <v>149</v>
      </c>
      <c r="I104" s="152" t="s">
        <v>115</v>
      </c>
      <c r="J104" s="641" t="s">
        <v>148</v>
      </c>
      <c r="K104" s="171"/>
      <c r="L104" s="171"/>
      <c r="M104" s="171"/>
      <c r="N104" s="626">
        <v>0</v>
      </c>
      <c r="O104" s="626">
        <v>0</v>
      </c>
      <c r="P104" s="626"/>
      <c r="Q104" s="626">
        <f t="shared" si="60"/>
        <v>0</v>
      </c>
      <c r="R104" s="626"/>
      <c r="S104" s="626"/>
      <c r="T104" s="626"/>
      <c r="U104" s="626"/>
      <c r="V104" s="626"/>
      <c r="W104" s="626"/>
      <c r="X104" s="247">
        <f t="shared" si="53"/>
        <v>0</v>
      </c>
      <c r="Y104" s="635"/>
      <c r="Z104" s="598">
        <f t="shared" si="54"/>
        <v>0</v>
      </c>
      <c r="AA104" s="638"/>
      <c r="AB104" s="626"/>
      <c r="AC104" s="626">
        <f t="shared" si="55"/>
        <v>0</v>
      </c>
      <c r="AD104" s="635">
        <f t="shared" si="56"/>
        <v>0</v>
      </c>
      <c r="AE104" s="635"/>
      <c r="AF104" s="639">
        <f t="shared" si="57"/>
        <v>0</v>
      </c>
      <c r="AG104" s="247">
        <f t="shared" si="58"/>
        <v>0</v>
      </c>
      <c r="AH104" s="324" t="e">
        <f t="shared" si="61"/>
        <v>#DIV/0!</v>
      </c>
      <c r="AI104" s="280"/>
      <c r="AJ104" s="281"/>
      <c r="AK104" s="282" t="e">
        <f>SUM(AD104-AE104-#REF!-#REF!)</f>
        <v>#REF!</v>
      </c>
      <c r="AL104" s="283" t="e">
        <f t="shared" si="59"/>
        <v>#DIV/0!</v>
      </c>
      <c r="AM104" s="309"/>
      <c r="AN104" s="467"/>
      <c r="AO104" s="643"/>
      <c r="AP104" s="473"/>
      <c r="AQ104" s="473"/>
    </row>
    <row r="105" spans="1:44" ht="42.75" x14ac:dyDescent="0.35">
      <c r="A105" s="154" t="s">
        <v>142</v>
      </c>
      <c r="B105" s="152" t="s">
        <v>147</v>
      </c>
      <c r="C105" s="152" t="s">
        <v>145</v>
      </c>
      <c r="D105" s="152" t="s">
        <v>146</v>
      </c>
      <c r="E105" s="152" t="s">
        <v>134</v>
      </c>
      <c r="F105" s="152" t="s">
        <v>134</v>
      </c>
      <c r="G105" s="152" t="s">
        <v>138</v>
      </c>
      <c r="H105" s="152" t="s">
        <v>137</v>
      </c>
      <c r="I105" s="152" t="s">
        <v>136</v>
      </c>
      <c r="J105" s="636" t="s">
        <v>126</v>
      </c>
      <c r="K105" s="171"/>
      <c r="L105" s="171"/>
      <c r="M105" s="171"/>
      <c r="N105" s="645">
        <v>470097000</v>
      </c>
      <c r="O105" s="626">
        <v>0</v>
      </c>
      <c r="P105" s="626"/>
      <c r="Q105" s="626">
        <f t="shared" si="60"/>
        <v>470097000</v>
      </c>
      <c r="R105" s="626"/>
      <c r="S105" s="626"/>
      <c r="T105" s="626"/>
      <c r="U105" s="626"/>
      <c r="V105" s="644"/>
      <c r="W105" s="626">
        <v>25361000</v>
      </c>
      <c r="X105" s="247">
        <f t="shared" si="53"/>
        <v>0</v>
      </c>
      <c r="Y105" s="635"/>
      <c r="Z105" s="598">
        <f t="shared" si="54"/>
        <v>444736000</v>
      </c>
      <c r="AA105" s="638"/>
      <c r="AB105" s="626"/>
      <c r="AC105" s="626">
        <f t="shared" si="55"/>
        <v>0</v>
      </c>
      <c r="AD105" s="635">
        <f t="shared" si="56"/>
        <v>444736000</v>
      </c>
      <c r="AE105" s="635"/>
      <c r="AF105" s="639">
        <f t="shared" si="57"/>
        <v>444736000</v>
      </c>
      <c r="AG105" s="247">
        <f t="shared" si="58"/>
        <v>25361000</v>
      </c>
      <c r="AH105" s="279">
        <f t="shared" si="61"/>
        <v>0</v>
      </c>
      <c r="AI105" s="280"/>
      <c r="AJ105" s="281"/>
      <c r="AK105" s="282" t="e">
        <f>SUM(AD105-AE105-#REF!-#REF!)</f>
        <v>#REF!</v>
      </c>
      <c r="AL105" s="283">
        <f t="shared" si="59"/>
        <v>5.3948440428252038E-2</v>
      </c>
      <c r="AM105" s="309"/>
      <c r="AN105" s="467"/>
      <c r="AO105" s="643"/>
      <c r="AP105" s="473"/>
      <c r="AQ105" s="473"/>
    </row>
    <row r="106" spans="1:44" ht="64.5" customHeight="1" x14ac:dyDescent="0.35">
      <c r="A106" s="154" t="s">
        <v>142</v>
      </c>
      <c r="B106" s="152" t="s">
        <v>141</v>
      </c>
      <c r="C106" s="152" t="s">
        <v>145</v>
      </c>
      <c r="D106" s="152" t="s">
        <v>137</v>
      </c>
      <c r="E106" s="152" t="s">
        <v>134</v>
      </c>
      <c r="F106" s="152" t="s">
        <v>134</v>
      </c>
      <c r="G106" s="152" t="s">
        <v>138</v>
      </c>
      <c r="H106" s="152" t="s">
        <v>137</v>
      </c>
      <c r="I106" s="152" t="s">
        <v>136</v>
      </c>
      <c r="J106" s="636" t="s">
        <v>123</v>
      </c>
      <c r="K106" s="171"/>
      <c r="L106" s="171"/>
      <c r="M106" s="171"/>
      <c r="N106" s="637">
        <v>3500000000</v>
      </c>
      <c r="O106" s="626">
        <v>0</v>
      </c>
      <c r="P106" s="626"/>
      <c r="Q106" s="626">
        <f t="shared" si="60"/>
        <v>3500000000</v>
      </c>
      <c r="R106" s="626"/>
      <c r="S106" s="626"/>
      <c r="T106" s="626"/>
      <c r="U106" s="626"/>
      <c r="V106" s="626"/>
      <c r="W106" s="626"/>
      <c r="X106" s="247">
        <f t="shared" si="53"/>
        <v>0</v>
      </c>
      <c r="Y106" s="646"/>
      <c r="Z106" s="598">
        <f t="shared" si="54"/>
        <v>3500000000</v>
      </c>
      <c r="AA106" s="638"/>
      <c r="AB106" s="626"/>
      <c r="AC106" s="626">
        <f t="shared" si="55"/>
        <v>0</v>
      </c>
      <c r="AD106" s="635">
        <f t="shared" si="56"/>
        <v>3500000000</v>
      </c>
      <c r="AE106" s="635"/>
      <c r="AF106" s="639">
        <f t="shared" si="57"/>
        <v>3500000000</v>
      </c>
      <c r="AG106" s="247">
        <f t="shared" si="58"/>
        <v>0</v>
      </c>
      <c r="AH106" s="279">
        <f t="shared" si="61"/>
        <v>0</v>
      </c>
      <c r="AI106" s="280"/>
      <c r="AJ106" s="281"/>
      <c r="AK106" s="282" t="e">
        <f>SUM(AD106-AE106-#REF!-#REF!)</f>
        <v>#REF!</v>
      </c>
      <c r="AL106" s="283">
        <f t="shared" si="59"/>
        <v>0</v>
      </c>
      <c r="AM106" s="309"/>
      <c r="AN106" s="467"/>
      <c r="AO106" s="643"/>
      <c r="AP106" s="473"/>
      <c r="AQ106" s="473"/>
    </row>
    <row r="107" spans="1:44" ht="71.25" x14ac:dyDescent="0.35">
      <c r="A107" s="154" t="s">
        <v>142</v>
      </c>
      <c r="B107" s="152" t="s">
        <v>141</v>
      </c>
      <c r="C107" s="152" t="s">
        <v>145</v>
      </c>
      <c r="D107" s="152" t="s">
        <v>144</v>
      </c>
      <c r="E107" s="152" t="s">
        <v>134</v>
      </c>
      <c r="F107" s="152" t="s">
        <v>134</v>
      </c>
      <c r="G107" s="152" t="s">
        <v>138</v>
      </c>
      <c r="H107" s="152" t="s">
        <v>137</v>
      </c>
      <c r="I107" s="152" t="s">
        <v>136</v>
      </c>
      <c r="J107" s="636" t="s">
        <v>143</v>
      </c>
      <c r="K107" s="171"/>
      <c r="L107" s="171"/>
      <c r="M107" s="171"/>
      <c r="N107" s="637">
        <v>500000000</v>
      </c>
      <c r="O107" s="626">
        <v>0</v>
      </c>
      <c r="P107" s="626"/>
      <c r="Q107" s="626">
        <f t="shared" si="60"/>
        <v>500000000</v>
      </c>
      <c r="R107" s="626"/>
      <c r="S107" s="626"/>
      <c r="T107" s="626"/>
      <c r="U107" s="626"/>
      <c r="V107" s="626"/>
      <c r="W107" s="626"/>
      <c r="X107" s="247">
        <f t="shared" si="53"/>
        <v>0</v>
      </c>
      <c r="Y107" s="635"/>
      <c r="Z107" s="598">
        <f t="shared" si="54"/>
        <v>500000000</v>
      </c>
      <c r="AA107" s="638"/>
      <c r="AB107" s="626"/>
      <c r="AC107" s="626">
        <f t="shared" si="55"/>
        <v>0</v>
      </c>
      <c r="AD107" s="635">
        <f t="shared" si="56"/>
        <v>500000000</v>
      </c>
      <c r="AE107" s="635"/>
      <c r="AF107" s="639">
        <f t="shared" si="57"/>
        <v>500000000</v>
      </c>
      <c r="AG107" s="247">
        <f t="shared" si="58"/>
        <v>0</v>
      </c>
      <c r="AH107" s="279">
        <f t="shared" si="61"/>
        <v>0</v>
      </c>
      <c r="AI107" s="280"/>
      <c r="AJ107" s="281"/>
      <c r="AK107" s="282" t="e">
        <f>SUM(AD107-AE107-#REF!-#REF!)</f>
        <v>#REF!</v>
      </c>
      <c r="AL107" s="283">
        <f t="shared" si="59"/>
        <v>0</v>
      </c>
      <c r="AM107" s="309"/>
      <c r="AN107" s="647"/>
      <c r="AO107" s="643"/>
      <c r="AP107" s="473"/>
      <c r="AQ107" s="473"/>
    </row>
    <row r="108" spans="1:44" ht="69" customHeight="1" x14ac:dyDescent="0.35">
      <c r="A108" s="154" t="s">
        <v>142</v>
      </c>
      <c r="B108" s="152" t="s">
        <v>141</v>
      </c>
      <c r="C108" s="152" t="s">
        <v>140</v>
      </c>
      <c r="D108" s="152" t="s">
        <v>139</v>
      </c>
      <c r="E108" s="152" t="s">
        <v>134</v>
      </c>
      <c r="F108" s="152" t="s">
        <v>134</v>
      </c>
      <c r="G108" s="152" t="s">
        <v>138</v>
      </c>
      <c r="H108" s="152" t="s">
        <v>137</v>
      </c>
      <c r="I108" s="152" t="s">
        <v>136</v>
      </c>
      <c r="J108" s="636" t="s">
        <v>135</v>
      </c>
      <c r="K108" s="171"/>
      <c r="L108" s="171"/>
      <c r="M108" s="171"/>
      <c r="N108" s="637">
        <v>653464481</v>
      </c>
      <c r="O108" s="626">
        <v>0</v>
      </c>
      <c r="P108" s="626"/>
      <c r="Q108" s="626">
        <f t="shared" si="60"/>
        <v>653464481</v>
      </c>
      <c r="R108" s="626"/>
      <c r="S108" s="626"/>
      <c r="T108" s="626"/>
      <c r="U108" s="626"/>
      <c r="V108" s="626"/>
      <c r="W108" s="626"/>
      <c r="X108" s="247">
        <f t="shared" si="53"/>
        <v>0</v>
      </c>
      <c r="Y108" s="635"/>
      <c r="Z108" s="598">
        <f t="shared" si="54"/>
        <v>653464481</v>
      </c>
      <c r="AA108" s="638"/>
      <c r="AB108" s="626"/>
      <c r="AC108" s="626">
        <f t="shared" si="55"/>
        <v>0</v>
      </c>
      <c r="AD108" s="635">
        <f t="shared" si="56"/>
        <v>653464481</v>
      </c>
      <c r="AE108" s="635"/>
      <c r="AF108" s="639">
        <f t="shared" si="57"/>
        <v>653464481</v>
      </c>
      <c r="AG108" s="247">
        <f>SUM(R108+T108+V108+W108+AB108)</f>
        <v>0</v>
      </c>
      <c r="AH108" s="279">
        <f t="shared" si="61"/>
        <v>0</v>
      </c>
      <c r="AI108" s="280"/>
      <c r="AJ108" s="281"/>
      <c r="AK108" s="282" t="e">
        <f>SUM(AD108-AE108-#REF!-#REF!)</f>
        <v>#REF!</v>
      </c>
      <c r="AL108" s="283">
        <f t="shared" si="59"/>
        <v>0</v>
      </c>
      <c r="AM108" s="309"/>
      <c r="AN108" s="647"/>
      <c r="AO108" s="643"/>
      <c r="AP108" s="473"/>
      <c r="AQ108" s="473"/>
    </row>
    <row r="109" spans="1:44" ht="74.25" customHeight="1" x14ac:dyDescent="0.35">
      <c r="A109" s="154" t="s">
        <v>142</v>
      </c>
      <c r="B109" s="152" t="s">
        <v>141</v>
      </c>
      <c r="C109" s="152">
        <v>1000</v>
      </c>
      <c r="D109" s="152">
        <v>10</v>
      </c>
      <c r="E109" s="152" t="s">
        <v>134</v>
      </c>
      <c r="F109" s="152" t="s">
        <v>134</v>
      </c>
      <c r="G109" s="152" t="s">
        <v>138</v>
      </c>
      <c r="H109" s="152" t="s">
        <v>144</v>
      </c>
      <c r="I109" s="152" t="s">
        <v>115</v>
      </c>
      <c r="J109" s="641" t="s">
        <v>123</v>
      </c>
      <c r="K109" s="171"/>
      <c r="L109" s="171"/>
      <c r="M109" s="171"/>
      <c r="N109" s="626">
        <v>0</v>
      </c>
      <c r="O109" s="626"/>
      <c r="P109" s="626"/>
      <c r="Q109" s="626">
        <f t="shared" si="60"/>
        <v>0</v>
      </c>
      <c r="R109" s="626"/>
      <c r="S109" s="626"/>
      <c r="T109" s="626"/>
      <c r="U109" s="626"/>
      <c r="V109" s="626"/>
      <c r="W109" s="626"/>
      <c r="X109" s="247">
        <f t="shared" si="53"/>
        <v>0</v>
      </c>
      <c r="Y109" s="635"/>
      <c r="Z109" s="598">
        <f t="shared" si="54"/>
        <v>0</v>
      </c>
      <c r="AA109" s="638"/>
      <c r="AB109" s="626"/>
      <c r="AC109" s="626">
        <f t="shared" si="55"/>
        <v>0</v>
      </c>
      <c r="AD109" s="635">
        <f t="shared" si="56"/>
        <v>0</v>
      </c>
      <c r="AE109" s="635"/>
      <c r="AF109" s="639">
        <f t="shared" si="57"/>
        <v>0</v>
      </c>
      <c r="AG109" s="247">
        <f t="shared" si="58"/>
        <v>0</v>
      </c>
      <c r="AH109" s="279" t="e">
        <f t="shared" si="61"/>
        <v>#DIV/0!</v>
      </c>
      <c r="AI109" s="280"/>
      <c r="AJ109" s="281"/>
      <c r="AK109" s="282" t="e">
        <f>SUM(AD109-AE109-#REF!-#REF!)</f>
        <v>#REF!</v>
      </c>
      <c r="AL109" s="283" t="e">
        <f t="shared" si="59"/>
        <v>#DIV/0!</v>
      </c>
      <c r="AM109" s="309"/>
      <c r="AN109" s="467"/>
      <c r="AO109" s="643"/>
      <c r="AP109" s="473"/>
      <c r="AQ109" s="473"/>
    </row>
    <row r="110" spans="1:44" s="149" customFormat="1" ht="53.25" customHeight="1" x14ac:dyDescent="0.35">
      <c r="A110" s="159"/>
      <c r="B110" s="165"/>
      <c r="C110" s="165"/>
      <c r="D110" s="165"/>
      <c r="E110" s="165"/>
      <c r="F110" s="165"/>
      <c r="G110" s="165"/>
      <c r="H110" s="165"/>
      <c r="I110" s="165"/>
      <c r="J110" s="223" t="s">
        <v>179</v>
      </c>
      <c r="K110" s="166"/>
      <c r="L110" s="166"/>
      <c r="M110" s="166"/>
      <c r="N110" s="633">
        <f t="shared" ref="N110:V110" si="62">SUM(N101:N109)</f>
        <v>12323561481</v>
      </c>
      <c r="O110" s="633">
        <f t="shared" si="62"/>
        <v>0</v>
      </c>
      <c r="P110" s="633">
        <f t="shared" si="62"/>
        <v>0</v>
      </c>
      <c r="Q110" s="633">
        <f t="shared" si="62"/>
        <v>12323561481</v>
      </c>
      <c r="R110" s="633"/>
      <c r="S110" s="633"/>
      <c r="T110" s="633">
        <f t="shared" si="62"/>
        <v>0</v>
      </c>
      <c r="U110" s="633"/>
      <c r="V110" s="633">
        <f t="shared" si="62"/>
        <v>0</v>
      </c>
      <c r="W110" s="633">
        <f>SUM(W101:W109)</f>
        <v>25361000</v>
      </c>
      <c r="X110" s="634">
        <f t="shared" ref="X110:AG110" si="63">SUM(X101:X109)</f>
        <v>0</v>
      </c>
      <c r="Y110" s="634">
        <f t="shared" si="63"/>
        <v>0</v>
      </c>
      <c r="Z110" s="633">
        <f t="shared" si="63"/>
        <v>12298200481</v>
      </c>
      <c r="AA110" s="633">
        <f>SUM(AA101:AA109)</f>
        <v>0</v>
      </c>
      <c r="AB110" s="633">
        <f t="shared" si="63"/>
        <v>0</v>
      </c>
      <c r="AC110" s="633">
        <f t="shared" si="63"/>
        <v>0</v>
      </c>
      <c r="AD110" s="634">
        <f>SUM(AD101:AD109)</f>
        <v>12298200481</v>
      </c>
      <c r="AE110" s="634">
        <f t="shared" si="63"/>
        <v>0</v>
      </c>
      <c r="AF110" s="634">
        <f t="shared" si="63"/>
        <v>12298200481</v>
      </c>
      <c r="AG110" s="634">
        <f t="shared" si="63"/>
        <v>25361000</v>
      </c>
      <c r="AH110" s="304">
        <f t="shared" si="61"/>
        <v>0</v>
      </c>
      <c r="AI110" s="305"/>
      <c r="AJ110" s="306"/>
      <c r="AK110" s="307" t="e">
        <f>SUM(AD110-AE110-#REF!-#REF!)</f>
        <v>#REF!</v>
      </c>
      <c r="AL110" s="308">
        <f t="shared" si="59"/>
        <v>2.0579278189264221E-3</v>
      </c>
      <c r="AM110" s="309"/>
      <c r="AN110" s="472"/>
      <c r="AO110" s="272"/>
      <c r="AP110" s="477"/>
      <c r="AQ110" s="477"/>
      <c r="AR110" s="535"/>
    </row>
    <row r="111" spans="1:44" s="32" customFormat="1" x14ac:dyDescent="0.35">
      <c r="A111" s="160" t="s">
        <v>134</v>
      </c>
      <c r="B111" s="172" t="s">
        <v>134</v>
      </c>
      <c r="C111" s="172" t="s">
        <v>134</v>
      </c>
      <c r="D111" s="172" t="s">
        <v>134</v>
      </c>
      <c r="E111" s="172" t="s">
        <v>134</v>
      </c>
      <c r="F111" s="172" t="s">
        <v>134</v>
      </c>
      <c r="G111" s="172" t="s">
        <v>134</v>
      </c>
      <c r="H111" s="172" t="s">
        <v>134</v>
      </c>
      <c r="I111" s="172" t="s">
        <v>134</v>
      </c>
      <c r="J111" s="224"/>
      <c r="K111" s="169"/>
      <c r="L111" s="169"/>
      <c r="M111" s="169"/>
      <c r="N111" s="240"/>
      <c r="O111" s="240"/>
      <c r="P111" s="35"/>
      <c r="Q111" s="35"/>
      <c r="R111" s="35"/>
      <c r="S111" s="35"/>
      <c r="T111" s="35"/>
      <c r="U111" s="35"/>
      <c r="V111" s="35"/>
      <c r="W111" s="35"/>
      <c r="X111" s="244" t="s">
        <v>345</v>
      </c>
      <c r="Y111" s="243"/>
      <c r="Z111" s="35"/>
      <c r="AA111" s="35"/>
      <c r="AB111" s="35"/>
      <c r="AC111" s="241">
        <f>SUM(Z110-AB110)</f>
        <v>12298200481</v>
      </c>
      <c r="AD111" s="242">
        <f>SUM(Z110-AB110)</f>
        <v>12298200481</v>
      </c>
      <c r="AE111" s="243"/>
      <c r="AF111" s="243">
        <f>SUM(AD110-AE110)</f>
        <v>12298200481</v>
      </c>
      <c r="AG111" s="366"/>
      <c r="AH111" s="244"/>
      <c r="AI111" s="173"/>
      <c r="AJ111" s="76"/>
      <c r="AK111" s="199"/>
      <c r="AL111" s="210"/>
      <c r="AM111" s="311"/>
      <c r="AO111" s="312"/>
      <c r="AP111" s="465"/>
      <c r="AQ111" s="465"/>
      <c r="AR111" s="527"/>
    </row>
    <row r="112" spans="1:44" s="32" customFormat="1" ht="27.75" customHeight="1" x14ac:dyDescent="0.35">
      <c r="A112" s="29"/>
      <c r="B112" s="29"/>
      <c r="C112" s="29"/>
      <c r="D112" s="29"/>
      <c r="E112" s="29"/>
      <c r="F112" s="29"/>
      <c r="G112" s="29"/>
      <c r="H112" s="29"/>
      <c r="I112" s="29"/>
      <c r="J112" s="225"/>
      <c r="K112" s="29"/>
      <c r="L112" s="29"/>
      <c r="M112" s="44"/>
      <c r="N112" s="59"/>
      <c r="O112" s="59"/>
      <c r="P112" s="59"/>
      <c r="Q112" s="58" t="e">
        <f>SUM(#REF!+Q14+Q98+Q108)</f>
        <v>#REF!</v>
      </c>
      <c r="R112" s="58"/>
      <c r="S112" s="58"/>
      <c r="T112" s="60"/>
      <c r="U112" s="60"/>
      <c r="V112" s="60"/>
      <c r="W112" s="59"/>
      <c r="X112" s="330"/>
      <c r="Y112" s="330"/>
      <c r="Z112" s="59"/>
      <c r="AA112" s="61"/>
      <c r="AB112" s="61"/>
      <c r="AC112" s="61"/>
      <c r="AD112" s="330"/>
      <c r="AE112" s="330"/>
      <c r="AF112" s="330"/>
      <c r="AG112" s="367"/>
      <c r="AH112" s="331"/>
      <c r="AI112" s="330"/>
      <c r="AJ112" s="332"/>
      <c r="AL112" s="211"/>
      <c r="AM112" s="311"/>
      <c r="AP112" s="463"/>
      <c r="AQ112" s="463"/>
      <c r="AR112" s="527"/>
    </row>
    <row r="113" spans="1:44" s="32" customFormat="1" ht="66" customHeight="1" x14ac:dyDescent="0.35">
      <c r="A113" s="29"/>
      <c r="B113" s="29"/>
      <c r="C113" s="29"/>
      <c r="D113" s="29"/>
      <c r="E113" s="29"/>
      <c r="F113" s="29"/>
      <c r="G113" s="29"/>
      <c r="H113" s="29"/>
      <c r="I113" s="29"/>
      <c r="J113" s="225"/>
      <c r="K113" s="29"/>
      <c r="L113" s="29"/>
      <c r="M113" s="44"/>
      <c r="N113" s="59"/>
      <c r="O113" s="59"/>
      <c r="P113" s="59"/>
      <c r="Q113" s="58"/>
      <c r="R113" s="58"/>
      <c r="S113" s="58"/>
      <c r="T113" s="60"/>
      <c r="U113" s="60"/>
      <c r="V113" s="60"/>
      <c r="W113" s="790" t="s">
        <v>350</v>
      </c>
      <c r="X113" s="791"/>
      <c r="Y113" s="791"/>
      <c r="Z113" s="791"/>
      <c r="AA113" s="791"/>
      <c r="AB113" s="791"/>
      <c r="AC113" s="791"/>
      <c r="AD113" s="791"/>
      <c r="AE113" s="791"/>
      <c r="AF113" s="791"/>
      <c r="AG113" s="791"/>
      <c r="AH113" s="567"/>
      <c r="AI113" s="566"/>
      <c r="AJ113" s="566"/>
      <c r="AK113" s="566"/>
      <c r="AL113" s="566"/>
      <c r="AM113" s="311"/>
      <c r="AP113" s="463"/>
      <c r="AQ113" s="463"/>
      <c r="AR113" s="527"/>
    </row>
    <row r="114" spans="1:44" s="32" customFormat="1" ht="81.75" customHeight="1" x14ac:dyDescent="0.35">
      <c r="A114" s="29"/>
      <c r="B114" s="29"/>
      <c r="C114" s="29"/>
      <c r="D114" s="29"/>
      <c r="E114" s="29"/>
      <c r="F114" s="29"/>
      <c r="G114" s="29"/>
      <c r="H114" s="29"/>
      <c r="I114" s="29"/>
      <c r="J114" s="225" t="s">
        <v>133</v>
      </c>
      <c r="K114" s="29"/>
      <c r="L114" s="29"/>
      <c r="M114" s="44"/>
      <c r="N114" s="59"/>
      <c r="O114" s="59"/>
      <c r="P114" s="58">
        <f>SUM(N111+O111-P111)</f>
        <v>0</v>
      </c>
      <c r="Q114" s="58"/>
      <c r="R114" s="58"/>
      <c r="S114" s="58"/>
      <c r="T114" s="59"/>
      <c r="U114" s="59"/>
      <c r="V114" s="59"/>
      <c r="W114" s="792" t="s">
        <v>349</v>
      </c>
      <c r="X114" s="793"/>
      <c r="Y114" s="794"/>
      <c r="Z114" s="333" t="s">
        <v>270</v>
      </c>
      <c r="AA114" s="334" t="s">
        <v>286</v>
      </c>
      <c r="AB114" s="335" t="s">
        <v>283</v>
      </c>
      <c r="AC114" s="336" t="s">
        <v>284</v>
      </c>
      <c r="AD114" s="153" t="s">
        <v>324</v>
      </c>
      <c r="AE114" s="153" t="s">
        <v>334</v>
      </c>
      <c r="AF114" s="153" t="s">
        <v>327</v>
      </c>
      <c r="AG114" s="232" t="s">
        <v>351</v>
      </c>
      <c r="AH114" s="232"/>
      <c r="AI114" s="232" t="s">
        <v>325</v>
      </c>
      <c r="AJ114" s="232" t="s">
        <v>325</v>
      </c>
      <c r="AK114" s="232" t="s">
        <v>325</v>
      </c>
      <c r="AL114" s="232" t="s">
        <v>329</v>
      </c>
      <c r="AM114" s="311"/>
      <c r="AP114" s="463"/>
      <c r="AQ114" s="463"/>
      <c r="AR114" s="527"/>
    </row>
    <row r="115" spans="1:44" s="32" customFormat="1" ht="60.75" customHeight="1" x14ac:dyDescent="0.35">
      <c r="A115" s="29"/>
      <c r="B115" s="29"/>
      <c r="C115" s="29"/>
      <c r="D115" s="29"/>
      <c r="E115" s="29"/>
      <c r="F115" s="29"/>
      <c r="G115" s="29"/>
      <c r="H115" s="29"/>
      <c r="I115" s="29"/>
      <c r="J115" s="226" t="s">
        <v>231</v>
      </c>
      <c r="K115" s="34"/>
      <c r="L115" s="34"/>
      <c r="M115" s="45"/>
      <c r="N115" s="203"/>
      <c r="O115" s="203"/>
      <c r="P115" s="203"/>
      <c r="Q115" s="289" t="s">
        <v>161</v>
      </c>
      <c r="R115" s="230"/>
      <c r="S115" s="230"/>
      <c r="T115" s="62"/>
      <c r="U115" s="66"/>
      <c r="V115" s="66"/>
      <c r="W115" s="795" t="s">
        <v>232</v>
      </c>
      <c r="X115" s="795"/>
      <c r="Y115" s="795"/>
      <c r="Z115" s="313">
        <f>SUM(Z92)</f>
        <v>1073190606.28</v>
      </c>
      <c r="AA115" s="648">
        <f>SUM(AA92)</f>
        <v>1059467393</v>
      </c>
      <c r="AB115" s="313">
        <f>SUM(AB92)</f>
        <v>0</v>
      </c>
      <c r="AC115" s="313">
        <f>SUM(AC92)</f>
        <v>1059467393</v>
      </c>
      <c r="AD115" s="206">
        <f>SUM(Z115-AB115)</f>
        <v>1073190606.28</v>
      </c>
      <c r="AE115" s="648">
        <f>SUM(AE92)</f>
        <v>1059467393</v>
      </c>
      <c r="AF115" s="313">
        <f>SUM(AF92)</f>
        <v>13723213.279999971</v>
      </c>
      <c r="AG115" s="314">
        <f>AB115/(AB115+AE115+AF115)</f>
        <v>0</v>
      </c>
      <c r="AH115" s="314"/>
      <c r="AI115" s="315"/>
      <c r="AJ115" s="316"/>
      <c r="AK115" s="317"/>
      <c r="AL115" s="318"/>
      <c r="AM115" s="319"/>
      <c r="AP115" s="463"/>
      <c r="AQ115" s="463"/>
      <c r="AR115" s="527"/>
    </row>
    <row r="116" spans="1:44" s="32" customFormat="1" ht="45" customHeight="1" x14ac:dyDescent="0.35">
      <c r="A116" s="29"/>
      <c r="B116" s="29"/>
      <c r="C116" s="29"/>
      <c r="D116" s="29"/>
      <c r="E116" s="29"/>
      <c r="F116" s="29"/>
      <c r="G116" s="29"/>
      <c r="H116" s="29"/>
      <c r="I116" s="29"/>
      <c r="J116" s="227" t="s">
        <v>274</v>
      </c>
      <c r="K116" s="31"/>
      <c r="L116" s="31"/>
      <c r="M116" s="31"/>
      <c r="N116" s="35">
        <f>SUM(N90)</f>
        <v>120799896</v>
      </c>
      <c r="O116" s="35">
        <f>SUM(O90)</f>
        <v>0</v>
      </c>
      <c r="P116" s="35">
        <f>SUM(P90)</f>
        <v>0</v>
      </c>
      <c r="Q116" s="35">
        <f>SUM(N116+O116-P116)</f>
        <v>120799896</v>
      </c>
      <c r="R116" s="92"/>
      <c r="S116" s="92"/>
      <c r="T116" s="70" t="s">
        <v>277</v>
      </c>
      <c r="U116" s="97"/>
      <c r="V116" s="64"/>
      <c r="W116" s="777" t="s">
        <v>233</v>
      </c>
      <c r="X116" s="777"/>
      <c r="Y116" s="777"/>
      <c r="Z116" s="313">
        <f>SUM(Z110)</f>
        <v>12298200481</v>
      </c>
      <c r="AA116" s="313">
        <f>SUM(AA110)</f>
        <v>0</v>
      </c>
      <c r="AB116" s="313">
        <f>SUM(AB110)</f>
        <v>0</v>
      </c>
      <c r="AC116" s="313">
        <f>SUM(AC110)</f>
        <v>0</v>
      </c>
      <c r="AD116" s="206">
        <f>SUM(Z116-AB116)</f>
        <v>12298200481</v>
      </c>
      <c r="AE116" s="313">
        <f>SUM(AE110)</f>
        <v>0</v>
      </c>
      <c r="AF116" s="313">
        <f>SUM(AF110)</f>
        <v>12298200481</v>
      </c>
      <c r="AG116" s="314">
        <f>AB116/(AB116+AE116+AF116)</f>
        <v>0</v>
      </c>
      <c r="AH116" s="314"/>
      <c r="AI116" s="315"/>
      <c r="AJ116" s="316"/>
      <c r="AK116" s="317"/>
      <c r="AL116" s="318">
        <f>SUM(AL110)</f>
        <v>2.0579278189264221E-3</v>
      </c>
      <c r="AM116" s="319"/>
      <c r="AP116" s="463"/>
      <c r="AQ116" s="463"/>
      <c r="AR116" s="527"/>
    </row>
    <row r="117" spans="1:44" s="32" customFormat="1" ht="45.75" customHeight="1" x14ac:dyDescent="0.35">
      <c r="A117" s="29"/>
      <c r="B117" s="29"/>
      <c r="C117" s="29"/>
      <c r="D117" s="29"/>
      <c r="E117" s="29"/>
      <c r="F117" s="29"/>
      <c r="G117" s="29"/>
      <c r="H117" s="29"/>
      <c r="I117" s="29"/>
      <c r="J117" s="228" t="s">
        <v>132</v>
      </c>
      <c r="K117" s="31"/>
      <c r="L117" s="31"/>
      <c r="M117" s="31"/>
      <c r="N117" s="35">
        <f>SUM(N89+N91)</f>
        <v>2636974403</v>
      </c>
      <c r="O117" s="35">
        <f>SUM(O89+O91)</f>
        <v>0</v>
      </c>
      <c r="P117" s="35">
        <f>SUM(P89+P91)</f>
        <v>0</v>
      </c>
      <c r="Q117" s="35">
        <f>SUM(N117+O117-P117)</f>
        <v>2636974403</v>
      </c>
      <c r="R117" s="92"/>
      <c r="S117" s="92"/>
      <c r="T117" s="70"/>
      <c r="U117" s="97"/>
      <c r="V117" s="64"/>
      <c r="W117" s="778" t="s">
        <v>234</v>
      </c>
      <c r="X117" s="779"/>
      <c r="Y117" s="780"/>
      <c r="Z117" s="313">
        <f t="shared" ref="Z117:AF117" si="64">SUM(Z115:Z116)</f>
        <v>13371391087.280001</v>
      </c>
      <c r="AA117" s="313">
        <f t="shared" si="64"/>
        <v>1059467393</v>
      </c>
      <c r="AB117" s="313">
        <f t="shared" si="64"/>
        <v>0</v>
      </c>
      <c r="AC117" s="313">
        <f t="shared" si="64"/>
        <v>1059467393</v>
      </c>
      <c r="AD117" s="313">
        <f t="shared" si="64"/>
        <v>13371391087.280001</v>
      </c>
      <c r="AE117" s="313">
        <f t="shared" si="64"/>
        <v>1059467393</v>
      </c>
      <c r="AF117" s="313">
        <f t="shared" si="64"/>
        <v>12311923694.280001</v>
      </c>
      <c r="AG117" s="314">
        <f>AVERAGE(AG115:AG116)</f>
        <v>0</v>
      </c>
      <c r="AH117" s="314"/>
      <c r="AI117" s="314" t="e">
        <f>AVERAGE(AI115:AI116)</f>
        <v>#DIV/0!</v>
      </c>
      <c r="AJ117" s="314" t="e">
        <f>AVERAGE(AJ115:AJ116)</f>
        <v>#DIV/0!</v>
      </c>
      <c r="AK117" s="314" t="e">
        <f>AVERAGE(AK115:AK116)</f>
        <v>#DIV/0!</v>
      </c>
      <c r="AL117" s="314">
        <f>AVERAGE(AL115:AL116)</f>
        <v>2.0579278189264221E-3</v>
      </c>
      <c r="AM117" s="311"/>
      <c r="AP117" s="463"/>
      <c r="AQ117" s="463"/>
      <c r="AR117" s="527"/>
    </row>
    <row r="118" spans="1:44" s="32" customFormat="1" ht="24" thickBot="1" x14ac:dyDescent="0.4">
      <c r="A118" s="29"/>
      <c r="B118" s="29"/>
      <c r="C118" s="29"/>
      <c r="D118" s="29"/>
      <c r="E118" s="29"/>
      <c r="F118" s="29"/>
      <c r="G118" s="29"/>
      <c r="H118" s="29"/>
      <c r="I118" s="29"/>
      <c r="J118" s="228" t="s">
        <v>131</v>
      </c>
      <c r="K118" s="31"/>
      <c r="L118" s="31"/>
      <c r="M118" s="31"/>
      <c r="N118" s="35">
        <f>SUM(N98)</f>
        <v>1174750619</v>
      </c>
      <c r="O118" s="35">
        <f>SUM(O98:O98)</f>
        <v>0</v>
      </c>
      <c r="P118" s="35">
        <f>SUM(P98)</f>
        <v>1174750619</v>
      </c>
      <c r="Q118" s="35">
        <f>SUM(N118+O118-P118)</f>
        <v>0</v>
      </c>
      <c r="R118" s="92"/>
      <c r="S118" s="92"/>
      <c r="T118" s="70"/>
      <c r="U118" s="97"/>
      <c r="V118" s="64"/>
      <c r="W118" s="64"/>
      <c r="X118" s="64"/>
      <c r="Y118" s="64"/>
      <c r="Z118" s="65"/>
      <c r="AA118" s="66"/>
      <c r="AB118" s="66"/>
      <c r="AC118" s="66"/>
      <c r="AD118" s="66"/>
      <c r="AE118" s="66"/>
      <c r="AF118" s="66"/>
      <c r="AG118" s="362"/>
      <c r="AH118" s="65"/>
      <c r="AI118" s="66"/>
      <c r="AJ118" s="75"/>
      <c r="AL118" s="211"/>
      <c r="AM118" s="311"/>
      <c r="AP118" s="463"/>
      <c r="AQ118" s="463"/>
      <c r="AR118" s="527"/>
    </row>
    <row r="119" spans="1:44" s="32" customFormat="1" x14ac:dyDescent="0.35">
      <c r="A119" s="29"/>
      <c r="B119" s="29"/>
      <c r="C119" s="29"/>
      <c r="D119" s="29"/>
      <c r="E119" s="29"/>
      <c r="F119" s="29"/>
      <c r="G119" s="29"/>
      <c r="H119" s="29"/>
      <c r="I119" s="29"/>
      <c r="J119" s="229" t="s">
        <v>276</v>
      </c>
      <c r="K119" s="35"/>
      <c r="L119" s="35"/>
      <c r="M119" s="35"/>
      <c r="N119" s="35">
        <f>SUM(N116:N118)</f>
        <v>3932524918</v>
      </c>
      <c r="O119" s="35">
        <f>SUM(O116:O118)</f>
        <v>0</v>
      </c>
      <c r="P119" s="35">
        <f>SUM(P116:P118)</f>
        <v>1174750619</v>
      </c>
      <c r="Q119" s="82">
        <f>SUM(Q116:Q118)</f>
        <v>2757774299</v>
      </c>
      <c r="R119" s="93"/>
      <c r="S119" s="93"/>
      <c r="T119" s="70">
        <f>SUM(N119+O119-P119)</f>
        <v>2757774299</v>
      </c>
      <c r="U119" s="97"/>
      <c r="V119" s="64"/>
      <c r="W119" s="64"/>
      <c r="X119" s="64"/>
      <c r="Y119" s="64"/>
      <c r="Z119" s="351">
        <f>SUBTOTAL(9,Z101:Z109)</f>
        <v>12298200481</v>
      </c>
      <c r="AA119" s="352">
        <f>SUBTOTAL(9,AA101:AA109)</f>
        <v>0</v>
      </c>
      <c r="AB119" s="352">
        <f>SUBTOTAL(9,AB101:AB109)</f>
        <v>0</v>
      </c>
      <c r="AC119" s="352">
        <f>SUM(AA117-AB117)</f>
        <v>1059467393</v>
      </c>
      <c r="AD119" s="352">
        <f>SUM(Z117-AB117)</f>
        <v>13371391087.280001</v>
      </c>
      <c r="AE119" s="352"/>
      <c r="AF119" s="353">
        <f>SUM(AD116-AE116)</f>
        <v>12298200481</v>
      </c>
      <c r="AG119" s="368"/>
      <c r="AH119" s="207"/>
      <c r="AI119" s="150"/>
      <c r="AJ119" s="75"/>
      <c r="AL119" s="211"/>
      <c r="AM119" s="311"/>
      <c r="AP119" s="463"/>
      <c r="AQ119" s="463"/>
      <c r="AR119" s="527"/>
    </row>
    <row r="120" spans="1:44" s="32" customFormat="1" x14ac:dyDescent="0.35">
      <c r="A120" s="29"/>
      <c r="B120" s="29"/>
      <c r="C120" s="29"/>
      <c r="D120" s="29"/>
      <c r="E120" s="29"/>
      <c r="F120" s="29"/>
      <c r="G120" s="29"/>
      <c r="H120" s="29"/>
      <c r="I120" s="29"/>
      <c r="J120" s="228"/>
      <c r="K120" s="33"/>
      <c r="L120" s="33"/>
      <c r="M120" s="33"/>
      <c r="N120" s="67"/>
      <c r="O120" s="67"/>
      <c r="P120" s="67"/>
      <c r="Q120" s="68"/>
      <c r="R120" s="94"/>
      <c r="S120" s="94"/>
      <c r="T120" s="63"/>
      <c r="U120" s="64"/>
      <c r="V120" s="66"/>
      <c r="W120" s="66"/>
      <c r="X120" s="66"/>
      <c r="Y120" s="66"/>
      <c r="Z120" s="354"/>
      <c r="AA120" s="64"/>
      <c r="AB120" s="64"/>
      <c r="AC120" s="64"/>
      <c r="AD120" s="64"/>
      <c r="AE120" s="64"/>
      <c r="AF120" s="355">
        <f>SUM(AD115-AE115)</f>
        <v>13723213.279999971</v>
      </c>
      <c r="AG120" s="368"/>
      <c r="AH120" s="207"/>
      <c r="AI120" s="150"/>
      <c r="AJ120" s="75"/>
      <c r="AL120" s="211"/>
      <c r="AM120" s="311"/>
      <c r="AP120" s="463"/>
      <c r="AQ120" s="463"/>
      <c r="AR120" s="527"/>
    </row>
    <row r="121" spans="1:44" s="32" customFormat="1" ht="24" thickBot="1" x14ac:dyDescent="0.4">
      <c r="A121" s="29"/>
      <c r="B121" s="29"/>
      <c r="C121" s="29"/>
      <c r="D121" s="29"/>
      <c r="E121" s="29"/>
      <c r="F121" s="29"/>
      <c r="G121" s="29"/>
      <c r="H121" s="29"/>
      <c r="I121" s="29"/>
      <c r="J121" s="228" t="s">
        <v>130</v>
      </c>
      <c r="K121" s="31"/>
      <c r="L121" s="31"/>
      <c r="M121" s="31"/>
      <c r="N121" s="35">
        <f>SUM(N101+N102+N105+N106+N107+N108)</f>
        <v>12323561481</v>
      </c>
      <c r="O121" s="35">
        <f>SUM(O101+O102+O105+O106+O107+O108)</f>
        <v>0</v>
      </c>
      <c r="P121" s="35">
        <f>SUM(P101+P102+P105+P106+P107+P108)</f>
        <v>0</v>
      </c>
      <c r="Q121" s="43">
        <f>SUM(Q101+Q102+Q105+Q106+Q107+Q108)</f>
        <v>12323561481</v>
      </c>
      <c r="R121" s="95"/>
      <c r="S121" s="95"/>
      <c r="T121" s="63"/>
      <c r="U121" s="64"/>
      <c r="V121" s="64"/>
      <c r="W121" s="64"/>
      <c r="X121" s="64"/>
      <c r="Y121" s="64"/>
      <c r="Z121" s="356" t="s">
        <v>320</v>
      </c>
      <c r="AA121" s="357"/>
      <c r="AB121" s="357"/>
      <c r="AC121" s="357"/>
      <c r="AD121" s="357"/>
      <c r="AE121" s="357">
        <f>SUM(AF121-AF117)</f>
        <v>0</v>
      </c>
      <c r="AF121" s="358">
        <f>SUM(AD117-AE117)</f>
        <v>12311923694.280001</v>
      </c>
      <c r="AG121" s="368"/>
      <c r="AH121" s="207"/>
      <c r="AI121" s="150"/>
      <c r="AJ121" s="75"/>
      <c r="AL121" s="211"/>
      <c r="AM121" s="311"/>
      <c r="AP121" s="463"/>
      <c r="AQ121" s="463"/>
      <c r="AR121" s="527"/>
    </row>
    <row r="122" spans="1:44" s="32" customFormat="1" x14ac:dyDescent="0.35">
      <c r="A122" s="29"/>
      <c r="B122" s="29"/>
      <c r="C122" s="29"/>
      <c r="D122" s="29"/>
      <c r="E122" s="29"/>
      <c r="F122" s="29"/>
      <c r="G122" s="29"/>
      <c r="H122" s="29"/>
      <c r="I122" s="29"/>
      <c r="J122" s="228" t="s">
        <v>129</v>
      </c>
      <c r="K122" s="31"/>
      <c r="L122" s="31"/>
      <c r="M122" s="31"/>
      <c r="N122" s="35">
        <f>SUM(N104+N103+N109)</f>
        <v>0</v>
      </c>
      <c r="O122" s="35">
        <f>SUM(O104+O103+O109)</f>
        <v>0</v>
      </c>
      <c r="P122" s="35">
        <f>SUM(P104+P103+P109)</f>
        <v>0</v>
      </c>
      <c r="Q122" s="35">
        <f>SUM(Q104+Q103+Q109)</f>
        <v>0</v>
      </c>
      <c r="R122" s="92"/>
      <c r="S122" s="92"/>
      <c r="T122" s="63"/>
      <c r="U122" s="64"/>
      <c r="V122" s="64"/>
      <c r="W122" s="64"/>
      <c r="X122" s="64"/>
      <c r="Y122" s="64"/>
      <c r="Z122" s="66"/>
      <c r="AA122" s="85"/>
      <c r="AB122" s="66"/>
      <c r="AC122" s="66"/>
      <c r="AD122" s="66"/>
      <c r="AE122" s="66"/>
      <c r="AF122" s="66"/>
      <c r="AG122" s="362"/>
      <c r="AH122" s="65"/>
      <c r="AI122" s="66"/>
      <c r="AJ122" s="338"/>
      <c r="AL122" s="211"/>
      <c r="AM122" s="311"/>
      <c r="AP122" s="463"/>
      <c r="AQ122" s="463"/>
      <c r="AR122" s="527"/>
    </row>
    <row r="123" spans="1:44" s="32" customFormat="1" ht="25.5" customHeight="1" x14ac:dyDescent="0.35">
      <c r="A123" s="29"/>
      <c r="B123" s="29"/>
      <c r="C123" s="29"/>
      <c r="D123" s="29"/>
      <c r="E123" s="29"/>
      <c r="F123" s="29"/>
      <c r="G123" s="29"/>
      <c r="H123" s="29"/>
      <c r="I123" s="29"/>
      <c r="J123" s="229" t="s">
        <v>128</v>
      </c>
      <c r="K123" s="35"/>
      <c r="L123" s="35"/>
      <c r="M123" s="35"/>
      <c r="N123" s="35">
        <f>SUM(N121:N122)</f>
        <v>12323561481</v>
      </c>
      <c r="O123" s="35">
        <f>SUM(O121:O122)</f>
        <v>0</v>
      </c>
      <c r="P123" s="35">
        <f>SUM(P121:P122)</f>
        <v>0</v>
      </c>
      <c r="Q123" s="83">
        <f>SUM(Q121:Q122)</f>
        <v>12323561481</v>
      </c>
      <c r="R123" s="96"/>
      <c r="S123" s="96"/>
      <c r="T123" s="63">
        <f>SUM(N123+O123-P123)</f>
        <v>12323561481</v>
      </c>
      <c r="U123" s="64"/>
      <c r="V123" s="64"/>
      <c r="W123" s="64"/>
      <c r="X123" s="64"/>
      <c r="Y123" s="781"/>
      <c r="Z123" s="782"/>
      <c r="AA123" s="782"/>
      <c r="AB123" s="782"/>
      <c r="AC123" s="782"/>
      <c r="AD123" s="782"/>
      <c r="AE123" s="782"/>
      <c r="AF123" s="66"/>
      <c r="AG123" s="362"/>
      <c r="AH123" s="65"/>
      <c r="AI123" s="36"/>
      <c r="AJ123" s="340"/>
      <c r="AK123" s="36"/>
      <c r="AL123" s="783"/>
      <c r="AM123" s="311"/>
      <c r="AP123" s="463"/>
      <c r="AQ123" s="463"/>
      <c r="AR123" s="527"/>
    </row>
    <row r="124" spans="1:44" s="32" customFormat="1" ht="72" customHeight="1" x14ac:dyDescent="0.35">
      <c r="A124" s="29"/>
      <c r="B124" s="29"/>
      <c r="C124" s="29"/>
      <c r="D124" s="29"/>
      <c r="E124" s="29"/>
      <c r="F124" s="29"/>
      <c r="G124" s="29"/>
      <c r="H124" s="29"/>
      <c r="I124" s="29"/>
      <c r="J124" s="228"/>
      <c r="K124" s="33"/>
      <c r="L124" s="33"/>
      <c r="M124" s="33"/>
      <c r="N124" s="67"/>
      <c r="O124" s="67"/>
      <c r="P124" s="67"/>
      <c r="Q124" s="68"/>
      <c r="R124" s="94"/>
      <c r="S124" s="94"/>
      <c r="T124" s="62"/>
      <c r="U124" s="66"/>
      <c r="V124" s="66"/>
      <c r="W124" s="66"/>
      <c r="X124" s="66"/>
      <c r="Y124" s="341"/>
      <c r="Z124" s="596"/>
      <c r="AA124" s="596"/>
      <c r="AB124" s="596"/>
      <c r="AC124" s="596"/>
      <c r="AD124" s="342"/>
      <c r="AE124" s="342"/>
      <c r="AF124" s="342"/>
      <c r="AG124" s="369"/>
      <c r="AH124" s="343"/>
      <c r="AI124" s="343"/>
      <c r="AJ124" s="340"/>
      <c r="AK124" s="337"/>
      <c r="AL124" s="783"/>
      <c r="AM124" s="311"/>
      <c r="AP124" s="463"/>
      <c r="AQ124" s="463"/>
      <c r="AR124" s="527"/>
    </row>
    <row r="125" spans="1:44" s="32" customFormat="1" ht="51" customHeight="1" x14ac:dyDescent="0.35">
      <c r="A125" s="29"/>
      <c r="B125" s="29"/>
      <c r="C125" s="29"/>
      <c r="D125" s="29"/>
      <c r="E125" s="29"/>
      <c r="F125" s="29"/>
      <c r="G125" s="29"/>
      <c r="H125" s="29"/>
      <c r="I125" s="29"/>
      <c r="J125" s="229" t="s">
        <v>127</v>
      </c>
      <c r="K125" s="35"/>
      <c r="L125" s="35"/>
      <c r="M125" s="35"/>
      <c r="N125" s="35">
        <f>SUM(N119+N123)</f>
        <v>16256086399</v>
      </c>
      <c r="O125" s="35">
        <f>SUM(O119+O123)</f>
        <v>0</v>
      </c>
      <c r="P125" s="35">
        <f>SUM(P119+P123)</f>
        <v>1174750619</v>
      </c>
      <c r="Q125" s="82">
        <f>SUM(Q119+Q123)</f>
        <v>15081335780</v>
      </c>
      <c r="R125" s="93"/>
      <c r="S125" s="93"/>
      <c r="T125" s="70">
        <f>SUM(N125+O125-P125)</f>
        <v>15081335780</v>
      </c>
      <c r="U125" s="97"/>
      <c r="V125" s="64"/>
      <c r="W125" s="64"/>
      <c r="X125" s="64"/>
      <c r="Y125" s="344"/>
      <c r="Z125" s="345"/>
      <c r="AA125" s="345"/>
      <c r="AB125" s="345"/>
      <c r="AC125" s="345"/>
      <c r="AD125" s="346"/>
      <c r="AE125" s="345"/>
      <c r="AF125" s="345"/>
      <c r="AG125" s="368"/>
      <c r="AH125" s="347"/>
      <c r="AI125" s="348"/>
      <c r="AJ125" s="299"/>
      <c r="AK125" s="348"/>
      <c r="AL125" s="349"/>
      <c r="AM125" s="311"/>
      <c r="AP125" s="463"/>
      <c r="AQ125" s="463"/>
      <c r="AR125" s="527"/>
    </row>
    <row r="126" spans="1:44" s="32" customFormat="1" ht="42.75" customHeight="1" x14ac:dyDescent="0.35">
      <c r="A126" s="29"/>
      <c r="B126" s="29"/>
      <c r="C126" s="29"/>
      <c r="D126" s="29"/>
      <c r="E126" s="29"/>
      <c r="F126" s="29"/>
      <c r="G126" s="29"/>
      <c r="H126" s="29"/>
      <c r="I126" s="29"/>
      <c r="J126" s="29"/>
      <c r="K126" s="29"/>
      <c r="L126" s="29"/>
      <c r="M126" s="29"/>
      <c r="N126" s="29"/>
      <c r="O126" s="29"/>
      <c r="P126" s="29"/>
      <c r="Q126" s="30"/>
      <c r="R126" s="30"/>
      <c r="S126" s="30"/>
      <c r="T126" s="29"/>
      <c r="U126" s="29"/>
      <c r="V126" s="29"/>
      <c r="W126" s="36"/>
      <c r="X126" s="36"/>
      <c r="Y126" s="350"/>
      <c r="Z126" s="345"/>
      <c r="AA126" s="345"/>
      <c r="AB126" s="345"/>
      <c r="AC126" s="345"/>
      <c r="AD126" s="346"/>
      <c r="AE126" s="345"/>
      <c r="AF126" s="345"/>
      <c r="AG126" s="370"/>
      <c r="AH126" s="347"/>
      <c r="AI126" s="348"/>
      <c r="AJ126" s="299"/>
      <c r="AK126" s="348"/>
      <c r="AL126" s="349"/>
      <c r="AM126" s="311"/>
      <c r="AP126" s="463"/>
      <c r="AQ126" s="463"/>
      <c r="AR126" s="527"/>
    </row>
    <row r="127" spans="1:44" x14ac:dyDescent="0.35">
      <c r="O127" s="30">
        <f>SUM(P125-O125)</f>
        <v>1174750619</v>
      </c>
      <c r="Y127" s="64"/>
      <c r="Z127" s="345"/>
      <c r="AA127" s="345"/>
      <c r="AB127" s="345"/>
      <c r="AC127" s="345"/>
      <c r="AD127" s="345"/>
      <c r="AE127" s="345"/>
      <c r="AF127" s="345"/>
      <c r="AG127" s="368"/>
      <c r="AH127" s="347"/>
      <c r="AI127" s="348"/>
      <c r="AJ127" s="299"/>
      <c r="AK127" s="348"/>
      <c r="AL127" s="349"/>
    </row>
    <row r="128" spans="1:44" x14ac:dyDescent="0.35">
      <c r="AJ128" s="339"/>
    </row>
    <row r="129" spans="28:32" x14ac:dyDescent="0.35">
      <c r="AD129" s="322"/>
      <c r="AF129" s="322"/>
    </row>
    <row r="130" spans="28:32" x14ac:dyDescent="0.35">
      <c r="AB130" s="322"/>
    </row>
    <row r="131" spans="28:32" x14ac:dyDescent="0.35">
      <c r="AD131" s="322"/>
    </row>
    <row r="132" spans="28:32" x14ac:dyDescent="0.35">
      <c r="AE132" s="322"/>
    </row>
  </sheetData>
  <mergeCells count="35">
    <mergeCell ref="B46:J46"/>
    <mergeCell ref="A1:AA1"/>
    <mergeCell ref="A2:AA2"/>
    <mergeCell ref="K4:K5"/>
    <mergeCell ref="L4:L5"/>
    <mergeCell ref="M4:M5"/>
    <mergeCell ref="AA4:AE4"/>
    <mergeCell ref="B3:I3"/>
    <mergeCell ref="AL4:AL5"/>
    <mergeCell ref="AP5:AQ5"/>
    <mergeCell ref="B17:J17"/>
    <mergeCell ref="B26:J26"/>
    <mergeCell ref="B37:J37"/>
    <mergeCell ref="B93:I95"/>
    <mergeCell ref="B52:J52"/>
    <mergeCell ref="B58:J58"/>
    <mergeCell ref="B64:J64"/>
    <mergeCell ref="B71:J71"/>
    <mergeCell ref="B75:J75"/>
    <mergeCell ref="L76:L77"/>
    <mergeCell ref="K78:K79"/>
    <mergeCell ref="L78:L79"/>
    <mergeCell ref="B81:J81"/>
    <mergeCell ref="B86:J86"/>
    <mergeCell ref="K76:K77"/>
    <mergeCell ref="B97:J97"/>
    <mergeCell ref="B100:J100"/>
    <mergeCell ref="W113:AG113"/>
    <mergeCell ref="W114:Y114"/>
    <mergeCell ref="W115:Y115"/>
    <mergeCell ref="W116:Y116"/>
    <mergeCell ref="W117:Y117"/>
    <mergeCell ref="Y123:AE123"/>
    <mergeCell ref="AL123:AL124"/>
    <mergeCell ref="M93:M95"/>
  </mergeCells>
  <pageMargins left="1.299212598425197" right="0" top="0.39370078740157483" bottom="0" header="0.78740157480314965" footer="0.78740157480314965"/>
  <pageSetup paperSize="5" scale="75" orientation="landscape" horizontalDpi="300" verticalDpi="300"/>
  <headerFooter alignWithMargins="0"/>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R171"/>
  <sheetViews>
    <sheetView showGridLines="0" tabSelected="1" view="pageBreakPreview" topLeftCell="A18" zoomScale="10" zoomScaleNormal="40" zoomScaleSheetLayoutView="10" workbookViewId="0">
      <pane ySplit="2" topLeftCell="A20" activePane="bottomLeft" state="frozen"/>
      <selection activeCell="A18" sqref="A18"/>
      <selection pane="bottomLeft" activeCell="D160" sqref="D160"/>
    </sheetView>
  </sheetViews>
  <sheetFormatPr baseColWidth="10" defaultColWidth="0" defaultRowHeight="0" customHeight="1" zeroHeight="1" x14ac:dyDescent="0.25"/>
  <cols>
    <col min="1" max="1" width="8.42578125" style="379" customWidth="1"/>
    <col min="2" max="2" width="26" style="502" customWidth="1"/>
    <col min="3" max="3" width="22.140625" style="380" customWidth="1"/>
    <col min="4" max="4" width="63.42578125" style="381" customWidth="1"/>
    <col min="5" max="5" width="17.5703125" style="374" customWidth="1"/>
    <col min="6" max="6" width="15.42578125" style="374" customWidth="1"/>
    <col min="7" max="7" width="22.42578125" style="382" customWidth="1"/>
    <col min="8" max="8" width="18.42578125" style="380" customWidth="1"/>
    <col min="9" max="9" width="27.5703125" style="374" customWidth="1"/>
    <col min="10" max="10" width="39.140625" style="382" customWidth="1"/>
    <col min="11" max="11" width="37.42578125" style="382" customWidth="1"/>
    <col min="12" max="12" width="38.42578125" style="383" customWidth="1"/>
    <col min="13" max="13" width="40.140625" style="384" hidden="1" customWidth="1"/>
    <col min="14" max="14" width="13.85546875" style="382" hidden="1" customWidth="1"/>
    <col min="15" max="15" width="12.140625" style="382" hidden="1" customWidth="1"/>
    <col min="16" max="16" width="36.140625" style="374" hidden="1" customWidth="1"/>
    <col min="17" max="17" width="36.140625" style="374" customWidth="1"/>
    <col min="18" max="18" width="20" style="374" customWidth="1"/>
    <col min="19" max="19" width="45.42578125" style="376" customWidth="1"/>
    <col min="20" max="20" width="20.5703125" style="374" customWidth="1"/>
    <col min="21" max="21" width="66.140625" style="374" customWidth="1"/>
    <col min="22" max="22" width="24.42578125" style="374" customWidth="1"/>
    <col min="23" max="23" width="37.140625" style="374" customWidth="1"/>
    <col min="24" max="24" width="33.42578125" style="374" customWidth="1"/>
    <col min="25" max="26" width="36.42578125" style="374" customWidth="1"/>
    <col min="27" max="27" width="94.85546875" style="374" customWidth="1"/>
    <col min="28" max="28" width="30.140625" style="374" hidden="1" customWidth="1"/>
    <col min="29" max="29" width="35" style="374" hidden="1" customWidth="1"/>
    <col min="30" max="30" width="26.42578125" style="374" hidden="1" customWidth="1"/>
    <col min="31" max="31" width="38.85546875" style="374" hidden="1" customWidth="1"/>
    <col min="32" max="32" width="23.42578125" style="374" hidden="1" customWidth="1"/>
    <col min="33" max="33" width="25" style="374" hidden="1" customWidth="1"/>
    <col min="34" max="34" width="29.140625" style="374" customWidth="1"/>
    <col min="35" max="35" width="24.5703125" style="374" customWidth="1"/>
    <col min="36" max="36" width="25.42578125" style="374" customWidth="1"/>
    <col min="37" max="37" width="24" style="374" customWidth="1"/>
    <col min="38" max="38" width="41.140625" style="377" customWidth="1"/>
    <col min="39" max="39" width="24.42578125" style="374" customWidth="1"/>
    <col min="40" max="40" width="25.5703125" style="374" customWidth="1"/>
    <col min="41" max="41" width="26.42578125" style="374" customWidth="1"/>
    <col min="42" max="42" width="30.85546875" style="374" customWidth="1"/>
    <col min="43" max="43" width="29.42578125" style="374" customWidth="1"/>
    <col min="44" max="44" width="26.42578125" style="374" customWidth="1"/>
    <col min="45" max="45" width="28.140625" style="374" customWidth="1"/>
    <col min="46" max="46" width="29" style="374" customWidth="1"/>
    <col min="47" max="47" width="23.42578125" style="374" customWidth="1"/>
    <col min="48" max="48" width="23.85546875" style="374" customWidth="1"/>
    <col min="49" max="49" width="23.42578125" style="374" customWidth="1"/>
    <col min="50" max="50" width="31.42578125" style="374" customWidth="1"/>
    <col min="51" max="51" width="23.85546875" style="374" customWidth="1"/>
    <col min="52" max="52" width="23" style="374" customWidth="1"/>
    <col min="53" max="53" width="28.42578125" style="374" customWidth="1"/>
    <col min="54" max="274" width="11.42578125" style="374" hidden="1" customWidth="1"/>
    <col min="275" max="275" width="0" style="374" hidden="1" customWidth="1"/>
    <col min="276" max="277" width="11.42578125" style="374" hidden="1" customWidth="1"/>
    <col min="278" max="278" width="0" style="374" hidden="1" customWidth="1"/>
    <col min="279" max="16384" width="11.42578125" style="374" hidden="1"/>
  </cols>
  <sheetData>
    <row r="1" spans="1:50" s="6" customFormat="1" ht="26.25" x14ac:dyDescent="0.4">
      <c r="A1" s="98"/>
      <c r="B1" s="499"/>
      <c r="C1" s="2"/>
      <c r="D1" s="103"/>
      <c r="E1" s="2"/>
      <c r="F1" s="2"/>
      <c r="G1" s="2"/>
      <c r="H1" s="2"/>
      <c r="I1" s="2"/>
      <c r="J1" s="589"/>
      <c r="K1" s="2"/>
      <c r="L1" s="17"/>
      <c r="M1" s="18"/>
      <c r="N1" s="2"/>
      <c r="O1" s="2"/>
      <c r="P1" s="3"/>
      <c r="Q1" s="3"/>
      <c r="R1" s="4"/>
      <c r="S1" s="104"/>
      <c r="T1" s="5"/>
      <c r="U1" s="4"/>
      <c r="V1" s="4"/>
      <c r="W1" s="4"/>
      <c r="X1" s="508"/>
      <c r="Y1" s="4"/>
      <c r="Z1" s="462"/>
      <c r="AA1" s="4"/>
      <c r="AB1" s="4"/>
      <c r="AC1" s="4"/>
      <c r="AD1" s="4"/>
      <c r="AE1" s="4"/>
      <c r="AF1" s="4"/>
      <c r="AG1" s="4"/>
      <c r="AH1" s="4"/>
      <c r="AI1" s="4"/>
      <c r="AJ1" s="4"/>
      <c r="AK1" s="4"/>
      <c r="AL1" s="105"/>
      <c r="AM1" s="4"/>
      <c r="AN1" s="4"/>
      <c r="AO1" s="4"/>
      <c r="AP1" s="4"/>
      <c r="AQ1" s="4"/>
      <c r="AR1" s="4"/>
      <c r="AS1" s="4"/>
      <c r="AT1" s="4"/>
      <c r="AU1" s="4"/>
      <c r="AV1" s="4"/>
      <c r="AW1" s="4"/>
      <c r="AX1" s="4"/>
    </row>
    <row r="2" spans="1:50" s="6" customFormat="1" ht="26.25" customHeight="1" x14ac:dyDescent="0.4">
      <c r="A2" s="99"/>
      <c r="B2" s="827" t="s">
        <v>0</v>
      </c>
      <c r="C2" s="827"/>
      <c r="D2" s="827"/>
      <c r="E2" s="827"/>
      <c r="F2" s="827"/>
      <c r="G2" s="827"/>
      <c r="H2" s="827"/>
      <c r="I2" s="827"/>
      <c r="J2" s="827"/>
      <c r="K2" s="827"/>
      <c r="L2" s="827"/>
      <c r="M2" s="827"/>
      <c r="N2" s="827"/>
      <c r="O2" s="827"/>
      <c r="P2" s="827"/>
      <c r="Q2" s="762"/>
      <c r="R2" s="4"/>
      <c r="S2" s="104"/>
      <c r="T2" s="5"/>
      <c r="U2" s="4"/>
      <c r="V2" s="4"/>
      <c r="W2" s="4"/>
      <c r="X2" s="508"/>
      <c r="Y2" s="4"/>
      <c r="Z2" s="462"/>
      <c r="AA2" s="4"/>
      <c r="AB2" s="4"/>
      <c r="AC2" s="4"/>
      <c r="AD2" s="4"/>
      <c r="AE2" s="4"/>
      <c r="AF2" s="4"/>
      <c r="AG2" s="4"/>
      <c r="AH2" s="4"/>
      <c r="AI2" s="4"/>
      <c r="AJ2" s="4"/>
      <c r="AK2" s="4"/>
      <c r="AL2" s="105"/>
      <c r="AM2" s="4"/>
      <c r="AN2" s="4"/>
      <c r="AO2" s="4"/>
      <c r="AP2" s="4"/>
      <c r="AQ2" s="4"/>
      <c r="AR2" s="4"/>
      <c r="AS2" s="4"/>
      <c r="AT2" s="4"/>
      <c r="AU2" s="4"/>
      <c r="AV2" s="4"/>
      <c r="AW2" s="4"/>
      <c r="AX2" s="4"/>
    </row>
    <row r="3" spans="1:50" s="6" customFormat="1" ht="26.25" x14ac:dyDescent="0.4">
      <c r="A3" s="98"/>
      <c r="B3" s="499"/>
      <c r="C3" s="323"/>
      <c r="D3" s="106"/>
      <c r="E3" s="2"/>
      <c r="F3" s="2"/>
      <c r="G3" s="2"/>
      <c r="H3" s="2"/>
      <c r="I3" s="2"/>
      <c r="J3" s="589"/>
      <c r="K3" s="2"/>
      <c r="L3" s="17"/>
      <c r="M3" s="18"/>
      <c r="N3" s="2"/>
      <c r="O3" s="2"/>
      <c r="P3" s="3"/>
      <c r="Q3" s="3"/>
      <c r="R3" s="4"/>
      <c r="S3" s="104"/>
      <c r="T3" s="5"/>
      <c r="U3" s="4"/>
      <c r="V3" s="4"/>
      <c r="W3" s="4"/>
      <c r="X3" s="508"/>
      <c r="Y3" s="4"/>
      <c r="Z3" s="462"/>
      <c r="AA3" s="4"/>
      <c r="AB3" s="4"/>
      <c r="AC3" s="4"/>
      <c r="AD3" s="4"/>
      <c r="AE3" s="4"/>
      <c r="AF3" s="4"/>
      <c r="AG3" s="4"/>
      <c r="AH3" s="4"/>
      <c r="AI3" s="4"/>
      <c r="AJ3" s="4"/>
      <c r="AK3" s="4"/>
      <c r="AL3" s="105"/>
      <c r="AM3" s="4"/>
      <c r="AN3" s="4"/>
      <c r="AO3" s="4"/>
      <c r="AP3" s="4"/>
      <c r="AQ3" s="4"/>
      <c r="AR3" s="4"/>
      <c r="AS3" s="4"/>
      <c r="AT3" s="4"/>
      <c r="AU3" s="4"/>
      <c r="AV3" s="4"/>
      <c r="AW3" s="4"/>
      <c r="AX3" s="4"/>
    </row>
    <row r="4" spans="1:50" s="6" customFormat="1" ht="26.25" x14ac:dyDescent="0.4">
      <c r="A4" s="98"/>
      <c r="B4" s="499"/>
      <c r="C4" s="828" t="s">
        <v>1</v>
      </c>
      <c r="D4" s="828"/>
      <c r="E4" s="2"/>
      <c r="F4" s="2"/>
      <c r="G4" s="2"/>
      <c r="H4" s="2"/>
      <c r="I4" s="2"/>
      <c r="J4" s="589"/>
      <c r="K4" s="2"/>
      <c r="L4" s="17"/>
      <c r="M4" s="18"/>
      <c r="N4" s="2"/>
      <c r="O4" s="2"/>
      <c r="P4" s="3"/>
      <c r="Q4" s="3"/>
      <c r="R4" s="4"/>
      <c r="S4" s="104"/>
      <c r="T4" s="5"/>
      <c r="U4" s="4"/>
      <c r="V4" s="4"/>
      <c r="W4" s="4"/>
      <c r="X4" s="508"/>
      <c r="Y4" s="4"/>
      <c r="Z4" s="462"/>
      <c r="AA4" s="4"/>
      <c r="AB4" s="4"/>
      <c r="AC4" s="4"/>
      <c r="AD4" s="4"/>
      <c r="AE4" s="4"/>
      <c r="AF4" s="4"/>
      <c r="AG4" s="4"/>
      <c r="AH4" s="4"/>
      <c r="AI4" s="4"/>
      <c r="AJ4" s="4"/>
      <c r="AK4" s="4"/>
      <c r="AL4" s="105"/>
      <c r="AM4" s="4"/>
      <c r="AN4" s="4"/>
      <c r="AO4" s="4"/>
      <c r="AP4" s="4"/>
      <c r="AQ4" s="4"/>
      <c r="AR4" s="4"/>
      <c r="AS4" s="4"/>
      <c r="AT4" s="4"/>
      <c r="AU4" s="4"/>
      <c r="AV4" s="4"/>
      <c r="AW4" s="4"/>
      <c r="AX4" s="4"/>
    </row>
    <row r="5" spans="1:50" s="6" customFormat="1" ht="26.25" x14ac:dyDescent="0.4">
      <c r="A5" s="100"/>
      <c r="B5" s="500"/>
      <c r="C5" s="495" t="s">
        <v>2</v>
      </c>
      <c r="D5" s="829" t="s">
        <v>3</v>
      </c>
      <c r="E5" s="829"/>
      <c r="F5" s="2"/>
      <c r="G5" s="8"/>
      <c r="H5" s="8"/>
      <c r="I5" s="830" t="s">
        <v>4</v>
      </c>
      <c r="J5" s="830"/>
      <c r="K5" s="830"/>
      <c r="L5" s="830"/>
      <c r="M5" s="830"/>
      <c r="N5" s="8"/>
      <c r="O5" s="8"/>
      <c r="P5" s="9"/>
      <c r="Q5" s="9"/>
      <c r="R5" s="4"/>
      <c r="S5" s="104"/>
      <c r="T5" s="5"/>
      <c r="U5" s="4"/>
      <c r="V5" s="4"/>
      <c r="W5" s="4"/>
      <c r="X5" s="508"/>
      <c r="Y5" s="4"/>
      <c r="Z5" s="462"/>
      <c r="AA5" s="4"/>
      <c r="AB5" s="4"/>
      <c r="AC5" s="4"/>
      <c r="AD5" s="4"/>
      <c r="AE5" s="4"/>
      <c r="AF5" s="4"/>
      <c r="AG5" s="4"/>
      <c r="AH5" s="4"/>
      <c r="AI5" s="4"/>
      <c r="AJ5" s="4"/>
      <c r="AK5" s="4"/>
      <c r="AL5" s="105"/>
      <c r="AM5" s="4"/>
      <c r="AN5" s="4"/>
      <c r="AO5" s="4"/>
      <c r="AP5" s="4"/>
      <c r="AQ5" s="4"/>
      <c r="AR5" s="4"/>
      <c r="AS5" s="4"/>
      <c r="AT5" s="4"/>
      <c r="AU5" s="4"/>
      <c r="AV5" s="4"/>
      <c r="AW5" s="4"/>
      <c r="AX5" s="4"/>
    </row>
    <row r="6" spans="1:50" s="6" customFormat="1" ht="26.25" x14ac:dyDescent="0.4">
      <c r="A6" s="100"/>
      <c r="B6" s="500"/>
      <c r="C6" s="10" t="s">
        <v>5</v>
      </c>
      <c r="D6" s="829" t="s">
        <v>6</v>
      </c>
      <c r="E6" s="829"/>
      <c r="F6" s="2"/>
      <c r="G6" s="8"/>
      <c r="H6" s="8"/>
      <c r="I6" s="830"/>
      <c r="J6" s="830"/>
      <c r="K6" s="830"/>
      <c r="L6" s="830"/>
      <c r="M6" s="830"/>
      <c r="N6" s="8"/>
      <c r="O6" s="8"/>
      <c r="P6" s="9"/>
      <c r="Q6" s="9"/>
      <c r="R6" s="4"/>
      <c r="S6" s="104"/>
      <c r="T6" s="5"/>
      <c r="U6" s="4"/>
      <c r="V6" s="4"/>
      <c r="W6" s="4"/>
      <c r="X6" s="508"/>
      <c r="Y6" s="4"/>
      <c r="Z6" s="462"/>
      <c r="AA6" s="4"/>
      <c r="AB6" s="4"/>
      <c r="AC6" s="4"/>
      <c r="AD6" s="4"/>
      <c r="AE6" s="4"/>
      <c r="AF6" s="4"/>
      <c r="AG6" s="4"/>
      <c r="AH6" s="4"/>
      <c r="AI6" s="4"/>
      <c r="AJ6" s="4"/>
      <c r="AK6" s="4"/>
      <c r="AL6" s="105"/>
      <c r="AM6" s="4"/>
      <c r="AN6" s="4"/>
      <c r="AO6" s="4"/>
      <c r="AP6" s="4"/>
      <c r="AQ6" s="4"/>
      <c r="AR6" s="4"/>
      <c r="AS6" s="4"/>
      <c r="AT6" s="4"/>
      <c r="AU6" s="4"/>
      <c r="AV6" s="4"/>
      <c r="AW6" s="4"/>
      <c r="AX6" s="4"/>
    </row>
    <row r="7" spans="1:50" s="6" customFormat="1" ht="26.25" x14ac:dyDescent="0.4">
      <c r="A7" s="100"/>
      <c r="B7" s="500"/>
      <c r="C7" s="10" t="s">
        <v>7</v>
      </c>
      <c r="D7" s="831">
        <v>3344080</v>
      </c>
      <c r="E7" s="831"/>
      <c r="F7" s="71"/>
      <c r="G7" s="8"/>
      <c r="H7" s="8"/>
      <c r="I7" s="830"/>
      <c r="J7" s="830"/>
      <c r="K7" s="830"/>
      <c r="L7" s="830"/>
      <c r="M7" s="830"/>
      <c r="N7" s="8"/>
      <c r="O7" s="8"/>
      <c r="P7" s="9"/>
      <c r="Q7" s="9"/>
      <c r="R7" s="4"/>
      <c r="S7" s="104"/>
      <c r="T7" s="5" t="s">
        <v>246</v>
      </c>
      <c r="U7" s="4"/>
      <c r="V7" s="4"/>
      <c r="W7" s="4"/>
      <c r="X7" s="508"/>
      <c r="Y7" s="4"/>
      <c r="Z7" s="462"/>
      <c r="AA7" s="4"/>
      <c r="AB7" s="4"/>
      <c r="AC7" s="4"/>
      <c r="AD7" s="4"/>
      <c r="AE7" s="4"/>
      <c r="AF7" s="4"/>
      <c r="AG7" s="4"/>
      <c r="AH7" s="4"/>
      <c r="AI7" s="4"/>
      <c r="AJ7" s="4"/>
      <c r="AK7" s="4"/>
      <c r="AL7" s="105"/>
      <c r="AM7" s="4"/>
      <c r="AN7" s="4"/>
      <c r="AO7" s="4"/>
      <c r="AP7" s="4"/>
      <c r="AQ7" s="4"/>
      <c r="AR7" s="4"/>
      <c r="AS7" s="4"/>
      <c r="AT7" s="4"/>
      <c r="AU7" s="4"/>
      <c r="AV7" s="4"/>
      <c r="AW7" s="4"/>
      <c r="AX7" s="4"/>
    </row>
    <row r="8" spans="1:50" s="6" customFormat="1" ht="26.25" x14ac:dyDescent="0.4">
      <c r="A8" s="100"/>
      <c r="B8" s="500"/>
      <c r="C8" s="10" t="s">
        <v>8</v>
      </c>
      <c r="D8" s="832" t="s">
        <v>65</v>
      </c>
      <c r="E8" s="832"/>
      <c r="F8" s="72"/>
      <c r="G8" s="8"/>
      <c r="H8" s="8"/>
      <c r="I8" s="830"/>
      <c r="J8" s="830"/>
      <c r="K8" s="830"/>
      <c r="L8" s="830"/>
      <c r="M8" s="830"/>
      <c r="N8" s="8"/>
      <c r="O8" s="8"/>
      <c r="P8" s="9"/>
      <c r="Q8" s="9"/>
      <c r="R8" s="4"/>
      <c r="S8" s="104"/>
      <c r="T8" s="5"/>
      <c r="U8" s="4"/>
      <c r="V8" s="4"/>
      <c r="W8" s="4"/>
      <c r="X8" s="508"/>
      <c r="Y8" s="4"/>
      <c r="Z8" s="462"/>
      <c r="AA8" s="4"/>
      <c r="AB8" s="4"/>
      <c r="AC8" s="4"/>
      <c r="AD8" s="4"/>
      <c r="AE8" s="4"/>
      <c r="AF8" s="4"/>
      <c r="AG8" s="4"/>
      <c r="AH8" s="4"/>
      <c r="AI8" s="4"/>
      <c r="AJ8" s="4"/>
      <c r="AK8" s="4"/>
      <c r="AL8" s="105"/>
      <c r="AM8" s="4"/>
      <c r="AN8" s="4"/>
      <c r="AO8" s="4"/>
      <c r="AP8" s="4"/>
      <c r="AQ8" s="4"/>
      <c r="AR8" s="4"/>
      <c r="AS8" s="4"/>
      <c r="AT8" s="4"/>
      <c r="AU8" s="4"/>
      <c r="AV8" s="4"/>
      <c r="AW8" s="4"/>
      <c r="AX8" s="4"/>
    </row>
    <row r="9" spans="1:50" s="6" customFormat="1" ht="101.25" customHeight="1" x14ac:dyDescent="0.4">
      <c r="A9" s="100"/>
      <c r="B9" s="500"/>
      <c r="C9" s="10" t="s">
        <v>9</v>
      </c>
      <c r="D9" s="829" t="s">
        <v>317</v>
      </c>
      <c r="E9" s="829"/>
      <c r="F9" s="2"/>
      <c r="G9" s="8"/>
      <c r="H9" s="8"/>
      <c r="I9" s="830"/>
      <c r="J9" s="830"/>
      <c r="K9" s="830"/>
      <c r="L9" s="830"/>
      <c r="M9" s="830"/>
      <c r="N9" s="8"/>
      <c r="O9" s="8"/>
      <c r="P9" s="9"/>
      <c r="Q9" s="9"/>
      <c r="R9" s="4"/>
      <c r="S9" s="104"/>
      <c r="T9" s="5"/>
      <c r="U9" s="4"/>
      <c r="V9" s="4"/>
      <c r="W9" s="4"/>
      <c r="X9" s="508"/>
      <c r="Y9" s="4"/>
      <c r="Z9" s="462"/>
      <c r="AA9" s="4"/>
      <c r="AB9" s="4"/>
      <c r="AC9" s="4"/>
      <c r="AD9" s="4"/>
      <c r="AE9" s="4"/>
      <c r="AF9" s="4"/>
      <c r="AG9" s="4"/>
      <c r="AH9" s="4"/>
      <c r="AI9" s="4"/>
      <c r="AJ9" s="4"/>
      <c r="AK9" s="4"/>
      <c r="AL9" s="105"/>
      <c r="AM9" s="4"/>
      <c r="AN9" s="4"/>
      <c r="AO9" s="4"/>
      <c r="AP9" s="4"/>
      <c r="AQ9" s="4"/>
      <c r="AR9" s="4"/>
      <c r="AS9" s="4"/>
      <c r="AT9" s="4"/>
      <c r="AU9" s="4"/>
      <c r="AV9" s="4"/>
      <c r="AW9" s="4"/>
      <c r="AX9" s="4"/>
    </row>
    <row r="10" spans="1:50" s="6" customFormat="1" ht="147.75" customHeight="1" x14ac:dyDescent="0.4">
      <c r="A10" s="100"/>
      <c r="B10" s="500"/>
      <c r="C10" s="10" t="s">
        <v>10</v>
      </c>
      <c r="D10" s="834" t="s">
        <v>11</v>
      </c>
      <c r="E10" s="834"/>
      <c r="F10" s="1"/>
      <c r="G10" s="8"/>
      <c r="H10" s="8"/>
      <c r="I10" s="11"/>
      <c r="J10" s="11"/>
      <c r="K10" s="11"/>
      <c r="L10" s="19"/>
      <c r="M10" s="20"/>
      <c r="N10" s="8"/>
      <c r="O10" s="8"/>
      <c r="P10" s="9"/>
      <c r="Q10" s="9"/>
      <c r="R10" s="4"/>
      <c r="S10" s="104"/>
      <c r="T10" s="5"/>
      <c r="U10" s="4"/>
      <c r="V10" s="4"/>
      <c r="W10" s="4"/>
      <c r="X10" s="508"/>
      <c r="Y10" s="4"/>
      <c r="Z10" s="462"/>
      <c r="AA10" s="4"/>
      <c r="AB10" s="4"/>
      <c r="AC10" s="4"/>
      <c r="AD10" s="4"/>
      <c r="AE10" s="4"/>
      <c r="AF10" s="4"/>
      <c r="AG10" s="4"/>
      <c r="AH10" s="4"/>
      <c r="AI10" s="4"/>
      <c r="AJ10" s="4"/>
      <c r="AK10" s="4"/>
      <c r="AL10" s="105"/>
      <c r="AM10" s="4"/>
      <c r="AN10" s="4"/>
      <c r="AO10" s="4"/>
      <c r="AP10" s="4"/>
      <c r="AQ10" s="4"/>
      <c r="AR10" s="4"/>
      <c r="AS10" s="4"/>
      <c r="AT10" s="4"/>
      <c r="AU10" s="4"/>
      <c r="AV10" s="4"/>
      <c r="AW10" s="4"/>
      <c r="AX10" s="4"/>
    </row>
    <row r="11" spans="1:50" s="6" customFormat="1" ht="43.5" customHeight="1" x14ac:dyDescent="0.4">
      <c r="A11" s="100"/>
      <c r="B11" s="500"/>
      <c r="C11" s="10" t="s">
        <v>12</v>
      </c>
      <c r="D11" s="835" t="s">
        <v>265</v>
      </c>
      <c r="E11" s="836"/>
      <c r="F11" s="7"/>
      <c r="G11" s="8"/>
      <c r="H11" s="8"/>
      <c r="I11" s="837" t="s">
        <v>13</v>
      </c>
      <c r="J11" s="838"/>
      <c r="K11" s="838"/>
      <c r="L11" s="838"/>
      <c r="M11" s="839"/>
      <c r="N11" s="8"/>
      <c r="O11" s="8"/>
      <c r="P11" s="9"/>
      <c r="Q11" s="9"/>
      <c r="R11" s="4"/>
      <c r="S11" s="104"/>
      <c r="T11" s="5"/>
      <c r="U11" s="4"/>
      <c r="V11" s="4"/>
      <c r="W11" s="4"/>
      <c r="X11" s="508"/>
      <c r="Y11" s="4"/>
      <c r="Z11" s="462"/>
      <c r="AA11" s="4"/>
      <c r="AB11" s="4"/>
      <c r="AC11" s="4"/>
      <c r="AD11" s="4"/>
      <c r="AE11" s="4"/>
      <c r="AF11" s="4"/>
      <c r="AG11" s="4"/>
      <c r="AH11" s="4"/>
      <c r="AI11" s="4"/>
      <c r="AJ11" s="4"/>
      <c r="AK11" s="4"/>
      <c r="AL11" s="105"/>
      <c r="AM11" s="4"/>
      <c r="AN11" s="4"/>
      <c r="AO11" s="4"/>
      <c r="AP11" s="4"/>
      <c r="AQ11" s="4"/>
      <c r="AR11" s="4"/>
      <c r="AS11" s="4"/>
      <c r="AT11" s="4"/>
      <c r="AU11" s="4"/>
      <c r="AV11" s="4"/>
      <c r="AW11" s="4"/>
      <c r="AX11" s="4"/>
    </row>
    <row r="12" spans="1:50" s="6" customFormat="1" ht="63" customHeight="1" x14ac:dyDescent="0.4">
      <c r="A12" s="100"/>
      <c r="B12" s="500"/>
      <c r="C12" s="386" t="s">
        <v>14</v>
      </c>
      <c r="D12" s="846" t="s">
        <v>434</v>
      </c>
      <c r="E12" s="847"/>
      <c r="F12" s="73"/>
      <c r="G12" s="8"/>
      <c r="H12" s="8"/>
      <c r="I12" s="840"/>
      <c r="J12" s="841"/>
      <c r="K12" s="841"/>
      <c r="L12" s="841"/>
      <c r="M12" s="842"/>
      <c r="N12" s="8"/>
      <c r="O12" s="8"/>
      <c r="P12" s="9"/>
      <c r="Q12" s="9"/>
      <c r="R12" s="4"/>
      <c r="S12" s="104"/>
      <c r="T12" s="5"/>
      <c r="U12" s="4"/>
      <c r="V12" s="4"/>
      <c r="W12" s="4"/>
      <c r="X12" s="508"/>
      <c r="Y12" s="4"/>
      <c r="Z12" s="462"/>
      <c r="AA12" s="4"/>
      <c r="AB12" s="4"/>
      <c r="AC12" s="4"/>
      <c r="AD12" s="4"/>
      <c r="AE12" s="4"/>
      <c r="AF12" s="4"/>
      <c r="AG12" s="4"/>
      <c r="AH12" s="4"/>
      <c r="AI12" s="4"/>
      <c r="AJ12" s="4"/>
      <c r="AK12" s="4"/>
      <c r="AL12" s="105"/>
      <c r="AM12" s="4"/>
      <c r="AN12" s="4"/>
      <c r="AO12" s="4"/>
      <c r="AP12" s="4"/>
      <c r="AQ12" s="4"/>
      <c r="AR12" s="4"/>
      <c r="AS12" s="4"/>
      <c r="AT12" s="4"/>
      <c r="AU12" s="4"/>
      <c r="AV12" s="4"/>
      <c r="AW12" s="4"/>
      <c r="AX12" s="4"/>
    </row>
    <row r="13" spans="1:50" s="6" customFormat="1" ht="56.25" x14ac:dyDescent="0.4">
      <c r="A13" s="100"/>
      <c r="B13" s="500"/>
      <c r="C13" s="386" t="s">
        <v>15</v>
      </c>
      <c r="D13" s="848"/>
      <c r="E13" s="848"/>
      <c r="F13" s="74"/>
      <c r="G13" s="8"/>
      <c r="H13" s="8"/>
      <c r="I13" s="840"/>
      <c r="J13" s="841"/>
      <c r="K13" s="841"/>
      <c r="L13" s="841"/>
      <c r="M13" s="842"/>
      <c r="N13" s="8"/>
      <c r="O13" s="8"/>
      <c r="P13" s="9"/>
      <c r="Q13" s="9"/>
      <c r="R13" s="4"/>
      <c r="S13" s="104"/>
      <c r="T13" s="5"/>
      <c r="U13" s="4"/>
      <c r="V13" s="4"/>
      <c r="W13" s="4"/>
      <c r="X13" s="508"/>
      <c r="Y13" s="4"/>
      <c r="Z13" s="462"/>
      <c r="AA13" s="4"/>
      <c r="AB13" s="4"/>
      <c r="AC13" s="4"/>
      <c r="AD13" s="4"/>
      <c r="AE13" s="4"/>
      <c r="AF13" s="4"/>
      <c r="AG13" s="4"/>
      <c r="AH13" s="4"/>
      <c r="AI13" s="4"/>
      <c r="AJ13" s="4"/>
      <c r="AK13" s="4"/>
      <c r="AL13" s="105"/>
      <c r="AM13" s="4"/>
      <c r="AN13" s="4"/>
      <c r="AO13" s="4"/>
      <c r="AP13" s="4"/>
      <c r="AQ13" s="4"/>
      <c r="AR13" s="4"/>
      <c r="AS13" s="4"/>
      <c r="AT13" s="4"/>
      <c r="AU13" s="4"/>
      <c r="AV13" s="4"/>
      <c r="AW13" s="4"/>
      <c r="AX13" s="4"/>
    </row>
    <row r="14" spans="1:50" s="6" customFormat="1" ht="56.25" x14ac:dyDescent="0.4">
      <c r="A14" s="100"/>
      <c r="B14" s="500"/>
      <c r="C14" s="386" t="s">
        <v>16</v>
      </c>
      <c r="D14" s="848"/>
      <c r="E14" s="848"/>
      <c r="F14" s="74"/>
      <c r="G14" s="8"/>
      <c r="H14" s="8"/>
      <c r="I14" s="840"/>
      <c r="J14" s="841"/>
      <c r="K14" s="841"/>
      <c r="L14" s="841"/>
      <c r="M14" s="842"/>
      <c r="N14" s="8"/>
      <c r="O14" s="8"/>
      <c r="P14" s="9"/>
      <c r="Q14" s="9"/>
      <c r="R14" s="4"/>
      <c r="S14" s="104"/>
      <c r="T14" s="5"/>
      <c r="U14" s="4"/>
      <c r="V14" s="4"/>
      <c r="W14" s="4"/>
      <c r="X14" s="508"/>
      <c r="Y14" s="4"/>
      <c r="Z14" s="462"/>
      <c r="AA14" s="4"/>
      <c r="AB14" s="4"/>
      <c r="AC14" s="4"/>
      <c r="AD14" s="4"/>
      <c r="AE14" s="4"/>
      <c r="AF14" s="4"/>
      <c r="AG14" s="4"/>
      <c r="AH14" s="4"/>
      <c r="AI14" s="4"/>
      <c r="AJ14" s="4"/>
      <c r="AK14" s="4"/>
      <c r="AL14" s="105"/>
      <c r="AM14" s="4"/>
      <c r="AN14" s="4"/>
      <c r="AO14" s="4"/>
      <c r="AP14" s="4"/>
      <c r="AQ14" s="4"/>
      <c r="AR14" s="4"/>
      <c r="AS14" s="4"/>
      <c r="AT14" s="4"/>
      <c r="AU14" s="4"/>
      <c r="AV14" s="4"/>
      <c r="AW14" s="4"/>
      <c r="AX14" s="4"/>
    </row>
    <row r="15" spans="1:50" s="6" customFormat="1" ht="57" thickBot="1" x14ac:dyDescent="0.45">
      <c r="A15" s="100"/>
      <c r="B15" s="500"/>
      <c r="C15" s="387" t="s">
        <v>17</v>
      </c>
      <c r="D15" s="849">
        <v>42737</v>
      </c>
      <c r="E15" s="850"/>
      <c r="F15" s="84"/>
      <c r="G15" s="8"/>
      <c r="H15" s="8"/>
      <c r="I15" s="843"/>
      <c r="J15" s="844"/>
      <c r="K15" s="844"/>
      <c r="L15" s="844"/>
      <c r="M15" s="845"/>
      <c r="N15" s="8"/>
      <c r="O15" s="8"/>
      <c r="P15" s="9"/>
      <c r="Q15" s="9"/>
      <c r="R15" s="4"/>
      <c r="S15" s="104"/>
      <c r="T15" s="5"/>
      <c r="U15" s="4"/>
      <c r="V15" s="4"/>
      <c r="W15" s="4"/>
      <c r="X15" s="508"/>
      <c r="Y15" s="4"/>
      <c r="Z15" s="462"/>
      <c r="AA15" s="4"/>
      <c r="AB15" s="4"/>
      <c r="AC15" s="4"/>
      <c r="AD15" s="4"/>
      <c r="AE15" s="4"/>
      <c r="AF15" s="4"/>
      <c r="AG15" s="4"/>
      <c r="AH15" s="4"/>
      <c r="AI15" s="4"/>
      <c r="AJ15" s="4"/>
      <c r="AK15" s="4"/>
      <c r="AL15" s="105"/>
      <c r="AM15" s="4"/>
      <c r="AN15" s="4"/>
      <c r="AO15" s="4"/>
      <c r="AP15" s="4"/>
      <c r="AQ15" s="4"/>
      <c r="AR15" s="4"/>
      <c r="AS15" s="4"/>
      <c r="AT15" s="4"/>
      <c r="AU15" s="4"/>
      <c r="AV15" s="4"/>
      <c r="AW15" s="4"/>
      <c r="AX15" s="4"/>
    </row>
    <row r="16" spans="1:50" s="6" customFormat="1" ht="26.25" x14ac:dyDescent="0.4">
      <c r="A16" s="100"/>
      <c r="B16" s="500"/>
      <c r="C16" s="2"/>
      <c r="D16" s="107"/>
      <c r="E16" s="13"/>
      <c r="F16" s="13"/>
      <c r="G16" s="8"/>
      <c r="H16" s="8"/>
      <c r="I16" s="589"/>
      <c r="J16" s="77"/>
      <c r="K16" s="589"/>
      <c r="L16" s="21"/>
      <c r="M16" s="359"/>
      <c r="N16" s="8"/>
      <c r="O16" s="8"/>
      <c r="P16" s="46"/>
      <c r="Q16" s="46"/>
      <c r="R16" s="4"/>
      <c r="S16" s="104"/>
      <c r="T16" s="5"/>
      <c r="U16" s="4"/>
      <c r="V16" s="4"/>
      <c r="W16" s="101">
        <f>SUM(M18-Y18)</f>
        <v>6657952649.6900005</v>
      </c>
      <c r="X16" s="508"/>
      <c r="Y16" s="4"/>
      <c r="Z16" s="462"/>
      <c r="AA16" s="4"/>
      <c r="AB16" s="4"/>
      <c r="AC16" s="4"/>
      <c r="AD16" s="4"/>
      <c r="AE16" s="4"/>
      <c r="AF16" s="4"/>
      <c r="AG16" s="4"/>
      <c r="AH16" s="4"/>
      <c r="AI16" s="4"/>
      <c r="AJ16" s="4"/>
      <c r="AK16" s="4"/>
      <c r="AL16" s="105"/>
      <c r="AM16" s="4"/>
      <c r="AN16" s="4"/>
      <c r="AO16" s="4"/>
      <c r="AP16" s="4"/>
      <c r="AQ16" s="4"/>
      <c r="AR16" s="4"/>
      <c r="AS16" s="4"/>
      <c r="AT16" s="4"/>
      <c r="AU16" s="4"/>
      <c r="AV16" s="4"/>
      <c r="AW16" s="4"/>
      <c r="AX16" s="4"/>
    </row>
    <row r="17" spans="1:53" s="6" customFormat="1" ht="27" thickBot="1" x14ac:dyDescent="0.45">
      <c r="A17" s="100"/>
      <c r="B17" s="500"/>
      <c r="C17" s="833" t="s">
        <v>18</v>
      </c>
      <c r="D17" s="833"/>
      <c r="E17" s="8"/>
      <c r="F17" s="8"/>
      <c r="G17" s="8"/>
      <c r="H17" s="8"/>
      <c r="I17" s="8"/>
      <c r="J17" s="86"/>
      <c r="L17" s="22"/>
      <c r="M17" s="79"/>
      <c r="N17" s="8"/>
      <c r="O17" s="8"/>
      <c r="P17" s="78"/>
      <c r="Q17" s="78"/>
      <c r="R17" s="4"/>
      <c r="S17" s="104"/>
      <c r="T17" s="5"/>
      <c r="U17" s="4"/>
      <c r="V17" s="4"/>
      <c r="W17" s="80"/>
      <c r="X17" s="509"/>
      <c r="Y17" s="80">
        <f>SUM(Y20:Y82)</f>
        <v>0</v>
      </c>
      <c r="Z17" s="462">
        <f>SUM(Z20:Z82)</f>
        <v>0</v>
      </c>
      <c r="AA17" s="4"/>
      <c r="AB17" s="4"/>
      <c r="AC17" s="4"/>
      <c r="AD17" s="4"/>
      <c r="AE17" s="4"/>
      <c r="AF17" s="4"/>
      <c r="AG17" s="4"/>
      <c r="AH17" s="4"/>
      <c r="AI17" s="4"/>
      <c r="AJ17" s="4"/>
      <c r="AK17" s="4"/>
      <c r="AL17" s="105"/>
      <c r="AM17" s="4"/>
      <c r="AN17" s="4"/>
      <c r="AO17" s="4"/>
      <c r="AP17" s="4"/>
      <c r="AQ17" s="4"/>
      <c r="AR17" s="4"/>
      <c r="AS17" s="4"/>
      <c r="AT17" s="4"/>
      <c r="AU17" s="4"/>
      <c r="AV17" s="4"/>
      <c r="AW17" s="4"/>
      <c r="AX17" s="4"/>
    </row>
    <row r="18" spans="1:53" s="6" customFormat="1" ht="27" thickBot="1" x14ac:dyDescent="0.45">
      <c r="A18" s="100"/>
      <c r="B18" s="500"/>
      <c r="C18" s="323"/>
      <c r="D18" s="108"/>
      <c r="E18" s="8"/>
      <c r="F18" s="8"/>
      <c r="G18" s="8"/>
      <c r="H18" s="8"/>
      <c r="I18" s="8"/>
      <c r="J18" s="11"/>
      <c r="K18" s="8"/>
      <c r="L18" s="593">
        <f>SUBTOTAL(9,L20:L156)</f>
        <v>7146177814.6899996</v>
      </c>
      <c r="M18" s="593">
        <f>SUBTOTAL(9,M20:M156)</f>
        <v>6657952649.6900005</v>
      </c>
      <c r="N18" s="8"/>
      <c r="O18" s="8"/>
      <c r="P18" s="9"/>
      <c r="Q18" s="9"/>
      <c r="R18" s="4"/>
      <c r="S18" s="104"/>
      <c r="T18" s="5"/>
      <c r="U18" s="4"/>
      <c r="V18" s="4"/>
      <c r="W18" s="591">
        <f>SUBTOTAL(9,W20:W162)</f>
        <v>0</v>
      </c>
      <c r="X18" s="510">
        <f>SUBTOTAL(9,X20:X162)</f>
        <v>0</v>
      </c>
      <c r="Y18" s="371">
        <f>SUBTOTAL(9,Y20:Y162)</f>
        <v>0</v>
      </c>
      <c r="Z18" s="592">
        <f>SUBTOTAL(9,Z20:Z162)</f>
        <v>0</v>
      </c>
      <c r="AA18" s="130"/>
      <c r="AB18" s="130"/>
      <c r="AC18" s="130"/>
      <c r="AD18" s="130"/>
      <c r="AE18" s="4"/>
      <c r="AF18" s="4"/>
      <c r="AG18" s="4"/>
      <c r="AH18" s="4"/>
      <c r="AI18" s="4"/>
      <c r="AJ18" s="4"/>
      <c r="AK18" s="4"/>
      <c r="AL18" s="105"/>
      <c r="AM18" s="4"/>
      <c r="AN18" s="4"/>
      <c r="AO18" s="4"/>
      <c r="AP18" s="4"/>
      <c r="AQ18" s="4"/>
      <c r="AR18" s="4"/>
      <c r="AS18" s="4"/>
      <c r="AT18" s="4"/>
      <c r="AU18" s="4"/>
      <c r="AV18" s="4"/>
      <c r="AW18" s="4"/>
      <c r="AX18" s="4"/>
    </row>
    <row r="19" spans="1:53" s="87" customFormat="1" ht="102" customHeight="1" x14ac:dyDescent="0.25">
      <c r="A19" s="649" t="s">
        <v>373</v>
      </c>
      <c r="B19" s="649" t="s">
        <v>19</v>
      </c>
      <c r="C19" s="649" t="s">
        <v>20</v>
      </c>
      <c r="D19" s="649" t="s">
        <v>322</v>
      </c>
      <c r="E19" s="649" t="s">
        <v>279</v>
      </c>
      <c r="F19" s="649" t="s">
        <v>278</v>
      </c>
      <c r="G19" s="649" t="s">
        <v>21</v>
      </c>
      <c r="H19" s="649" t="s">
        <v>235</v>
      </c>
      <c r="I19" s="649" t="s">
        <v>22</v>
      </c>
      <c r="J19" s="649" t="s">
        <v>23</v>
      </c>
      <c r="K19" s="649" t="s">
        <v>374</v>
      </c>
      <c r="L19" s="650" t="s">
        <v>375</v>
      </c>
      <c r="M19" s="649" t="s">
        <v>376</v>
      </c>
      <c r="N19" s="649" t="s">
        <v>377</v>
      </c>
      <c r="O19" s="649" t="s">
        <v>24</v>
      </c>
      <c r="P19" s="649" t="s">
        <v>25</v>
      </c>
      <c r="Q19" s="775" t="s">
        <v>508</v>
      </c>
      <c r="R19" s="667" t="s">
        <v>26</v>
      </c>
      <c r="S19" s="667" t="s">
        <v>290</v>
      </c>
      <c r="T19" s="668" t="s">
        <v>27</v>
      </c>
      <c r="U19" s="667" t="s">
        <v>28</v>
      </c>
      <c r="V19" s="667" t="s">
        <v>29</v>
      </c>
      <c r="W19" s="669" t="s">
        <v>116</v>
      </c>
      <c r="X19" s="669" t="s">
        <v>362</v>
      </c>
      <c r="Y19" s="669" t="s">
        <v>289</v>
      </c>
      <c r="Z19" s="670" t="s">
        <v>354</v>
      </c>
      <c r="AA19" s="667" t="s">
        <v>30</v>
      </c>
      <c r="AB19" s="667" t="s">
        <v>117</v>
      </c>
      <c r="AC19" s="667" t="s">
        <v>118</v>
      </c>
      <c r="AD19" s="667" t="s">
        <v>31</v>
      </c>
      <c r="AE19" s="667" t="s">
        <v>32</v>
      </c>
      <c r="AF19" s="667" t="s">
        <v>119</v>
      </c>
      <c r="AG19" s="667" t="s">
        <v>33</v>
      </c>
      <c r="AH19" s="667" t="s">
        <v>34</v>
      </c>
      <c r="AI19" s="667" t="s">
        <v>35</v>
      </c>
      <c r="AJ19" s="667" t="s">
        <v>36</v>
      </c>
      <c r="AK19" s="667" t="s">
        <v>120</v>
      </c>
      <c r="AL19" s="671" t="s">
        <v>37</v>
      </c>
      <c r="AM19" s="672" t="s">
        <v>38</v>
      </c>
      <c r="AN19" s="673" t="s">
        <v>39</v>
      </c>
      <c r="AO19" s="673" t="s">
        <v>40</v>
      </c>
      <c r="AP19" s="673" t="s">
        <v>346</v>
      </c>
      <c r="AQ19" s="673" t="s">
        <v>41</v>
      </c>
      <c r="AR19" s="673" t="s">
        <v>42</v>
      </c>
      <c r="AS19" s="673" t="s">
        <v>43</v>
      </c>
      <c r="AT19" s="673" t="s">
        <v>347</v>
      </c>
      <c r="AU19" s="673" t="s">
        <v>44</v>
      </c>
      <c r="AV19" s="673" t="s">
        <v>45</v>
      </c>
      <c r="AW19" s="673" t="s">
        <v>46</v>
      </c>
      <c r="AX19" s="673" t="s">
        <v>348</v>
      </c>
      <c r="AY19" s="673" t="s">
        <v>47</v>
      </c>
      <c r="AZ19" s="673" t="s">
        <v>48</v>
      </c>
      <c r="BA19" s="673" t="s">
        <v>49</v>
      </c>
    </row>
    <row r="20" spans="1:53" s="26" customFormat="1" ht="67.5" customHeight="1" x14ac:dyDescent="0.25">
      <c r="A20" s="651">
        <v>1</v>
      </c>
      <c r="B20" s="652" t="s">
        <v>306</v>
      </c>
      <c r="C20" s="652">
        <v>801015</v>
      </c>
      <c r="D20" s="653" t="s">
        <v>378</v>
      </c>
      <c r="E20" s="652" t="s">
        <v>379</v>
      </c>
      <c r="F20" s="652">
        <v>1</v>
      </c>
      <c r="G20" s="654" t="s">
        <v>105</v>
      </c>
      <c r="H20" s="655" t="s">
        <v>360</v>
      </c>
      <c r="I20" s="652" t="s">
        <v>76</v>
      </c>
      <c r="J20" s="652" t="s">
        <v>50</v>
      </c>
      <c r="K20" s="652" t="s">
        <v>88</v>
      </c>
      <c r="L20" s="656">
        <v>20000000</v>
      </c>
      <c r="M20" s="657">
        <v>20000000</v>
      </c>
      <c r="N20" s="658" t="s">
        <v>380</v>
      </c>
      <c r="O20" s="658" t="s">
        <v>51</v>
      </c>
      <c r="P20" s="659" t="s">
        <v>381</v>
      </c>
      <c r="R20" s="702"/>
      <c r="S20" s="702"/>
      <c r="T20" s="703"/>
      <c r="U20" s="701"/>
      <c r="V20" s="701"/>
      <c r="W20" s="494"/>
      <c r="X20" s="701"/>
      <c r="Y20" s="494"/>
      <c r="Z20" s="494"/>
      <c r="AA20" s="701"/>
      <c r="AB20" s="701"/>
      <c r="AC20" s="701"/>
      <c r="AD20" s="701"/>
      <c r="AE20" s="701"/>
      <c r="AF20" s="704"/>
      <c r="AG20" s="704"/>
      <c r="AH20" s="708"/>
      <c r="AI20" s="704"/>
      <c r="AJ20" s="704"/>
      <c r="AK20" s="701"/>
      <c r="AL20" s="705"/>
      <c r="AM20" s="706"/>
      <c r="AN20" s="707"/>
      <c r="AO20" s="707"/>
      <c r="AP20" s="707"/>
      <c r="AQ20" s="707"/>
      <c r="AR20" s="710"/>
      <c r="AS20" s="707"/>
      <c r="AT20" s="709"/>
      <c r="AU20" s="710"/>
      <c r="AV20" s="709"/>
      <c r="AW20" s="709"/>
      <c r="AX20" s="709"/>
      <c r="AY20" s="709"/>
      <c r="AZ20" s="710"/>
      <c r="BA20" s="709"/>
    </row>
    <row r="21" spans="1:53" s="12" customFormat="1" ht="126" customHeight="1" x14ac:dyDescent="0.25">
      <c r="A21" s="651">
        <f>+A20+1</f>
        <v>2</v>
      </c>
      <c r="B21" s="652" t="s">
        <v>304</v>
      </c>
      <c r="C21" s="652" t="s">
        <v>100</v>
      </c>
      <c r="D21" s="653" t="s">
        <v>447</v>
      </c>
      <c r="E21" s="652" t="s">
        <v>379</v>
      </c>
      <c r="F21" s="652">
        <v>1</v>
      </c>
      <c r="G21" s="654" t="s">
        <v>109</v>
      </c>
      <c r="H21" s="655">
        <v>11</v>
      </c>
      <c r="I21" s="652" t="s">
        <v>311</v>
      </c>
      <c r="J21" s="652" t="s">
        <v>89</v>
      </c>
      <c r="K21" s="652" t="s">
        <v>460</v>
      </c>
      <c r="L21" s="656">
        <f>+(700000*32)*2.5</f>
        <v>56000000</v>
      </c>
      <c r="M21" s="657">
        <f t="shared" ref="M21" si="0">+L21</f>
        <v>56000000</v>
      </c>
      <c r="N21" s="658" t="s">
        <v>70</v>
      </c>
      <c r="O21" s="658" t="s">
        <v>51</v>
      </c>
      <c r="P21" s="659" t="s">
        <v>384</v>
      </c>
      <c r="R21" s="579"/>
      <c r="S21" s="51"/>
      <c r="T21" s="38"/>
      <c r="U21" s="39"/>
      <c r="V21" s="580"/>
      <c r="W21" s="494"/>
      <c r="X21" s="494"/>
      <c r="Y21" s="494"/>
      <c r="Z21" s="494"/>
      <c r="AA21" s="580"/>
      <c r="AB21" s="580"/>
      <c r="AC21" s="580"/>
      <c r="AD21" s="580"/>
      <c r="AE21" s="580"/>
      <c r="AF21" s="580"/>
      <c r="AG21" s="580"/>
      <c r="AH21" s="580"/>
      <c r="AI21" s="40"/>
      <c r="AJ21" s="40"/>
      <c r="AK21" s="580"/>
      <c r="AL21" s="582"/>
      <c r="AM21" s="550"/>
      <c r="AN21" s="544"/>
      <c r="AO21" s="544"/>
      <c r="AP21" s="545"/>
      <c r="AQ21" s="546"/>
      <c r="AR21" s="494"/>
      <c r="AS21" s="494"/>
      <c r="AT21" s="548"/>
      <c r="AU21" s="494"/>
      <c r="AV21" s="494"/>
      <c r="AW21" s="494"/>
      <c r="AX21" s="494"/>
      <c r="AY21" s="494"/>
      <c r="AZ21" s="494"/>
      <c r="BA21" s="494"/>
    </row>
    <row r="22" spans="1:53" s="12" customFormat="1" ht="105" customHeight="1" x14ac:dyDescent="0.25">
      <c r="A22" s="651">
        <f t="shared" ref="A22:A47" si="1">+A21+1</f>
        <v>3</v>
      </c>
      <c r="B22" s="652" t="s">
        <v>499</v>
      </c>
      <c r="C22" s="652">
        <v>32101617</v>
      </c>
      <c r="D22" s="653" t="s">
        <v>338</v>
      </c>
      <c r="E22" s="652" t="s">
        <v>66</v>
      </c>
      <c r="F22" s="652">
        <v>1</v>
      </c>
      <c r="G22" s="654" t="s">
        <v>108</v>
      </c>
      <c r="H22" s="655" t="s">
        <v>383</v>
      </c>
      <c r="I22" s="652" t="s">
        <v>76</v>
      </c>
      <c r="J22" s="652" t="s">
        <v>50</v>
      </c>
      <c r="K22" s="652" t="s">
        <v>282</v>
      </c>
      <c r="L22" s="656">
        <v>2500000</v>
      </c>
      <c r="M22" s="657">
        <v>2500000</v>
      </c>
      <c r="N22" s="658" t="s">
        <v>70</v>
      </c>
      <c r="O22" s="658" t="s">
        <v>51</v>
      </c>
      <c r="P22" s="659" t="s">
        <v>386</v>
      </c>
      <c r="R22" s="579"/>
      <c r="S22" s="51"/>
      <c r="T22" s="38"/>
      <c r="U22" s="39"/>
      <c r="V22" s="580"/>
      <c r="W22" s="494"/>
      <c r="X22" s="494"/>
      <c r="Y22" s="494"/>
      <c r="Z22" s="494"/>
      <c r="AA22" s="580"/>
      <c r="AB22" s="577"/>
      <c r="AC22" s="580"/>
      <c r="AD22" s="580"/>
      <c r="AE22" s="580"/>
      <c r="AF22" s="580"/>
      <c r="AG22" s="580"/>
      <c r="AH22" s="580"/>
      <c r="AI22" s="40"/>
      <c r="AJ22" s="40"/>
      <c r="AK22" s="580"/>
      <c r="AL22" s="582"/>
      <c r="AM22" s="550"/>
      <c r="AN22" s="551"/>
      <c r="AO22" s="551"/>
      <c r="AP22" s="545"/>
      <c r="AQ22" s="494"/>
      <c r="AR22" s="494"/>
      <c r="AS22" s="494"/>
      <c r="AT22" s="494"/>
      <c r="AU22" s="494"/>
      <c r="AV22" s="494"/>
      <c r="AW22" s="494"/>
      <c r="AX22" s="494"/>
      <c r="AY22" s="494"/>
      <c r="AZ22" s="494"/>
      <c r="BA22" s="494"/>
    </row>
    <row r="23" spans="1:53" s="12" customFormat="1" ht="90" customHeight="1" x14ac:dyDescent="0.25">
      <c r="A23" s="651">
        <f t="shared" si="1"/>
        <v>4</v>
      </c>
      <c r="B23" s="740" t="s">
        <v>489</v>
      </c>
      <c r="C23" s="652">
        <v>78102200</v>
      </c>
      <c r="D23" s="653" t="s">
        <v>387</v>
      </c>
      <c r="E23" s="652" t="s">
        <v>66</v>
      </c>
      <c r="F23" s="652">
        <v>1</v>
      </c>
      <c r="G23" s="654" t="s">
        <v>297</v>
      </c>
      <c r="H23" s="655" t="s">
        <v>332</v>
      </c>
      <c r="I23" s="652" t="s">
        <v>82</v>
      </c>
      <c r="J23" s="652" t="s">
        <v>50</v>
      </c>
      <c r="K23" s="652" t="s">
        <v>79</v>
      </c>
      <c r="L23" s="656">
        <v>125843320</v>
      </c>
      <c r="M23" s="657">
        <v>34320905</v>
      </c>
      <c r="N23" s="658" t="s">
        <v>68</v>
      </c>
      <c r="O23" s="658" t="s">
        <v>400</v>
      </c>
      <c r="P23" s="659" t="s">
        <v>388</v>
      </c>
      <c r="R23" s="579"/>
      <c r="S23" s="51"/>
      <c r="T23" s="38"/>
      <c r="U23" s="39"/>
      <c r="V23" s="580"/>
      <c r="W23" s="494"/>
      <c r="X23" s="494"/>
      <c r="Y23" s="494"/>
      <c r="Z23" s="494"/>
      <c r="AA23" s="580"/>
      <c r="AB23" s="580"/>
      <c r="AC23" s="580"/>
      <c r="AD23" s="580"/>
      <c r="AE23" s="580"/>
      <c r="AF23" s="580"/>
      <c r="AG23" s="580"/>
      <c r="AH23" s="580"/>
      <c r="AI23" s="40"/>
      <c r="AJ23" s="40"/>
      <c r="AK23" s="580"/>
      <c r="AL23" s="582"/>
      <c r="AM23" s="549"/>
      <c r="AN23" s="544"/>
      <c r="AO23" s="544"/>
      <c r="AP23" s="548"/>
      <c r="AQ23" s="549"/>
      <c r="AR23" s="549"/>
      <c r="AS23" s="549"/>
      <c r="AT23" s="549"/>
      <c r="AU23" s="549"/>
      <c r="AV23" s="549"/>
      <c r="AW23" s="549"/>
      <c r="AX23" s="549"/>
      <c r="AY23" s="549"/>
      <c r="AZ23" s="549"/>
      <c r="BA23" s="549"/>
    </row>
    <row r="24" spans="1:53" s="12" customFormat="1" ht="160.5" customHeight="1" x14ac:dyDescent="0.25">
      <c r="A24" s="651">
        <f t="shared" si="1"/>
        <v>5</v>
      </c>
      <c r="B24" s="740" t="s">
        <v>489</v>
      </c>
      <c r="C24" s="652">
        <v>80101706</v>
      </c>
      <c r="D24" s="653" t="s">
        <v>389</v>
      </c>
      <c r="E24" s="652" t="s">
        <v>66</v>
      </c>
      <c r="F24" s="652">
        <v>1</v>
      </c>
      <c r="G24" s="654" t="s">
        <v>102</v>
      </c>
      <c r="H24" s="655" t="s">
        <v>332</v>
      </c>
      <c r="I24" s="652" t="s">
        <v>82</v>
      </c>
      <c r="J24" s="652" t="s">
        <v>50</v>
      </c>
      <c r="K24" s="652" t="s">
        <v>88</v>
      </c>
      <c r="L24" s="656">
        <v>25000000</v>
      </c>
      <c r="M24" s="657">
        <v>25000000</v>
      </c>
      <c r="N24" s="658" t="s">
        <v>70</v>
      </c>
      <c r="O24" s="658" t="s">
        <v>51</v>
      </c>
      <c r="P24" s="659" t="s">
        <v>388</v>
      </c>
      <c r="R24" s="579"/>
      <c r="S24" s="51"/>
      <c r="T24" s="38"/>
      <c r="U24" s="39"/>
      <c r="V24" s="580"/>
      <c r="W24" s="494"/>
      <c r="X24" s="494"/>
      <c r="Y24" s="494"/>
      <c r="Z24" s="494"/>
      <c r="AA24" s="580"/>
      <c r="AB24" s="580"/>
      <c r="AC24" s="580"/>
      <c r="AD24" s="580"/>
      <c r="AE24" s="580"/>
      <c r="AF24" s="580"/>
      <c r="AG24" s="580"/>
      <c r="AH24" s="580"/>
      <c r="AI24" s="40"/>
      <c r="AJ24" s="40"/>
      <c r="AK24" s="580"/>
      <c r="AL24" s="582"/>
      <c r="AM24" s="543"/>
      <c r="AN24" s="551"/>
      <c r="AO24" s="551"/>
      <c r="AP24" s="545"/>
      <c r="AQ24" s="494"/>
      <c r="AR24" s="494"/>
      <c r="AS24" s="494"/>
      <c r="AT24" s="494"/>
      <c r="AU24" s="494"/>
      <c r="AV24" s="494"/>
      <c r="AW24" s="494"/>
      <c r="AX24" s="494"/>
      <c r="AY24" s="494"/>
      <c r="AZ24" s="494"/>
      <c r="BA24" s="494"/>
    </row>
    <row r="25" spans="1:53" s="57" customFormat="1" ht="75" customHeight="1" x14ac:dyDescent="0.25">
      <c r="A25" s="651">
        <f t="shared" si="1"/>
        <v>6</v>
      </c>
      <c r="B25" s="652" t="s">
        <v>500</v>
      </c>
      <c r="C25" s="652" t="s">
        <v>98</v>
      </c>
      <c r="D25" s="653" t="s">
        <v>390</v>
      </c>
      <c r="E25" s="652" t="s">
        <v>66</v>
      </c>
      <c r="F25" s="652">
        <v>1</v>
      </c>
      <c r="G25" s="654" t="s">
        <v>107</v>
      </c>
      <c r="H25" s="655">
        <v>10</v>
      </c>
      <c r="I25" s="652" t="s">
        <v>311</v>
      </c>
      <c r="J25" s="652" t="s">
        <v>50</v>
      </c>
      <c r="K25" s="652" t="s">
        <v>60</v>
      </c>
      <c r="L25" s="656">
        <v>25000000</v>
      </c>
      <c r="M25" s="657">
        <v>25000000</v>
      </c>
      <c r="N25" s="658" t="s">
        <v>70</v>
      </c>
      <c r="O25" s="658" t="s">
        <v>51</v>
      </c>
      <c r="P25" s="659" t="s">
        <v>72</v>
      </c>
      <c r="R25" s="851"/>
      <c r="S25" s="851"/>
      <c r="T25" s="861"/>
      <c r="U25" s="855"/>
      <c r="V25" s="855"/>
      <c r="W25" s="494"/>
      <c r="X25" s="494"/>
      <c r="Y25" s="494"/>
      <c r="Z25" s="494"/>
      <c r="AA25" s="855"/>
      <c r="AB25" s="855"/>
      <c r="AC25" s="855"/>
      <c r="AD25" s="855"/>
      <c r="AE25" s="855"/>
      <c r="AF25" s="855"/>
      <c r="AG25" s="855"/>
      <c r="AH25" s="855"/>
      <c r="AI25" s="853"/>
      <c r="AJ25" s="853"/>
      <c r="AK25" s="855"/>
      <c r="AL25" s="857"/>
      <c r="AM25" s="859"/>
      <c r="AN25" s="544"/>
      <c r="AO25" s="544"/>
      <c r="AP25" s="545"/>
      <c r="AQ25" s="494"/>
      <c r="AR25" s="494"/>
      <c r="AS25" s="494"/>
      <c r="AT25" s="494"/>
      <c r="AU25" s="494"/>
      <c r="AV25" s="494"/>
      <c r="AW25" s="494"/>
      <c r="AX25" s="494"/>
      <c r="AY25" s="494"/>
      <c r="AZ25" s="494"/>
      <c r="BA25" s="494"/>
    </row>
    <row r="26" spans="1:53" s="57" customFormat="1" ht="80.25" customHeight="1" x14ac:dyDescent="0.25">
      <c r="A26" s="651">
        <f t="shared" si="1"/>
        <v>7</v>
      </c>
      <c r="B26" s="652" t="s">
        <v>500</v>
      </c>
      <c r="C26" s="652">
        <v>80101706</v>
      </c>
      <c r="D26" s="653" t="s">
        <v>84</v>
      </c>
      <c r="E26" s="652" t="s">
        <v>66</v>
      </c>
      <c r="F26" s="652">
        <v>1</v>
      </c>
      <c r="G26" s="654" t="s">
        <v>109</v>
      </c>
      <c r="H26" s="655">
        <v>11</v>
      </c>
      <c r="I26" s="652" t="s">
        <v>76</v>
      </c>
      <c r="J26" s="652" t="s">
        <v>50</v>
      </c>
      <c r="K26" s="652" t="s">
        <v>61</v>
      </c>
      <c r="L26" s="656">
        <v>10075000</v>
      </c>
      <c r="M26" s="657">
        <v>10075000</v>
      </c>
      <c r="N26" s="658" t="s">
        <v>70</v>
      </c>
      <c r="O26" s="658" t="s">
        <v>51</v>
      </c>
      <c r="P26" s="659" t="s">
        <v>72</v>
      </c>
      <c r="R26" s="852"/>
      <c r="S26" s="852"/>
      <c r="T26" s="862"/>
      <c r="U26" s="856"/>
      <c r="V26" s="856"/>
      <c r="W26" s="494"/>
      <c r="X26" s="494"/>
      <c r="Y26" s="494"/>
      <c r="Z26" s="494"/>
      <c r="AA26" s="856"/>
      <c r="AB26" s="856"/>
      <c r="AC26" s="856"/>
      <c r="AD26" s="856"/>
      <c r="AE26" s="856"/>
      <c r="AF26" s="856"/>
      <c r="AG26" s="856"/>
      <c r="AH26" s="856"/>
      <c r="AI26" s="854"/>
      <c r="AJ26" s="854"/>
      <c r="AK26" s="856"/>
      <c r="AL26" s="858"/>
      <c r="AM26" s="860"/>
      <c r="AN26" s="49"/>
      <c r="AO26" s="16"/>
      <c r="AP26" s="16"/>
      <c r="AQ26" s="16"/>
      <c r="AR26" s="16"/>
      <c r="AS26" s="16"/>
      <c r="AT26" s="16"/>
      <c r="AU26" s="16"/>
      <c r="AV26" s="16"/>
      <c r="AW26" s="16"/>
      <c r="AX26" s="16"/>
      <c r="AY26" s="16"/>
      <c r="AZ26" s="16"/>
      <c r="BA26" s="16"/>
    </row>
    <row r="27" spans="1:53" s="12" customFormat="1" ht="80.25" customHeight="1" x14ac:dyDescent="0.25">
      <c r="A27" s="651">
        <f t="shared" si="1"/>
        <v>8</v>
      </c>
      <c r="B27" s="652" t="s">
        <v>500</v>
      </c>
      <c r="C27" s="652">
        <v>78111803</v>
      </c>
      <c r="D27" s="653" t="s">
        <v>85</v>
      </c>
      <c r="E27" s="652" t="s">
        <v>66</v>
      </c>
      <c r="F27" s="652">
        <v>1</v>
      </c>
      <c r="G27" s="654" t="s">
        <v>106</v>
      </c>
      <c r="H27" s="655">
        <v>2</v>
      </c>
      <c r="I27" s="652" t="s">
        <v>76</v>
      </c>
      <c r="J27" s="652" t="s">
        <v>50</v>
      </c>
      <c r="K27" s="652" t="s">
        <v>61</v>
      </c>
      <c r="L27" s="656">
        <v>15000000</v>
      </c>
      <c r="M27" s="657">
        <v>15000000</v>
      </c>
      <c r="N27" s="658" t="s">
        <v>70</v>
      </c>
      <c r="O27" s="658" t="s">
        <v>51</v>
      </c>
      <c r="P27" s="659" t="s">
        <v>72</v>
      </c>
      <c r="R27" s="698"/>
      <c r="S27" s="702"/>
      <c r="T27" s="703"/>
      <c r="U27" s="711"/>
      <c r="V27" s="701"/>
      <c r="W27" s="494"/>
      <c r="X27" s="494"/>
      <c r="Y27" s="494"/>
      <c r="Z27" s="494"/>
      <c r="AA27" s="711"/>
      <c r="AB27" s="701"/>
      <c r="AC27" s="701"/>
      <c r="AD27" s="701"/>
      <c r="AE27" s="701"/>
      <c r="AF27" s="701"/>
      <c r="AG27" s="701"/>
      <c r="AH27" s="701"/>
      <c r="AI27" s="704"/>
      <c r="AJ27" s="704"/>
      <c r="AK27" s="701"/>
      <c r="AL27" s="705"/>
      <c r="AM27" s="550"/>
      <c r="AN27" s="551"/>
      <c r="AO27" s="551"/>
      <c r="AP27" s="545"/>
      <c r="AQ27" s="494"/>
      <c r="AR27" s="494"/>
      <c r="AS27" s="494"/>
      <c r="AT27" s="494"/>
      <c r="AU27" s="494"/>
      <c r="AV27" s="494"/>
      <c r="AW27" s="494"/>
      <c r="AX27" s="494"/>
      <c r="AY27" s="494"/>
      <c r="AZ27" s="494"/>
      <c r="BA27" s="494"/>
    </row>
    <row r="28" spans="1:53" s="57" customFormat="1" ht="97.5" customHeight="1" x14ac:dyDescent="0.25">
      <c r="A28" s="651">
        <f t="shared" si="1"/>
        <v>9</v>
      </c>
      <c r="B28" s="652" t="s">
        <v>500</v>
      </c>
      <c r="C28" s="652" t="s">
        <v>101</v>
      </c>
      <c r="D28" s="653" t="s">
        <v>86</v>
      </c>
      <c r="E28" s="652" t="s">
        <v>66</v>
      </c>
      <c r="F28" s="652">
        <v>1</v>
      </c>
      <c r="G28" s="654" t="s">
        <v>358</v>
      </c>
      <c r="H28" s="655">
        <v>1</v>
      </c>
      <c r="I28" s="652" t="s">
        <v>76</v>
      </c>
      <c r="J28" s="652" t="s">
        <v>50</v>
      </c>
      <c r="K28" s="652" t="s">
        <v>63</v>
      </c>
      <c r="L28" s="656">
        <v>17000000</v>
      </c>
      <c r="M28" s="657">
        <v>17000000</v>
      </c>
      <c r="N28" s="658" t="s">
        <v>70</v>
      </c>
      <c r="O28" s="658" t="s">
        <v>51</v>
      </c>
      <c r="P28" s="659" t="s">
        <v>72</v>
      </c>
      <c r="R28" s="851"/>
      <c r="S28" s="851"/>
      <c r="T28" s="869"/>
      <c r="U28" s="863"/>
      <c r="V28" s="863"/>
      <c r="W28" s="119"/>
      <c r="X28" s="119"/>
      <c r="Y28" s="494"/>
      <c r="Z28" s="494"/>
      <c r="AA28" s="863"/>
      <c r="AB28" s="863"/>
      <c r="AC28" s="863"/>
      <c r="AD28" s="863"/>
      <c r="AE28" s="863"/>
      <c r="AF28" s="863"/>
      <c r="AG28" s="863"/>
      <c r="AH28" s="863"/>
      <c r="AI28" s="865"/>
      <c r="AJ28" s="865"/>
      <c r="AK28" s="863"/>
      <c r="AL28" s="867"/>
      <c r="AM28" s="549"/>
      <c r="AN28" s="553"/>
      <c r="AO28" s="581"/>
      <c r="AP28" s="548"/>
      <c r="AQ28" s="581"/>
      <c r="AR28" s="572"/>
      <c r="AS28" s="572"/>
      <c r="AT28" s="548"/>
      <c r="AU28" s="572"/>
      <c r="AV28" s="572"/>
      <c r="AW28" s="572"/>
      <c r="AX28" s="572"/>
      <c r="AY28" s="572"/>
      <c r="AZ28" s="572"/>
      <c r="BA28" s="572"/>
    </row>
    <row r="29" spans="1:53" s="57" customFormat="1" ht="81" customHeight="1" x14ac:dyDescent="0.25">
      <c r="A29" s="651">
        <f t="shared" si="1"/>
        <v>10</v>
      </c>
      <c r="B29" s="652" t="s">
        <v>500</v>
      </c>
      <c r="C29" s="652">
        <v>80101706</v>
      </c>
      <c r="D29" s="653" t="s">
        <v>267</v>
      </c>
      <c r="E29" s="652" t="s">
        <v>66</v>
      </c>
      <c r="F29" s="652">
        <v>1</v>
      </c>
      <c r="G29" s="654" t="s">
        <v>104</v>
      </c>
      <c r="H29" s="655">
        <v>2</v>
      </c>
      <c r="I29" s="652" t="s">
        <v>76</v>
      </c>
      <c r="J29" s="652" t="s">
        <v>50</v>
      </c>
      <c r="K29" s="652" t="s">
        <v>88</v>
      </c>
      <c r="L29" s="656">
        <v>7000000</v>
      </c>
      <c r="M29" s="657">
        <v>7000000</v>
      </c>
      <c r="N29" s="658" t="s">
        <v>70</v>
      </c>
      <c r="O29" s="658" t="s">
        <v>51</v>
      </c>
      <c r="P29" s="659" t="s">
        <v>285</v>
      </c>
      <c r="R29" s="852"/>
      <c r="S29" s="852"/>
      <c r="T29" s="870"/>
      <c r="U29" s="864"/>
      <c r="V29" s="864"/>
      <c r="W29" s="119"/>
      <c r="X29" s="119"/>
      <c r="Y29" s="494"/>
      <c r="Z29" s="494"/>
      <c r="AA29" s="864"/>
      <c r="AB29" s="864"/>
      <c r="AC29" s="864"/>
      <c r="AD29" s="864"/>
      <c r="AE29" s="864"/>
      <c r="AF29" s="864"/>
      <c r="AG29" s="864"/>
      <c r="AH29" s="864"/>
      <c r="AI29" s="866"/>
      <c r="AJ29" s="866"/>
      <c r="AK29" s="864"/>
      <c r="AL29" s="868"/>
      <c r="AM29" s="52"/>
      <c r="AN29" s="14"/>
      <c r="AO29" s="14"/>
      <c r="AP29" s="14"/>
      <c r="AQ29" s="14"/>
      <c r="AR29" s="14"/>
      <c r="AS29" s="14"/>
      <c r="AT29" s="14"/>
      <c r="AU29" s="14"/>
      <c r="AV29" s="81"/>
      <c r="AW29" s="14"/>
      <c r="AX29" s="14"/>
      <c r="AY29" s="14"/>
      <c r="AZ29" s="14"/>
      <c r="BA29" s="15"/>
    </row>
    <row r="30" spans="1:53" s="12" customFormat="1" ht="111.75" customHeight="1" x14ac:dyDescent="0.25">
      <c r="A30" s="651">
        <f t="shared" si="1"/>
        <v>11</v>
      </c>
      <c r="B30" s="652" t="s">
        <v>391</v>
      </c>
      <c r="C30" s="652">
        <v>204415</v>
      </c>
      <c r="D30" s="653" t="s">
        <v>392</v>
      </c>
      <c r="E30" s="652" t="s">
        <v>66</v>
      </c>
      <c r="F30" s="652">
        <v>1</v>
      </c>
      <c r="G30" s="654" t="s">
        <v>107</v>
      </c>
      <c r="H30" s="655" t="s">
        <v>263</v>
      </c>
      <c r="I30" s="652" t="s">
        <v>76</v>
      </c>
      <c r="J30" s="652" t="s">
        <v>50</v>
      </c>
      <c r="K30" s="652" t="s">
        <v>59</v>
      </c>
      <c r="L30" s="656">
        <v>1500000</v>
      </c>
      <c r="M30" s="657">
        <v>1500000</v>
      </c>
      <c r="N30" s="658" t="s">
        <v>70</v>
      </c>
      <c r="O30" s="658" t="s">
        <v>51</v>
      </c>
      <c r="P30" s="659" t="s">
        <v>393</v>
      </c>
      <c r="R30" s="579"/>
      <c r="S30" s="51"/>
      <c r="T30" s="38"/>
      <c r="U30" s="39"/>
      <c r="V30" s="580"/>
      <c r="W30" s="494"/>
      <c r="X30" s="494"/>
      <c r="Y30" s="494"/>
      <c r="Z30" s="494"/>
      <c r="AA30" s="580"/>
      <c r="AB30" s="580"/>
      <c r="AC30" s="580"/>
      <c r="AD30" s="580"/>
      <c r="AE30" s="580"/>
      <c r="AF30" s="580"/>
      <c r="AG30" s="580"/>
      <c r="AH30" s="580"/>
      <c r="AI30" s="40"/>
      <c r="AJ30" s="40"/>
      <c r="AK30" s="580"/>
      <c r="AL30" s="582"/>
      <c r="AM30" s="549"/>
      <c r="AN30" s="544"/>
      <c r="AO30" s="544"/>
      <c r="AP30" s="552"/>
      <c r="AQ30" s="549"/>
      <c r="AR30" s="549"/>
      <c r="AS30" s="549"/>
      <c r="AT30" s="549"/>
      <c r="AU30" s="549"/>
      <c r="AV30" s="549"/>
      <c r="AW30" s="549"/>
      <c r="AX30" s="549"/>
      <c r="AY30" s="549"/>
      <c r="AZ30" s="549"/>
      <c r="BA30" s="549"/>
    </row>
    <row r="31" spans="1:53" s="12" customFormat="1" ht="103.5" customHeight="1" x14ac:dyDescent="0.25">
      <c r="A31" s="651">
        <f t="shared" si="1"/>
        <v>12</v>
      </c>
      <c r="B31" s="652" t="s">
        <v>391</v>
      </c>
      <c r="C31" s="652">
        <v>204415</v>
      </c>
      <c r="D31" s="653" t="s">
        <v>394</v>
      </c>
      <c r="E31" s="652" t="s">
        <v>66</v>
      </c>
      <c r="F31" s="652">
        <v>1</v>
      </c>
      <c r="G31" s="654" t="s">
        <v>104</v>
      </c>
      <c r="H31" s="655" t="s">
        <v>263</v>
      </c>
      <c r="I31" s="652" t="s">
        <v>82</v>
      </c>
      <c r="J31" s="652" t="s">
        <v>50</v>
      </c>
      <c r="K31" s="652" t="s">
        <v>59</v>
      </c>
      <c r="L31" s="656">
        <v>13000000</v>
      </c>
      <c r="M31" s="657">
        <v>13000000</v>
      </c>
      <c r="N31" s="658" t="s">
        <v>70</v>
      </c>
      <c r="O31" s="658" t="s">
        <v>51</v>
      </c>
      <c r="P31" s="659" t="s">
        <v>393</v>
      </c>
      <c r="R31" s="579"/>
      <c r="S31" s="51"/>
      <c r="T31" s="38"/>
      <c r="U31" s="39"/>
      <c r="V31" s="580"/>
      <c r="W31" s="494"/>
      <c r="X31" s="494"/>
      <c r="Y31" s="494"/>
      <c r="Z31" s="494"/>
      <c r="AA31" s="580"/>
      <c r="AB31" s="580"/>
      <c r="AC31" s="580"/>
      <c r="AD31" s="580"/>
      <c r="AE31" s="580"/>
      <c r="AF31" s="580"/>
      <c r="AG31" s="580"/>
      <c r="AH31" s="580"/>
      <c r="AI31" s="40"/>
      <c r="AJ31" s="40"/>
      <c r="AK31" s="580"/>
      <c r="AL31" s="582"/>
      <c r="AM31" s="549"/>
      <c r="AN31" s="581"/>
      <c r="AO31" s="581"/>
      <c r="AP31" s="548"/>
      <c r="AQ31" s="549"/>
      <c r="AR31" s="549"/>
      <c r="AS31" s="549"/>
      <c r="AT31" s="549"/>
      <c r="AU31" s="549"/>
      <c r="AV31" s="549"/>
      <c r="AW31" s="549"/>
      <c r="AX31" s="549"/>
      <c r="AY31" s="549"/>
      <c r="AZ31" s="549"/>
      <c r="BA31" s="549"/>
    </row>
    <row r="32" spans="1:53" s="12" customFormat="1" ht="130.5" customHeight="1" x14ac:dyDescent="0.25">
      <c r="A32" s="651">
        <f t="shared" si="1"/>
        <v>13</v>
      </c>
      <c r="B32" s="652" t="s">
        <v>498</v>
      </c>
      <c r="C32" s="652">
        <v>78181701</v>
      </c>
      <c r="D32" s="653" t="s">
        <v>121</v>
      </c>
      <c r="E32" s="652" t="s">
        <v>66</v>
      </c>
      <c r="F32" s="652">
        <v>1</v>
      </c>
      <c r="G32" s="654" t="s">
        <v>102</v>
      </c>
      <c r="H32" s="655">
        <v>12</v>
      </c>
      <c r="I32" s="652" t="s">
        <v>69</v>
      </c>
      <c r="J32" s="652" t="s">
        <v>50</v>
      </c>
      <c r="K32" s="652" t="s">
        <v>266</v>
      </c>
      <c r="L32" s="656">
        <v>42000000</v>
      </c>
      <c r="M32" s="657">
        <v>42000000</v>
      </c>
      <c r="N32" s="658" t="s">
        <v>70</v>
      </c>
      <c r="O32" s="658" t="s">
        <v>51</v>
      </c>
      <c r="P32" s="659" t="s">
        <v>71</v>
      </c>
      <c r="R32" s="579"/>
      <c r="S32" s="51"/>
      <c r="T32" s="38"/>
      <c r="U32" s="39"/>
      <c r="V32" s="580"/>
      <c r="W32" s="494"/>
      <c r="X32" s="494"/>
      <c r="Y32" s="494"/>
      <c r="Z32" s="494"/>
      <c r="AA32" s="580"/>
      <c r="AB32" s="580"/>
      <c r="AC32" s="580"/>
      <c r="AD32" s="580"/>
      <c r="AE32" s="580"/>
      <c r="AF32" s="580"/>
      <c r="AG32" s="580"/>
      <c r="AH32" s="580"/>
      <c r="AI32" s="40"/>
      <c r="AJ32" s="40"/>
      <c r="AK32" s="580"/>
      <c r="AL32" s="582"/>
      <c r="AM32" s="549"/>
      <c r="AN32" s="581"/>
      <c r="AO32" s="581"/>
      <c r="AP32" s="548"/>
      <c r="AQ32" s="549"/>
      <c r="AR32" s="549"/>
      <c r="AS32" s="549"/>
      <c r="AT32" s="549"/>
      <c r="AU32" s="549"/>
      <c r="AV32" s="549"/>
      <c r="AW32" s="549"/>
      <c r="AX32" s="549"/>
      <c r="AY32" s="549"/>
      <c r="AZ32" s="549"/>
      <c r="BA32" s="549"/>
    </row>
    <row r="33" spans="1:53" s="12" customFormat="1" ht="167.25" customHeight="1" x14ac:dyDescent="0.25">
      <c r="A33" s="651">
        <f t="shared" si="1"/>
        <v>14</v>
      </c>
      <c r="B33" s="652" t="s">
        <v>498</v>
      </c>
      <c r="C33" s="652">
        <v>25172504</v>
      </c>
      <c r="D33" s="653" t="s">
        <v>73</v>
      </c>
      <c r="E33" s="652" t="s">
        <v>66</v>
      </c>
      <c r="F33" s="652">
        <v>1</v>
      </c>
      <c r="G33" s="654" t="s">
        <v>109</v>
      </c>
      <c r="H33" s="655">
        <v>1</v>
      </c>
      <c r="I33" s="652" t="s">
        <v>74</v>
      </c>
      <c r="J33" s="652" t="s">
        <v>50</v>
      </c>
      <c r="K33" s="652" t="s">
        <v>75</v>
      </c>
      <c r="L33" s="656">
        <v>5000000</v>
      </c>
      <c r="M33" s="657">
        <v>5000000</v>
      </c>
      <c r="N33" s="658" t="s">
        <v>70</v>
      </c>
      <c r="O33" s="658" t="s">
        <v>51</v>
      </c>
      <c r="P33" s="659" t="s">
        <v>71</v>
      </c>
      <c r="R33" s="579"/>
      <c r="S33" s="51"/>
      <c r="T33" s="38"/>
      <c r="U33" s="39"/>
      <c r="V33" s="580"/>
      <c r="W33" s="494"/>
      <c r="X33" s="494"/>
      <c r="Y33" s="494"/>
      <c r="Z33" s="494"/>
      <c r="AA33" s="580"/>
      <c r="AB33" s="580"/>
      <c r="AC33" s="580"/>
      <c r="AD33" s="580"/>
      <c r="AE33" s="580"/>
      <c r="AF33" s="580"/>
      <c r="AG33" s="580"/>
      <c r="AH33" s="580"/>
      <c r="AI33" s="40"/>
      <c r="AJ33" s="40"/>
      <c r="AK33" s="580"/>
      <c r="AL33" s="582"/>
      <c r="AM33" s="549"/>
      <c r="AN33" s="581"/>
      <c r="AO33" s="581"/>
      <c r="AP33" s="548"/>
      <c r="AQ33" s="549"/>
      <c r="AR33" s="549"/>
      <c r="AS33" s="549"/>
      <c r="AT33" s="549"/>
      <c r="AU33" s="549"/>
      <c r="AV33" s="549"/>
      <c r="AW33" s="549"/>
      <c r="AX33" s="549"/>
      <c r="AY33" s="549"/>
      <c r="AZ33" s="549"/>
      <c r="BA33" s="549"/>
    </row>
    <row r="34" spans="1:53" s="12" customFormat="1" ht="128.25" customHeight="1" x14ac:dyDescent="0.25">
      <c r="A34" s="651">
        <f t="shared" si="1"/>
        <v>15</v>
      </c>
      <c r="B34" s="652" t="s">
        <v>498</v>
      </c>
      <c r="C34" s="652" t="s">
        <v>91</v>
      </c>
      <c r="D34" s="653" t="s">
        <v>58</v>
      </c>
      <c r="E34" s="652" t="s">
        <v>66</v>
      </c>
      <c r="F34" s="652">
        <v>1</v>
      </c>
      <c r="G34" s="654" t="s">
        <v>107</v>
      </c>
      <c r="H34" s="655">
        <v>8</v>
      </c>
      <c r="I34" s="652" t="s">
        <v>69</v>
      </c>
      <c r="J34" s="652" t="s">
        <v>50</v>
      </c>
      <c r="K34" s="652" t="s">
        <v>59</v>
      </c>
      <c r="L34" s="656">
        <v>35000000</v>
      </c>
      <c r="M34" s="657">
        <v>35000000</v>
      </c>
      <c r="N34" s="658" t="s">
        <v>70</v>
      </c>
      <c r="O34" s="658" t="s">
        <v>51</v>
      </c>
      <c r="P34" s="659" t="s">
        <v>71</v>
      </c>
      <c r="R34" s="579"/>
      <c r="S34" s="51"/>
      <c r="T34" s="38"/>
      <c r="U34" s="89"/>
      <c r="V34" s="580"/>
      <c r="W34" s="129"/>
      <c r="X34" s="494"/>
      <c r="Y34" s="494"/>
      <c r="Z34" s="494"/>
      <c r="AA34" s="580"/>
      <c r="AB34" s="580"/>
      <c r="AC34" s="580"/>
      <c r="AD34" s="577"/>
      <c r="AE34" s="580"/>
      <c r="AF34" s="580"/>
      <c r="AG34" s="580"/>
      <c r="AH34" s="90"/>
      <c r="AI34" s="40"/>
      <c r="AJ34" s="40"/>
      <c r="AK34" s="580"/>
      <c r="AL34" s="582"/>
      <c r="AM34" s="52"/>
      <c r="AN34" s="52"/>
      <c r="AO34" s="14"/>
      <c r="AP34" s="14"/>
      <c r="AQ34" s="14"/>
      <c r="AR34" s="14"/>
      <c r="AS34" s="14"/>
      <c r="AT34" s="14"/>
      <c r="AU34" s="14"/>
      <c r="AV34" s="14"/>
      <c r="AW34" s="14"/>
      <c r="AX34" s="14"/>
      <c r="AY34" s="14"/>
      <c r="AZ34" s="14"/>
      <c r="BA34" s="14"/>
    </row>
    <row r="35" spans="1:53" s="12" customFormat="1" ht="203.25" customHeight="1" x14ac:dyDescent="0.25">
      <c r="A35" s="651">
        <f t="shared" si="1"/>
        <v>16</v>
      </c>
      <c r="B35" s="652" t="s">
        <v>498</v>
      </c>
      <c r="C35" s="652">
        <v>44103103</v>
      </c>
      <c r="D35" s="653" t="s">
        <v>395</v>
      </c>
      <c r="E35" s="652" t="s">
        <v>66</v>
      </c>
      <c r="F35" s="652">
        <v>1</v>
      </c>
      <c r="G35" s="654" t="s">
        <v>104</v>
      </c>
      <c r="H35" s="655">
        <v>12</v>
      </c>
      <c r="I35" s="652" t="s">
        <v>74</v>
      </c>
      <c r="J35" s="652" t="s">
        <v>50</v>
      </c>
      <c r="K35" s="652" t="s">
        <v>59</v>
      </c>
      <c r="L35" s="656">
        <v>58480421</v>
      </c>
      <c r="M35" s="657">
        <v>58480421</v>
      </c>
      <c r="N35" s="658" t="s">
        <v>70</v>
      </c>
      <c r="O35" s="658" t="s">
        <v>51</v>
      </c>
      <c r="P35" s="659" t="s">
        <v>71</v>
      </c>
      <c r="R35" s="579"/>
      <c r="S35" s="579"/>
      <c r="T35" s="583"/>
      <c r="U35" s="48"/>
      <c r="V35" s="577"/>
      <c r="W35" s="576"/>
      <c r="X35" s="494"/>
      <c r="Y35" s="494"/>
      <c r="Z35" s="494"/>
      <c r="AA35" s="580"/>
      <c r="AB35" s="580"/>
      <c r="AC35" s="580"/>
      <c r="AD35" s="577"/>
      <c r="AE35" s="580"/>
      <c r="AF35" s="580"/>
      <c r="AG35" s="580"/>
      <c r="AH35" s="102"/>
      <c r="AI35" s="40"/>
      <c r="AJ35" s="40"/>
      <c r="AK35" s="580"/>
      <c r="AL35" s="573"/>
      <c r="AM35" s="52"/>
      <c r="AN35" s="52"/>
      <c r="AO35" s="52"/>
      <c r="AP35" s="52"/>
      <c r="AQ35" s="52"/>
      <c r="AR35" s="52"/>
      <c r="AS35" s="14"/>
      <c r="AT35" s="14"/>
      <c r="AU35" s="14"/>
      <c r="AV35" s="14"/>
      <c r="AW35" s="14"/>
      <c r="AX35" s="14"/>
      <c r="AY35" s="14"/>
      <c r="AZ35" s="14"/>
      <c r="BA35" s="14"/>
    </row>
    <row r="36" spans="1:53" s="12" customFormat="1" ht="118.5" customHeight="1" x14ac:dyDescent="0.25">
      <c r="A36" s="651">
        <f t="shared" si="1"/>
        <v>17</v>
      </c>
      <c r="B36" s="652" t="s">
        <v>498</v>
      </c>
      <c r="C36" s="652" t="s">
        <v>99</v>
      </c>
      <c r="D36" s="653" t="s">
        <v>396</v>
      </c>
      <c r="E36" s="652" t="s">
        <v>66</v>
      </c>
      <c r="F36" s="652">
        <v>1</v>
      </c>
      <c r="G36" s="654" t="s">
        <v>109</v>
      </c>
      <c r="H36" s="655">
        <v>1</v>
      </c>
      <c r="I36" s="652" t="s">
        <v>76</v>
      </c>
      <c r="J36" s="652" t="s">
        <v>50</v>
      </c>
      <c r="K36" s="652" t="s">
        <v>397</v>
      </c>
      <c r="L36" s="656">
        <v>1000000</v>
      </c>
      <c r="M36" s="657">
        <v>1000000</v>
      </c>
      <c r="N36" s="658" t="s">
        <v>70</v>
      </c>
      <c r="O36" s="658" t="s">
        <v>51</v>
      </c>
      <c r="P36" s="659" t="s">
        <v>71</v>
      </c>
      <c r="R36" s="579"/>
      <c r="S36" s="579"/>
      <c r="T36" s="583"/>
      <c r="U36" s="39"/>
      <c r="V36" s="577"/>
      <c r="W36" s="576"/>
      <c r="X36" s="119"/>
      <c r="Y36" s="494"/>
      <c r="Z36" s="494"/>
      <c r="AA36" s="577"/>
      <c r="AB36" s="577"/>
      <c r="AC36" s="577"/>
      <c r="AD36" s="577"/>
      <c r="AE36" s="577"/>
      <c r="AF36" s="577"/>
      <c r="AG36" s="577"/>
      <c r="AH36" s="577"/>
      <c r="AI36" s="42"/>
      <c r="AJ36" s="42"/>
      <c r="AK36" s="577"/>
      <c r="AL36" s="578"/>
      <c r="AM36" s="549"/>
      <c r="AN36" s="581"/>
      <c r="AO36" s="581"/>
      <c r="AP36" s="548"/>
      <c r="AQ36" s="572"/>
      <c r="AR36" s="572"/>
      <c r="AS36" s="572"/>
      <c r="AT36" s="572"/>
      <c r="AU36" s="572"/>
      <c r="AV36" s="572"/>
      <c r="AW36" s="572"/>
      <c r="AX36" s="572"/>
      <c r="AY36" s="572"/>
      <c r="AZ36" s="572"/>
      <c r="BA36" s="572"/>
    </row>
    <row r="37" spans="1:53" s="12" customFormat="1" ht="127.5" customHeight="1" x14ac:dyDescent="0.25">
      <c r="A37" s="651">
        <f t="shared" si="1"/>
        <v>18</v>
      </c>
      <c r="B37" s="652" t="s">
        <v>498</v>
      </c>
      <c r="C37" s="652">
        <v>72101506</v>
      </c>
      <c r="D37" s="653" t="s">
        <v>336</v>
      </c>
      <c r="E37" s="652" t="s">
        <v>66</v>
      </c>
      <c r="F37" s="652">
        <v>1</v>
      </c>
      <c r="G37" s="654" t="s">
        <v>105</v>
      </c>
      <c r="H37" s="655" t="s">
        <v>398</v>
      </c>
      <c r="I37" s="652" t="s">
        <v>76</v>
      </c>
      <c r="J37" s="652" t="s">
        <v>50</v>
      </c>
      <c r="K37" s="652" t="s">
        <v>64</v>
      </c>
      <c r="L37" s="656">
        <v>6000000</v>
      </c>
      <c r="M37" s="657">
        <v>6000000</v>
      </c>
      <c r="N37" s="658" t="s">
        <v>70</v>
      </c>
      <c r="O37" s="658" t="s">
        <v>51</v>
      </c>
      <c r="P37" s="659" t="s">
        <v>71</v>
      </c>
      <c r="R37" s="579"/>
      <c r="S37" s="51"/>
      <c r="T37" s="38"/>
      <c r="U37" s="39"/>
      <c r="V37" s="580"/>
      <c r="W37" s="581"/>
      <c r="X37" s="494"/>
      <c r="Y37" s="494"/>
      <c r="Z37" s="494"/>
      <c r="AA37" s="580"/>
      <c r="AB37" s="580"/>
      <c r="AC37" s="580"/>
      <c r="AD37" s="580"/>
      <c r="AE37" s="580"/>
      <c r="AF37" s="580"/>
      <c r="AG37" s="580"/>
      <c r="AH37" s="580"/>
      <c r="AI37" s="40"/>
      <c r="AJ37" s="40"/>
      <c r="AK37" s="580"/>
      <c r="AL37" s="582"/>
      <c r="AM37" s="549"/>
      <c r="AN37" s="581"/>
      <c r="AO37" s="581"/>
      <c r="AP37" s="548"/>
      <c r="AQ37" s="549"/>
      <c r="AR37" s="549"/>
      <c r="AS37" s="549"/>
      <c r="AT37" s="549"/>
      <c r="AU37" s="549"/>
      <c r="AV37" s="549"/>
      <c r="AW37" s="549"/>
      <c r="AX37" s="549"/>
      <c r="AY37" s="549"/>
      <c r="AZ37" s="549"/>
      <c r="BA37" s="549"/>
    </row>
    <row r="38" spans="1:53" s="12" customFormat="1" ht="95.25" customHeight="1" x14ac:dyDescent="0.25">
      <c r="A38" s="651">
        <f t="shared" si="1"/>
        <v>19</v>
      </c>
      <c r="B38" s="652" t="s">
        <v>498</v>
      </c>
      <c r="C38" s="652">
        <v>72103302</v>
      </c>
      <c r="D38" s="653" t="s">
        <v>399</v>
      </c>
      <c r="E38" s="652" t="s">
        <v>66</v>
      </c>
      <c r="F38" s="652">
        <v>1</v>
      </c>
      <c r="G38" s="654" t="s">
        <v>102</v>
      </c>
      <c r="H38" s="655">
        <v>2</v>
      </c>
      <c r="I38" s="652" t="s">
        <v>76</v>
      </c>
      <c r="J38" s="652" t="s">
        <v>50</v>
      </c>
      <c r="K38" s="652" t="s">
        <v>53</v>
      </c>
      <c r="L38" s="656">
        <v>2000000</v>
      </c>
      <c r="M38" s="657">
        <v>2000000</v>
      </c>
      <c r="N38" s="658" t="s">
        <v>70</v>
      </c>
      <c r="O38" s="658" t="s">
        <v>51</v>
      </c>
      <c r="P38" s="659" t="s">
        <v>71</v>
      </c>
      <c r="R38" s="579"/>
      <c r="S38" s="579"/>
      <c r="T38" s="583"/>
      <c r="U38" s="48"/>
      <c r="V38" s="577"/>
      <c r="W38" s="576"/>
      <c r="X38" s="494"/>
      <c r="Y38" s="494"/>
      <c r="Z38" s="494"/>
      <c r="AA38" s="580"/>
      <c r="AB38" s="580"/>
      <c r="AC38" s="580"/>
      <c r="AD38" s="577"/>
      <c r="AE38" s="580"/>
      <c r="AF38" s="580"/>
      <c r="AG38" s="580"/>
      <c r="AH38" s="102"/>
      <c r="AI38" s="40"/>
      <c r="AJ38" s="40"/>
      <c r="AK38" s="580"/>
      <c r="AL38" s="573"/>
      <c r="AM38" s="53"/>
      <c r="AN38" s="14"/>
      <c r="AO38" s="14"/>
      <c r="AP38" s="14"/>
      <c r="AQ38" s="14"/>
      <c r="AR38" s="14"/>
      <c r="AS38" s="14"/>
      <c r="AT38" s="14"/>
      <c r="AU38" s="14"/>
      <c r="AV38" s="14"/>
      <c r="AW38" s="14"/>
      <c r="AX38" s="14"/>
      <c r="AY38" s="14"/>
      <c r="AZ38" s="14"/>
      <c r="BA38" s="14"/>
    </row>
    <row r="39" spans="1:53" s="12" customFormat="1" ht="105" customHeight="1" x14ac:dyDescent="0.25">
      <c r="A39" s="651">
        <f t="shared" si="1"/>
        <v>20</v>
      </c>
      <c r="B39" s="652" t="s">
        <v>498</v>
      </c>
      <c r="C39" s="652">
        <v>72102900</v>
      </c>
      <c r="D39" s="653" t="s">
        <v>77</v>
      </c>
      <c r="E39" s="652" t="s">
        <v>66</v>
      </c>
      <c r="F39" s="652">
        <v>1</v>
      </c>
      <c r="G39" s="654" t="s">
        <v>107</v>
      </c>
      <c r="H39" s="655">
        <v>18</v>
      </c>
      <c r="I39" s="652" t="s">
        <v>69</v>
      </c>
      <c r="J39" s="652" t="s">
        <v>50</v>
      </c>
      <c r="K39" s="652" t="s">
        <v>78</v>
      </c>
      <c r="L39" s="656">
        <v>237000000</v>
      </c>
      <c r="M39" s="657">
        <v>105350000</v>
      </c>
      <c r="N39" s="658" t="s">
        <v>68</v>
      </c>
      <c r="O39" s="658" t="s">
        <v>400</v>
      </c>
      <c r="P39" s="659" t="s">
        <v>71</v>
      </c>
      <c r="R39" s="579"/>
      <c r="S39" s="579"/>
      <c r="T39" s="583"/>
      <c r="U39" s="48"/>
      <c r="V39" s="577"/>
      <c r="W39" s="565"/>
      <c r="X39" s="565"/>
      <c r="Y39" s="507"/>
      <c r="Z39" s="507"/>
      <c r="AA39" s="577"/>
      <c r="AB39" s="577"/>
      <c r="AC39" s="577"/>
      <c r="AD39" s="577"/>
      <c r="AE39" s="577"/>
      <c r="AF39" s="577"/>
      <c r="AG39" s="577"/>
      <c r="AH39" s="56"/>
      <c r="AI39" s="42"/>
      <c r="AJ39" s="42"/>
      <c r="AK39" s="580"/>
      <c r="AL39" s="578"/>
      <c r="AM39" s="52"/>
      <c r="AN39" s="52"/>
      <c r="AO39" s="52"/>
      <c r="AP39" s="52"/>
      <c r="AQ39" s="14"/>
      <c r="AR39" s="14"/>
      <c r="AS39" s="14"/>
      <c r="AT39" s="14"/>
      <c r="AU39" s="14"/>
      <c r="AV39" s="14"/>
      <c r="AW39" s="14"/>
      <c r="AX39" s="14"/>
      <c r="AY39" s="14"/>
      <c r="AZ39" s="14"/>
      <c r="BA39" s="14"/>
    </row>
    <row r="40" spans="1:53" s="12" customFormat="1" ht="136.5" customHeight="1" x14ac:dyDescent="0.25">
      <c r="A40" s="651">
        <f t="shared" si="1"/>
        <v>21</v>
      </c>
      <c r="B40" s="652" t="s">
        <v>498</v>
      </c>
      <c r="C40" s="652">
        <v>84131603</v>
      </c>
      <c r="D40" s="653" t="s">
        <v>83</v>
      </c>
      <c r="E40" s="652" t="s">
        <v>66</v>
      </c>
      <c r="F40" s="652">
        <v>1</v>
      </c>
      <c r="G40" s="654" t="s">
        <v>102</v>
      </c>
      <c r="H40" s="655">
        <v>1</v>
      </c>
      <c r="I40" s="652" t="s">
        <v>69</v>
      </c>
      <c r="J40" s="652" t="s">
        <v>50</v>
      </c>
      <c r="K40" s="652" t="s">
        <v>57</v>
      </c>
      <c r="L40" s="656">
        <v>7000000</v>
      </c>
      <c r="M40" s="657">
        <v>7000000</v>
      </c>
      <c r="N40" s="658" t="s">
        <v>70</v>
      </c>
      <c r="O40" s="658" t="s">
        <v>51</v>
      </c>
      <c r="P40" s="659" t="s">
        <v>71</v>
      </c>
      <c r="R40" s="579"/>
      <c r="S40" s="579"/>
      <c r="T40" s="583"/>
      <c r="U40" s="39"/>
      <c r="V40" s="577"/>
      <c r="W40" s="119"/>
      <c r="X40" s="119"/>
      <c r="Y40" s="494"/>
      <c r="Z40" s="494"/>
      <c r="AA40" s="577"/>
      <c r="AB40" s="577"/>
      <c r="AC40" s="577"/>
      <c r="AD40" s="577"/>
      <c r="AE40" s="577"/>
      <c r="AF40" s="577"/>
      <c r="AG40" s="577"/>
      <c r="AH40" s="56"/>
      <c r="AI40" s="42"/>
      <c r="AJ40" s="42"/>
      <c r="AK40" s="577"/>
      <c r="AL40" s="578"/>
      <c r="AM40" s="54"/>
      <c r="AN40" s="49"/>
      <c r="AO40" s="14"/>
      <c r="AP40" s="14"/>
      <c r="AQ40" s="14"/>
      <c r="AR40" s="14"/>
      <c r="AS40" s="14"/>
      <c r="AT40" s="14"/>
      <c r="AU40" s="14"/>
      <c r="AV40" s="14"/>
      <c r="AW40" s="14"/>
      <c r="AX40" s="14"/>
      <c r="AY40" s="14"/>
      <c r="AZ40" s="14"/>
      <c r="BA40" s="14"/>
    </row>
    <row r="41" spans="1:53" s="12" customFormat="1" ht="87" customHeight="1" x14ac:dyDescent="0.25">
      <c r="A41" s="822">
        <v>22</v>
      </c>
      <c r="B41" s="652" t="s">
        <v>498</v>
      </c>
      <c r="C41" s="652">
        <v>84131512</v>
      </c>
      <c r="D41" s="820" t="s">
        <v>111</v>
      </c>
      <c r="E41" s="652" t="s">
        <v>66</v>
      </c>
      <c r="F41" s="652">
        <v>1</v>
      </c>
      <c r="G41" s="654" t="s">
        <v>109</v>
      </c>
      <c r="H41" s="655">
        <v>12</v>
      </c>
      <c r="I41" s="652" t="s">
        <v>337</v>
      </c>
      <c r="J41" s="652" t="s">
        <v>50</v>
      </c>
      <c r="K41" s="652" t="s">
        <v>401</v>
      </c>
      <c r="L41" s="656">
        <v>10100000</v>
      </c>
      <c r="M41" s="657">
        <v>10100000</v>
      </c>
      <c r="N41" s="658" t="s">
        <v>70</v>
      </c>
      <c r="O41" s="658" t="s">
        <v>51</v>
      </c>
      <c r="P41" s="659" t="s">
        <v>71</v>
      </c>
      <c r="R41" s="579"/>
      <c r="S41" s="579"/>
      <c r="T41" s="583"/>
      <c r="U41" s="39"/>
      <c r="V41" s="577"/>
      <c r="W41" s="119"/>
      <c r="X41" s="119"/>
      <c r="Y41" s="494"/>
      <c r="Z41" s="494"/>
      <c r="AA41" s="577"/>
      <c r="AB41" s="577"/>
      <c r="AC41" s="577"/>
      <c r="AD41" s="577"/>
      <c r="AE41" s="577"/>
      <c r="AF41" s="577"/>
      <c r="AG41" s="577"/>
      <c r="AH41" s="56"/>
      <c r="AI41" s="42"/>
      <c r="AJ41" s="42"/>
      <c r="AK41" s="577"/>
      <c r="AL41" s="578"/>
      <c r="AM41" s="54"/>
      <c r="AN41" s="49"/>
      <c r="AO41" s="14"/>
      <c r="AP41" s="14"/>
      <c r="AQ41" s="14"/>
      <c r="AR41" s="14"/>
      <c r="AS41" s="14"/>
      <c r="AT41" s="14"/>
      <c r="AU41" s="14"/>
      <c r="AV41" s="14"/>
      <c r="AW41" s="14"/>
      <c r="AX41" s="14"/>
      <c r="AY41" s="14"/>
      <c r="AZ41" s="14"/>
      <c r="BA41" s="14"/>
    </row>
    <row r="42" spans="1:53" s="12" customFormat="1" ht="120.75" customHeight="1" x14ac:dyDescent="0.25">
      <c r="A42" s="824"/>
      <c r="B42" s="652" t="s">
        <v>498</v>
      </c>
      <c r="C42" s="652">
        <v>84131512</v>
      </c>
      <c r="D42" s="825"/>
      <c r="E42" s="652" t="s">
        <v>66</v>
      </c>
      <c r="F42" s="652">
        <v>1</v>
      </c>
      <c r="G42" s="654" t="s">
        <v>109</v>
      </c>
      <c r="H42" s="655">
        <v>12</v>
      </c>
      <c r="I42" s="652" t="s">
        <v>337</v>
      </c>
      <c r="J42" s="652" t="s">
        <v>50</v>
      </c>
      <c r="K42" s="652" t="s">
        <v>402</v>
      </c>
      <c r="L42" s="656">
        <v>10000000</v>
      </c>
      <c r="M42" s="657">
        <v>10000000</v>
      </c>
      <c r="N42" s="658" t="s">
        <v>70</v>
      </c>
      <c r="O42" s="658" t="s">
        <v>51</v>
      </c>
      <c r="P42" s="659" t="s">
        <v>90</v>
      </c>
      <c r="R42" s="579"/>
      <c r="S42" s="51"/>
      <c r="T42" s="38"/>
      <c r="U42" s="588"/>
      <c r="V42" s="580"/>
      <c r="W42" s="494"/>
      <c r="X42" s="494"/>
      <c r="Y42" s="494"/>
      <c r="Z42" s="494"/>
      <c r="AA42" s="580"/>
      <c r="AB42" s="580"/>
      <c r="AC42" s="580"/>
      <c r="AD42" s="580"/>
      <c r="AE42" s="580"/>
      <c r="AF42" s="580"/>
      <c r="AG42" s="580"/>
      <c r="AH42" s="580"/>
      <c r="AI42" s="40"/>
      <c r="AJ42" s="40"/>
      <c r="AK42" s="580"/>
      <c r="AL42" s="582"/>
      <c r="AM42" s="549"/>
      <c r="AN42" s="581"/>
      <c r="AO42" s="581"/>
      <c r="AP42" s="548"/>
      <c r="AQ42" s="549"/>
      <c r="AR42" s="549"/>
      <c r="AS42" s="549"/>
      <c r="AT42" s="549"/>
      <c r="AU42" s="549"/>
      <c r="AV42" s="549"/>
      <c r="AW42" s="549"/>
      <c r="AX42" s="549"/>
      <c r="AY42" s="549"/>
      <c r="AZ42" s="549"/>
      <c r="BA42" s="549"/>
    </row>
    <row r="43" spans="1:53" s="12" customFormat="1" ht="83.25" customHeight="1" x14ac:dyDescent="0.25">
      <c r="A43" s="824"/>
      <c r="B43" s="652" t="s">
        <v>498</v>
      </c>
      <c r="C43" s="652">
        <v>84131512</v>
      </c>
      <c r="D43" s="825"/>
      <c r="E43" s="652" t="s">
        <v>66</v>
      </c>
      <c r="F43" s="652">
        <v>1</v>
      </c>
      <c r="G43" s="654" t="s">
        <v>109</v>
      </c>
      <c r="H43" s="655">
        <v>12</v>
      </c>
      <c r="I43" s="652" t="s">
        <v>337</v>
      </c>
      <c r="J43" s="652" t="s">
        <v>50</v>
      </c>
      <c r="K43" s="652" t="s">
        <v>403</v>
      </c>
      <c r="L43" s="656">
        <v>23000000</v>
      </c>
      <c r="M43" s="657">
        <v>23000000</v>
      </c>
      <c r="N43" s="658" t="s">
        <v>70</v>
      </c>
      <c r="O43" s="658" t="s">
        <v>51</v>
      </c>
      <c r="P43" s="659" t="s">
        <v>112</v>
      </c>
      <c r="R43" s="579"/>
      <c r="S43" s="579"/>
      <c r="T43" s="583"/>
      <c r="U43" s="48"/>
      <c r="V43" s="577"/>
      <c r="W43" s="119"/>
      <c r="X43" s="119"/>
      <c r="Y43" s="494"/>
      <c r="Z43" s="494"/>
      <c r="AA43" s="577"/>
      <c r="AB43" s="577"/>
      <c r="AC43" s="577"/>
      <c r="AD43" s="577"/>
      <c r="AE43" s="577"/>
      <c r="AF43" s="577"/>
      <c r="AG43" s="577"/>
      <c r="AH43" s="577"/>
      <c r="AI43" s="42"/>
      <c r="AJ43" s="42"/>
      <c r="AK43" s="577"/>
      <c r="AL43" s="578"/>
      <c r="AM43" s="54"/>
      <c r="AN43" s="49"/>
      <c r="AO43" s="14"/>
      <c r="AP43" s="14"/>
      <c r="AQ43" s="14"/>
      <c r="AR43" s="14"/>
      <c r="AS43" s="14"/>
      <c r="AT43" s="14"/>
      <c r="AU43" s="14"/>
      <c r="AV43" s="14"/>
      <c r="AW43" s="14"/>
      <c r="AX43" s="14"/>
      <c r="AY43" s="14"/>
      <c r="AZ43" s="14"/>
      <c r="BA43" s="14"/>
    </row>
    <row r="44" spans="1:53" s="12" customFormat="1" ht="114.75" customHeight="1" x14ac:dyDescent="0.25">
      <c r="A44" s="824"/>
      <c r="B44" s="652" t="s">
        <v>498</v>
      </c>
      <c r="C44" s="652">
        <v>84131512</v>
      </c>
      <c r="D44" s="826"/>
      <c r="E44" s="652" t="s">
        <v>66</v>
      </c>
      <c r="F44" s="652">
        <v>1</v>
      </c>
      <c r="G44" s="654" t="s">
        <v>109</v>
      </c>
      <c r="H44" s="655">
        <v>12</v>
      </c>
      <c r="I44" s="652" t="s">
        <v>337</v>
      </c>
      <c r="J44" s="652" t="s">
        <v>50</v>
      </c>
      <c r="K44" s="652" t="s">
        <v>404</v>
      </c>
      <c r="L44" s="656">
        <v>9500000</v>
      </c>
      <c r="M44" s="657">
        <v>9500000</v>
      </c>
      <c r="N44" s="658" t="s">
        <v>70</v>
      </c>
      <c r="O44" s="658" t="s">
        <v>51</v>
      </c>
      <c r="P44" s="659" t="s">
        <v>113</v>
      </c>
      <c r="R44" s="579"/>
      <c r="S44" s="579"/>
      <c r="T44" s="583"/>
      <c r="U44" s="48"/>
      <c r="V44" s="577"/>
      <c r="W44" s="119"/>
      <c r="X44" s="119"/>
      <c r="Y44" s="494"/>
      <c r="Z44" s="494"/>
      <c r="AA44" s="577"/>
      <c r="AB44" s="577"/>
      <c r="AC44" s="577"/>
      <c r="AD44" s="577"/>
      <c r="AE44" s="577"/>
      <c r="AF44" s="577"/>
      <c r="AG44" s="577"/>
      <c r="AH44" s="577"/>
      <c r="AI44" s="42"/>
      <c r="AJ44" s="42"/>
      <c r="AK44" s="577"/>
      <c r="AL44" s="578"/>
      <c r="AM44" s="54"/>
      <c r="AN44" s="54"/>
      <c r="AO44" s="49"/>
      <c r="AP44" s="14"/>
      <c r="AQ44" s="14"/>
      <c r="AR44" s="14"/>
      <c r="AS44" s="14"/>
      <c r="AT44" s="14"/>
      <c r="AU44" s="14"/>
      <c r="AV44" s="14"/>
      <c r="AW44" s="14"/>
      <c r="AX44" s="14"/>
      <c r="AY44" s="14"/>
      <c r="AZ44" s="14"/>
      <c r="BA44" s="14"/>
    </row>
    <row r="45" spans="1:53" s="12" customFormat="1" ht="81" customHeight="1" x14ac:dyDescent="0.25">
      <c r="A45" s="823"/>
      <c r="B45" s="652" t="s">
        <v>498</v>
      </c>
      <c r="C45" s="652">
        <v>84131512</v>
      </c>
      <c r="D45" s="821"/>
      <c r="E45" s="652" t="s">
        <v>66</v>
      </c>
      <c r="F45" s="652">
        <v>1</v>
      </c>
      <c r="G45" s="654" t="s">
        <v>109</v>
      </c>
      <c r="H45" s="655">
        <v>12</v>
      </c>
      <c r="I45" s="652" t="s">
        <v>337</v>
      </c>
      <c r="J45" s="652" t="s">
        <v>50</v>
      </c>
      <c r="K45" s="652" t="s">
        <v>405</v>
      </c>
      <c r="L45" s="656">
        <v>1400000</v>
      </c>
      <c r="M45" s="657">
        <v>1400000</v>
      </c>
      <c r="N45" s="658" t="s">
        <v>70</v>
      </c>
      <c r="O45" s="658" t="s">
        <v>51</v>
      </c>
      <c r="P45" s="659" t="s">
        <v>333</v>
      </c>
      <c r="R45" s="579"/>
      <c r="S45" s="579"/>
      <c r="T45" s="583"/>
      <c r="U45" s="41"/>
      <c r="V45" s="577"/>
      <c r="W45" s="119"/>
      <c r="X45" s="119"/>
      <c r="Y45" s="494"/>
      <c r="Z45" s="494"/>
      <c r="AA45" s="577"/>
      <c r="AB45" s="577"/>
      <c r="AC45" s="577"/>
      <c r="AD45" s="577"/>
      <c r="AE45" s="577"/>
      <c r="AF45" s="577"/>
      <c r="AG45" s="577"/>
      <c r="AH45" s="577"/>
      <c r="AI45" s="42"/>
      <c r="AJ45" s="42"/>
      <c r="AK45" s="577"/>
      <c r="AL45" s="578"/>
      <c r="AM45" s="549"/>
      <c r="AN45" s="581"/>
      <c r="AO45" s="581"/>
      <c r="AP45" s="548"/>
      <c r="AQ45" s="549"/>
      <c r="AR45" s="549"/>
      <c r="AS45" s="549"/>
      <c r="AT45" s="549"/>
      <c r="AU45" s="549"/>
      <c r="AV45" s="549"/>
      <c r="AW45" s="549"/>
      <c r="AX45" s="549"/>
      <c r="AY45" s="549"/>
      <c r="AZ45" s="549"/>
      <c r="BA45" s="549"/>
    </row>
    <row r="46" spans="1:53" s="28" customFormat="1" ht="84.75" customHeight="1" x14ac:dyDescent="0.25">
      <c r="A46" s="651">
        <v>23</v>
      </c>
      <c r="B46" s="652" t="s">
        <v>500</v>
      </c>
      <c r="C46" s="652" t="s">
        <v>100</v>
      </c>
      <c r="D46" s="697"/>
      <c r="E46" s="652" t="s">
        <v>66</v>
      </c>
      <c r="F46" s="652">
        <v>1</v>
      </c>
      <c r="G46" s="654" t="s">
        <v>102</v>
      </c>
      <c r="H46" s="655">
        <v>10</v>
      </c>
      <c r="I46" s="652" t="s">
        <v>69</v>
      </c>
      <c r="J46" s="652" t="s">
        <v>50</v>
      </c>
      <c r="K46" s="652" t="s">
        <v>406</v>
      </c>
      <c r="L46" s="656">
        <v>25000000</v>
      </c>
      <c r="M46" s="657">
        <v>25000000</v>
      </c>
      <c r="N46" s="658" t="s">
        <v>70</v>
      </c>
      <c r="O46" s="658" t="s">
        <v>51</v>
      </c>
      <c r="P46" s="659" t="s">
        <v>407</v>
      </c>
      <c r="R46" s="579"/>
      <c r="S46" s="579"/>
      <c r="T46" s="38"/>
      <c r="U46" s="48"/>
      <c r="V46" s="580"/>
      <c r="W46" s="494"/>
      <c r="X46" s="577"/>
      <c r="Y46" s="494"/>
      <c r="Z46" s="494"/>
      <c r="AA46" s="580"/>
      <c r="AB46" s="580"/>
      <c r="AC46" s="580"/>
      <c r="AD46" s="577"/>
      <c r="AE46" s="580"/>
      <c r="AF46" s="580"/>
      <c r="AG46" s="580"/>
      <c r="AH46" s="102"/>
      <c r="AI46" s="40"/>
      <c r="AJ46" s="40"/>
      <c r="AK46" s="580"/>
      <c r="AL46" s="582"/>
      <c r="AM46" s="111"/>
      <c r="AN46" s="111"/>
      <c r="AO46" s="111"/>
      <c r="AP46" s="111"/>
      <c r="AQ46" s="14"/>
      <c r="AR46" s="111"/>
      <c r="AS46" s="111"/>
      <c r="AT46" s="47"/>
      <c r="AU46" s="111"/>
      <c r="AV46" s="111"/>
      <c r="AW46" s="111"/>
      <c r="AX46" s="111"/>
      <c r="AY46" s="111"/>
      <c r="AZ46" s="111"/>
      <c r="BA46" s="111"/>
    </row>
    <row r="47" spans="1:53" s="140" customFormat="1" ht="75" customHeight="1" x14ac:dyDescent="0.25">
      <c r="A47" s="651">
        <f t="shared" si="1"/>
        <v>24</v>
      </c>
      <c r="B47" s="652" t="s">
        <v>498</v>
      </c>
      <c r="C47" s="652">
        <v>20102302</v>
      </c>
      <c r="D47" s="653" t="s">
        <v>408</v>
      </c>
      <c r="E47" s="652" t="s">
        <v>80</v>
      </c>
      <c r="F47" s="652">
        <v>1</v>
      </c>
      <c r="G47" s="654" t="s">
        <v>109</v>
      </c>
      <c r="H47" s="655">
        <v>1</v>
      </c>
      <c r="I47" s="652" t="s">
        <v>76</v>
      </c>
      <c r="J47" s="652" t="s">
        <v>50</v>
      </c>
      <c r="K47" s="652" t="s">
        <v>445</v>
      </c>
      <c r="L47" s="656">
        <v>3000000</v>
      </c>
      <c r="M47" s="657">
        <v>3000000</v>
      </c>
      <c r="N47" s="658" t="s">
        <v>70</v>
      </c>
      <c r="O47" s="658" t="s">
        <v>51</v>
      </c>
      <c r="P47" s="659" t="s">
        <v>71</v>
      </c>
      <c r="R47" s="851"/>
      <c r="S47" s="871"/>
      <c r="T47" s="38"/>
      <c r="U47" s="89"/>
      <c r="V47" s="580"/>
      <c r="W47" s="581"/>
      <c r="X47" s="580"/>
      <c r="Y47" s="590"/>
      <c r="Z47" s="590"/>
      <c r="AA47" s="871"/>
      <c r="AB47" s="871"/>
      <c r="AC47" s="871"/>
      <c r="AD47" s="871"/>
      <c r="AE47" s="871"/>
      <c r="AF47" s="871"/>
      <c r="AG47" s="871"/>
      <c r="AH47" s="871"/>
      <c r="AI47" s="871"/>
      <c r="AJ47" s="871"/>
      <c r="AK47" s="871"/>
      <c r="AL47" s="873"/>
      <c r="AM47" s="875"/>
      <c r="AN47" s="871"/>
      <c r="AO47" s="871"/>
      <c r="AP47" s="871"/>
      <c r="AQ47" s="871"/>
      <c r="AR47" s="871"/>
      <c r="AS47" s="871"/>
      <c r="AT47" s="871"/>
      <c r="AU47" s="871"/>
      <c r="AV47" s="871"/>
      <c r="AW47" s="871"/>
      <c r="AX47" s="871"/>
      <c r="AY47" s="871"/>
      <c r="AZ47" s="871"/>
      <c r="BA47" s="871"/>
    </row>
    <row r="48" spans="1:53" s="140" customFormat="1" ht="61.5" customHeight="1" x14ac:dyDescent="0.25">
      <c r="A48" s="651">
        <f>+A47+1</f>
        <v>25</v>
      </c>
      <c r="B48" s="652" t="s">
        <v>498</v>
      </c>
      <c r="C48" s="652">
        <v>55101519</v>
      </c>
      <c r="D48" s="653" t="s">
        <v>341</v>
      </c>
      <c r="E48" s="652" t="s">
        <v>66</v>
      </c>
      <c r="F48" s="652">
        <v>1</v>
      </c>
      <c r="G48" s="654" t="s">
        <v>104</v>
      </c>
      <c r="H48" s="655" t="s">
        <v>409</v>
      </c>
      <c r="I48" s="652" t="s">
        <v>76</v>
      </c>
      <c r="J48" s="652" t="s">
        <v>50</v>
      </c>
      <c r="K48" s="652" t="s">
        <v>382</v>
      </c>
      <c r="L48" s="656">
        <v>3000000</v>
      </c>
      <c r="M48" s="657">
        <v>3000000</v>
      </c>
      <c r="N48" s="658" t="s">
        <v>70</v>
      </c>
      <c r="O48" s="658" t="s">
        <v>51</v>
      </c>
      <c r="P48" s="659" t="s">
        <v>71</v>
      </c>
      <c r="R48" s="852"/>
      <c r="S48" s="872"/>
      <c r="T48" s="38"/>
      <c r="U48" s="89"/>
      <c r="V48" s="580"/>
      <c r="W48" s="581"/>
      <c r="X48" s="580"/>
      <c r="Y48" s="590"/>
      <c r="Z48" s="590"/>
      <c r="AA48" s="872"/>
      <c r="AB48" s="872"/>
      <c r="AC48" s="872"/>
      <c r="AD48" s="872"/>
      <c r="AE48" s="872"/>
      <c r="AF48" s="872"/>
      <c r="AG48" s="872"/>
      <c r="AH48" s="872"/>
      <c r="AI48" s="872"/>
      <c r="AJ48" s="872"/>
      <c r="AK48" s="872"/>
      <c r="AL48" s="874"/>
      <c r="AM48" s="876"/>
      <c r="AN48" s="872"/>
      <c r="AO48" s="872"/>
      <c r="AP48" s="872"/>
      <c r="AQ48" s="872"/>
      <c r="AR48" s="872"/>
      <c r="AS48" s="872"/>
      <c r="AT48" s="872"/>
      <c r="AU48" s="872"/>
      <c r="AV48" s="872"/>
      <c r="AW48" s="872"/>
      <c r="AX48" s="872"/>
      <c r="AY48" s="872"/>
      <c r="AZ48" s="872"/>
      <c r="BA48" s="872"/>
    </row>
    <row r="49" spans="1:53" s="28" customFormat="1" ht="100.5" customHeight="1" x14ac:dyDescent="0.25">
      <c r="A49" s="822">
        <v>26</v>
      </c>
      <c r="B49" s="652" t="s">
        <v>498</v>
      </c>
      <c r="C49" s="818">
        <v>72101516</v>
      </c>
      <c r="D49" s="820" t="s">
        <v>410</v>
      </c>
      <c r="E49" s="652" t="s">
        <v>66</v>
      </c>
      <c r="F49" s="652">
        <v>1</v>
      </c>
      <c r="G49" s="661" t="s">
        <v>105</v>
      </c>
      <c r="H49" s="661" t="s">
        <v>264</v>
      </c>
      <c r="I49" s="662" t="s">
        <v>76</v>
      </c>
      <c r="J49" s="661" t="s">
        <v>50</v>
      </c>
      <c r="K49" s="652" t="s">
        <v>52</v>
      </c>
      <c r="L49" s="656">
        <v>2500000</v>
      </c>
      <c r="M49" s="657">
        <v>2500000</v>
      </c>
      <c r="N49" s="658" t="s">
        <v>70</v>
      </c>
      <c r="O49" s="658" t="s">
        <v>51</v>
      </c>
      <c r="P49" s="659" t="s">
        <v>71</v>
      </c>
      <c r="R49" s="112"/>
      <c r="S49" s="112"/>
      <c r="T49" s="113"/>
      <c r="U49" s="110"/>
      <c r="V49" s="114"/>
      <c r="W49" s="490"/>
      <c r="X49" s="127"/>
      <c r="Y49" s="88"/>
      <c r="Z49" s="88"/>
      <c r="AA49" s="216"/>
      <c r="AB49" s="216"/>
      <c r="AC49" s="216"/>
      <c r="AD49" s="127"/>
      <c r="AE49" s="216"/>
      <c r="AF49" s="216"/>
      <c r="AG49" s="216"/>
      <c r="AH49" s="115"/>
      <c r="AI49" s="116"/>
      <c r="AJ49" s="116"/>
      <c r="AK49" s="216"/>
      <c r="AL49" s="117"/>
      <c r="AM49" s="27"/>
      <c r="AN49" s="25"/>
      <c r="AO49" s="25"/>
      <c r="AP49" s="25"/>
      <c r="AQ49" s="25"/>
      <c r="AR49" s="25"/>
      <c r="AS49" s="25"/>
      <c r="AT49" s="25"/>
      <c r="AU49" s="25"/>
      <c r="AV49" s="25"/>
      <c r="AW49" s="25"/>
      <c r="AX49" s="25"/>
      <c r="AY49" s="25"/>
      <c r="AZ49" s="25"/>
      <c r="BA49" s="25"/>
    </row>
    <row r="50" spans="1:53" s="28" customFormat="1" ht="99.75" customHeight="1" x14ac:dyDescent="0.25">
      <c r="A50" s="823"/>
      <c r="B50" s="652" t="s">
        <v>498</v>
      </c>
      <c r="C50" s="819"/>
      <c r="D50" s="821"/>
      <c r="E50" s="652" t="s">
        <v>66</v>
      </c>
      <c r="F50" s="652">
        <v>1</v>
      </c>
      <c r="G50" s="652" t="s">
        <v>108</v>
      </c>
      <c r="H50" s="652" t="s">
        <v>264</v>
      </c>
      <c r="I50" s="662" t="s">
        <v>76</v>
      </c>
      <c r="J50" s="661" t="s">
        <v>50</v>
      </c>
      <c r="K50" s="652" t="s">
        <v>62</v>
      </c>
      <c r="L50" s="656">
        <v>1500000</v>
      </c>
      <c r="M50" s="657">
        <v>1500000</v>
      </c>
      <c r="N50" s="658" t="s">
        <v>70</v>
      </c>
      <c r="O50" s="658" t="s">
        <v>51</v>
      </c>
      <c r="P50" s="659" t="s">
        <v>71</v>
      </c>
      <c r="R50" s="579"/>
      <c r="S50" s="579"/>
      <c r="T50" s="583"/>
      <c r="U50" s="48"/>
      <c r="V50" s="577"/>
      <c r="W50" s="128"/>
      <c r="X50" s="135"/>
      <c r="Y50" s="494"/>
      <c r="Z50" s="494"/>
      <c r="AA50" s="580"/>
      <c r="AB50" s="577"/>
      <c r="AC50" s="577"/>
      <c r="AD50" s="577"/>
      <c r="AE50" s="577"/>
      <c r="AF50" s="42"/>
      <c r="AG50" s="42"/>
      <c r="AH50" s="577"/>
      <c r="AI50" s="42"/>
      <c r="AJ50" s="42"/>
      <c r="AK50" s="577"/>
      <c r="AL50" s="578"/>
      <c r="AM50" s="54"/>
      <c r="AN50" s="54"/>
      <c r="AO50" s="124"/>
      <c r="AP50" s="47"/>
      <c r="AQ50" s="14"/>
      <c r="AR50" s="54"/>
      <c r="AS50" s="54"/>
      <c r="AT50" s="47"/>
      <c r="AU50" s="54"/>
      <c r="AV50" s="54"/>
      <c r="AW50" s="54"/>
      <c r="AX50" s="54"/>
      <c r="AY50" s="54"/>
      <c r="AZ50" s="54"/>
      <c r="BA50" s="54"/>
    </row>
    <row r="51" spans="1:53" s="28" customFormat="1" ht="117.75" customHeight="1" x14ac:dyDescent="0.25">
      <c r="A51" s="822">
        <v>27</v>
      </c>
      <c r="B51" s="652" t="s">
        <v>498</v>
      </c>
      <c r="C51" s="818" t="s">
        <v>411</v>
      </c>
      <c r="D51" s="820" t="s">
        <v>412</v>
      </c>
      <c r="E51" s="663" t="s">
        <v>66</v>
      </c>
      <c r="F51" s="663">
        <v>1</v>
      </c>
      <c r="G51" s="652" t="s">
        <v>102</v>
      </c>
      <c r="H51" s="663" t="s">
        <v>332</v>
      </c>
      <c r="I51" s="663" t="s">
        <v>340</v>
      </c>
      <c r="J51" s="661" t="s">
        <v>50</v>
      </c>
      <c r="K51" s="652" t="s">
        <v>52</v>
      </c>
      <c r="L51" s="656">
        <v>4800000</v>
      </c>
      <c r="M51" s="657">
        <v>4800000</v>
      </c>
      <c r="N51" s="658" t="s">
        <v>70</v>
      </c>
      <c r="O51" s="658" t="s">
        <v>51</v>
      </c>
      <c r="P51" s="659" t="s">
        <v>71</v>
      </c>
      <c r="R51" s="579"/>
      <c r="S51" s="579"/>
      <c r="T51" s="583"/>
      <c r="U51" s="48"/>
      <c r="V51" s="577"/>
      <c r="W51" s="576"/>
      <c r="X51" s="570"/>
      <c r="Y51" s="119"/>
      <c r="Z51" s="119"/>
      <c r="AA51" s="580"/>
      <c r="AB51" s="580"/>
      <c r="AC51" s="580"/>
      <c r="AD51" s="577"/>
      <c r="AE51" s="580"/>
      <c r="AF51" s="40"/>
      <c r="AG51" s="40"/>
      <c r="AH51" s="136"/>
      <c r="AI51" s="40"/>
      <c r="AJ51" s="40"/>
      <c r="AK51" s="580"/>
      <c r="AL51" s="573"/>
      <c r="AM51" s="54"/>
      <c r="AN51" s="16"/>
      <c r="AO51" s="16"/>
      <c r="AP51" s="16"/>
      <c r="AQ51" s="126"/>
      <c r="AR51" s="16"/>
      <c r="AS51" s="16"/>
      <c r="AT51" s="248"/>
      <c r="AU51" s="16"/>
      <c r="AV51" s="16"/>
      <c r="AW51" s="16"/>
      <c r="AX51" s="16"/>
      <c r="AY51" s="16"/>
      <c r="AZ51" s="16"/>
      <c r="BA51" s="16"/>
    </row>
    <row r="52" spans="1:53" s="28" customFormat="1" ht="120" customHeight="1" x14ac:dyDescent="0.25">
      <c r="A52" s="823"/>
      <c r="B52" s="652" t="s">
        <v>498</v>
      </c>
      <c r="C52" s="819"/>
      <c r="D52" s="821"/>
      <c r="E52" s="663" t="s">
        <v>66</v>
      </c>
      <c r="F52" s="663">
        <v>1</v>
      </c>
      <c r="G52" s="663" t="s">
        <v>102</v>
      </c>
      <c r="H52" s="663" t="s">
        <v>332</v>
      </c>
      <c r="I52" s="663" t="s">
        <v>340</v>
      </c>
      <c r="J52" s="661" t="s">
        <v>50</v>
      </c>
      <c r="K52" s="652" t="s">
        <v>62</v>
      </c>
      <c r="L52" s="656">
        <v>4000000</v>
      </c>
      <c r="M52" s="657">
        <v>4000000</v>
      </c>
      <c r="N52" s="658" t="s">
        <v>70</v>
      </c>
      <c r="O52" s="658" t="s">
        <v>51</v>
      </c>
      <c r="P52" s="659" t="s">
        <v>71</v>
      </c>
      <c r="R52" s="579"/>
      <c r="S52" s="118"/>
      <c r="T52" s="583"/>
      <c r="U52" s="41"/>
      <c r="V52" s="577"/>
      <c r="W52" s="128"/>
      <c r="X52" s="512"/>
      <c r="Y52" s="494"/>
      <c r="Z52" s="494"/>
      <c r="AA52" s="580"/>
      <c r="AB52" s="577"/>
      <c r="AC52" s="577"/>
      <c r="AD52" s="577"/>
      <c r="AE52" s="577"/>
      <c r="AF52" s="577"/>
      <c r="AG52" s="577"/>
      <c r="AH52" s="577"/>
      <c r="AI52" s="42"/>
      <c r="AJ52" s="42"/>
      <c r="AK52" s="577"/>
      <c r="AL52" s="578"/>
      <c r="AM52" s="549"/>
      <c r="AN52" s="544"/>
      <c r="AO52" s="544"/>
      <c r="AP52" s="552"/>
      <c r="AQ52" s="544"/>
      <c r="AR52" s="544"/>
      <c r="AS52" s="554"/>
      <c r="AT52" s="555"/>
      <c r="AU52" s="556"/>
      <c r="AV52" s="556"/>
      <c r="AW52" s="556"/>
      <c r="AX52" s="557"/>
      <c r="AY52" s="556"/>
      <c r="AZ52" s="556"/>
      <c r="BA52" s="558"/>
    </row>
    <row r="53" spans="1:53" s="28" customFormat="1" ht="165" customHeight="1" x14ac:dyDescent="0.25">
      <c r="A53" s="822">
        <v>28</v>
      </c>
      <c r="B53" s="652" t="s">
        <v>498</v>
      </c>
      <c r="C53" s="818" t="s">
        <v>411</v>
      </c>
      <c r="D53" s="820" t="s">
        <v>413</v>
      </c>
      <c r="E53" s="663" t="s">
        <v>66</v>
      </c>
      <c r="F53" s="663">
        <v>1</v>
      </c>
      <c r="G53" s="663" t="s">
        <v>102</v>
      </c>
      <c r="H53" s="663" t="s">
        <v>332</v>
      </c>
      <c r="I53" s="663" t="s">
        <v>340</v>
      </c>
      <c r="J53" s="661" t="s">
        <v>50</v>
      </c>
      <c r="K53" s="652" t="s">
        <v>52</v>
      </c>
      <c r="L53" s="656">
        <v>15000000</v>
      </c>
      <c r="M53" s="657">
        <v>15000000</v>
      </c>
      <c r="N53" s="658" t="s">
        <v>70</v>
      </c>
      <c r="O53" s="658" t="s">
        <v>51</v>
      </c>
      <c r="P53" s="659" t="s">
        <v>90</v>
      </c>
      <c r="R53" s="579"/>
      <c r="S53" s="579"/>
      <c r="T53" s="583"/>
      <c r="U53" s="41"/>
      <c r="V53" s="577"/>
      <c r="W53" s="137"/>
      <c r="X53" s="513"/>
      <c r="Y53" s="494"/>
      <c r="Z53" s="494"/>
      <c r="AA53" s="580"/>
      <c r="AB53" s="577"/>
      <c r="AC53" s="577"/>
      <c r="AD53" s="577"/>
      <c r="AE53" s="577"/>
      <c r="AF53" s="577"/>
      <c r="AG53" s="577"/>
      <c r="AH53" s="577"/>
      <c r="AI53" s="42"/>
      <c r="AJ53" s="42"/>
      <c r="AK53" s="577"/>
      <c r="AL53" s="578"/>
      <c r="AM53" s="549"/>
      <c r="AN53" s="128"/>
      <c r="AO53" s="128"/>
      <c r="AP53" s="552"/>
      <c r="AQ53" s="128"/>
      <c r="AR53" s="128"/>
      <c r="AS53" s="559"/>
      <c r="AT53" s="555"/>
      <c r="AU53" s="560"/>
      <c r="AV53" s="560"/>
      <c r="AW53" s="560"/>
      <c r="AX53" s="557"/>
      <c r="AY53" s="560"/>
      <c r="AZ53" s="560"/>
      <c r="BA53" s="558"/>
    </row>
    <row r="54" spans="1:53" s="28" customFormat="1" ht="56.25" customHeight="1" x14ac:dyDescent="0.25">
      <c r="A54" s="823"/>
      <c r="B54" s="652" t="s">
        <v>498</v>
      </c>
      <c r="C54" s="819"/>
      <c r="D54" s="821"/>
      <c r="E54" s="663" t="s">
        <v>66</v>
      </c>
      <c r="F54" s="663">
        <v>1</v>
      </c>
      <c r="G54" s="663" t="s">
        <v>102</v>
      </c>
      <c r="H54" s="663" t="s">
        <v>332</v>
      </c>
      <c r="I54" s="663" t="s">
        <v>340</v>
      </c>
      <c r="J54" s="661" t="s">
        <v>50</v>
      </c>
      <c r="K54" s="652" t="s">
        <v>62</v>
      </c>
      <c r="L54" s="656">
        <v>17000000</v>
      </c>
      <c r="M54" s="657">
        <v>17000000</v>
      </c>
      <c r="N54" s="658" t="s">
        <v>70</v>
      </c>
      <c r="O54" s="658" t="s">
        <v>51</v>
      </c>
      <c r="P54" s="659" t="s">
        <v>112</v>
      </c>
      <c r="R54" s="253"/>
      <c r="S54" s="139"/>
      <c r="T54" s="133"/>
      <c r="U54" s="133"/>
      <c r="V54" s="133"/>
      <c r="W54" s="492"/>
      <c r="X54" s="514"/>
      <c r="Y54" s="131"/>
      <c r="Z54" s="131"/>
      <c r="AA54" s="133"/>
      <c r="AB54" s="133"/>
      <c r="AC54" s="133"/>
      <c r="AD54" s="133"/>
      <c r="AE54" s="133"/>
      <c r="AF54" s="133"/>
      <c r="AG54" s="133"/>
      <c r="AH54" s="133"/>
      <c r="AI54" s="133"/>
      <c r="AJ54" s="133"/>
      <c r="AK54" s="133"/>
      <c r="AL54" s="134"/>
      <c r="AM54" s="254"/>
      <c r="AN54" s="255"/>
      <c r="AO54" s="255"/>
      <c r="AP54" s="255"/>
      <c r="AQ54" s="255"/>
      <c r="AR54" s="255"/>
      <c r="AS54" s="255"/>
      <c r="AT54" s="255"/>
      <c r="AU54" s="255"/>
      <c r="AV54" s="255"/>
      <c r="AW54" s="255"/>
      <c r="AX54" s="255"/>
      <c r="AY54" s="255"/>
      <c r="AZ54" s="255"/>
      <c r="BA54" s="255"/>
    </row>
    <row r="55" spans="1:53" s="28" customFormat="1" ht="69" customHeight="1" x14ac:dyDescent="0.25">
      <c r="A55" s="822">
        <v>29</v>
      </c>
      <c r="B55" s="652" t="s">
        <v>498</v>
      </c>
      <c r="C55" s="652" t="s">
        <v>411</v>
      </c>
      <c r="D55" s="826" t="s">
        <v>414</v>
      </c>
      <c r="E55" s="652" t="s">
        <v>66</v>
      </c>
      <c r="F55" s="652">
        <v>1</v>
      </c>
      <c r="G55" s="654" t="s">
        <v>102</v>
      </c>
      <c r="H55" s="655" t="s">
        <v>332</v>
      </c>
      <c r="I55" s="652" t="s">
        <v>337</v>
      </c>
      <c r="J55" s="652" t="s">
        <v>50</v>
      </c>
      <c r="K55" s="652" t="s">
        <v>52</v>
      </c>
      <c r="L55" s="656">
        <v>4400000</v>
      </c>
      <c r="M55" s="657">
        <v>4400000</v>
      </c>
      <c r="N55" s="658" t="s">
        <v>70</v>
      </c>
      <c r="O55" s="658" t="s">
        <v>51</v>
      </c>
      <c r="P55" s="659" t="s">
        <v>71</v>
      </c>
      <c r="R55" s="523"/>
      <c r="S55" s="511"/>
      <c r="T55" s="516"/>
      <c r="U55" s="516"/>
      <c r="V55" s="516"/>
      <c r="W55" s="517"/>
      <c r="X55" s="518"/>
      <c r="Y55" s="519"/>
      <c r="Z55" s="519"/>
      <c r="AA55" s="516"/>
      <c r="AB55" s="516"/>
      <c r="AC55" s="516"/>
      <c r="AD55" s="516"/>
      <c r="AE55" s="516"/>
      <c r="AF55" s="516"/>
      <c r="AG55" s="516"/>
      <c r="AH55" s="516"/>
      <c r="AI55" s="516"/>
      <c r="AJ55" s="516"/>
      <c r="AK55" s="516"/>
      <c r="AL55" s="520"/>
      <c r="AM55" s="521"/>
      <c r="AN55" s="522"/>
      <c r="AO55" s="522"/>
      <c r="AP55" s="522"/>
      <c r="AQ55" s="522"/>
      <c r="AR55" s="522"/>
      <c r="AS55" s="522"/>
      <c r="AT55" s="522"/>
      <c r="AU55" s="522"/>
      <c r="AV55" s="522"/>
      <c r="AW55" s="522"/>
      <c r="AX55" s="522"/>
      <c r="AY55" s="522"/>
      <c r="AZ55" s="522"/>
      <c r="BA55" s="522"/>
    </row>
    <row r="56" spans="1:53" s="28" customFormat="1" ht="88.5" customHeight="1" x14ac:dyDescent="0.25">
      <c r="A56" s="823"/>
      <c r="B56" s="652" t="s">
        <v>498</v>
      </c>
      <c r="C56" s="652" t="s">
        <v>415</v>
      </c>
      <c r="D56" s="821"/>
      <c r="E56" s="652" t="s">
        <v>66</v>
      </c>
      <c r="F56" s="652">
        <v>1</v>
      </c>
      <c r="G56" s="654" t="s">
        <v>102</v>
      </c>
      <c r="H56" s="655" t="s">
        <v>332</v>
      </c>
      <c r="I56" s="652" t="s">
        <v>337</v>
      </c>
      <c r="J56" s="652" t="s">
        <v>50</v>
      </c>
      <c r="K56" s="652" t="s">
        <v>62</v>
      </c>
      <c r="L56" s="656">
        <v>7000000</v>
      </c>
      <c r="M56" s="657">
        <v>7000000</v>
      </c>
      <c r="N56" s="658" t="s">
        <v>70</v>
      </c>
      <c r="O56" s="658" t="s">
        <v>51</v>
      </c>
      <c r="P56" s="659" t="s">
        <v>71</v>
      </c>
      <c r="R56" s="523"/>
      <c r="S56" s="511"/>
      <c r="T56" s="516"/>
      <c r="U56" s="516"/>
      <c r="V56" s="516"/>
      <c r="W56" s="517"/>
      <c r="X56" s="518"/>
      <c r="Y56" s="519"/>
      <c r="Z56" s="519"/>
      <c r="AA56" s="516"/>
      <c r="AB56" s="516"/>
      <c r="AC56" s="516"/>
      <c r="AD56" s="516"/>
      <c r="AE56" s="516"/>
      <c r="AF56" s="516"/>
      <c r="AG56" s="516"/>
      <c r="AH56" s="516"/>
      <c r="AI56" s="516"/>
      <c r="AJ56" s="516"/>
      <c r="AK56" s="516"/>
      <c r="AL56" s="520"/>
      <c r="AM56" s="521"/>
      <c r="AN56" s="522"/>
      <c r="AO56" s="522"/>
      <c r="AP56" s="522"/>
      <c r="AQ56" s="522"/>
      <c r="AR56" s="522"/>
      <c r="AS56" s="522"/>
      <c r="AT56" s="522"/>
      <c r="AU56" s="522"/>
      <c r="AV56" s="522"/>
      <c r="AW56" s="522"/>
      <c r="AX56" s="522"/>
      <c r="AY56" s="522"/>
      <c r="AZ56" s="522"/>
      <c r="BA56" s="522"/>
    </row>
    <row r="57" spans="1:53" s="28" customFormat="1" ht="105" customHeight="1" x14ac:dyDescent="0.25">
      <c r="A57" s="822">
        <v>30</v>
      </c>
      <c r="B57" s="652" t="s">
        <v>498</v>
      </c>
      <c r="C57" s="818">
        <v>27110000</v>
      </c>
      <c r="D57" s="820" t="s">
        <v>359</v>
      </c>
      <c r="E57" s="652" t="s">
        <v>355</v>
      </c>
      <c r="F57" s="652">
        <v>1</v>
      </c>
      <c r="G57" s="654" t="s">
        <v>109</v>
      </c>
      <c r="H57" s="655" t="s">
        <v>263</v>
      </c>
      <c r="I57" s="652" t="s">
        <v>76</v>
      </c>
      <c r="J57" s="652" t="s">
        <v>50</v>
      </c>
      <c r="K57" s="652" t="s">
        <v>385</v>
      </c>
      <c r="L57" s="656">
        <v>1500000</v>
      </c>
      <c r="M57" s="657">
        <v>1500000</v>
      </c>
      <c r="N57" s="658" t="s">
        <v>70</v>
      </c>
      <c r="O57" s="658" t="s">
        <v>51</v>
      </c>
      <c r="P57" s="659" t="s">
        <v>71</v>
      </c>
      <c r="R57" s="256"/>
      <c r="S57" s="257"/>
      <c r="T57" s="258"/>
      <c r="U57" s="259"/>
      <c r="V57" s="260"/>
      <c r="W57" s="491"/>
      <c r="X57" s="261"/>
      <c r="Y57" s="131"/>
      <c r="Z57" s="131"/>
      <c r="AA57" s="262"/>
      <c r="AB57" s="260"/>
      <c r="AC57" s="261"/>
      <c r="AD57" s="261"/>
      <c r="AE57" s="261"/>
      <c r="AF57" s="261"/>
      <c r="AG57" s="261"/>
      <c r="AH57" s="263"/>
      <c r="AI57" s="263"/>
      <c r="AJ57" s="264"/>
      <c r="AK57" s="264"/>
      <c r="AL57" s="265"/>
      <c r="AM57" s="254"/>
      <c r="AN57" s="255"/>
      <c r="AO57" s="255"/>
      <c r="AP57" s="255"/>
      <c r="AQ57" s="255"/>
      <c r="AR57" s="255"/>
      <c r="AS57" s="255"/>
      <c r="AT57" s="255"/>
      <c r="AU57" s="255"/>
      <c r="AV57" s="255"/>
      <c r="AW57" s="255"/>
      <c r="AX57" s="255"/>
      <c r="AY57" s="255"/>
      <c r="AZ57" s="255"/>
      <c r="BA57" s="255"/>
    </row>
    <row r="58" spans="1:53" s="28" customFormat="1" ht="135" customHeight="1" x14ac:dyDescent="0.25">
      <c r="A58" s="823"/>
      <c r="B58" s="652" t="s">
        <v>498</v>
      </c>
      <c r="C58" s="819"/>
      <c r="D58" s="821"/>
      <c r="E58" s="652" t="s">
        <v>355</v>
      </c>
      <c r="F58" s="652">
        <v>1</v>
      </c>
      <c r="G58" s="654" t="s">
        <v>108</v>
      </c>
      <c r="H58" s="655" t="s">
        <v>360</v>
      </c>
      <c r="I58" s="652" t="s">
        <v>76</v>
      </c>
      <c r="J58" s="652" t="s">
        <v>50</v>
      </c>
      <c r="K58" s="652" t="s">
        <v>62</v>
      </c>
      <c r="L58" s="656">
        <v>8000000</v>
      </c>
      <c r="M58" s="657">
        <v>8000000</v>
      </c>
      <c r="N58" s="658" t="s">
        <v>70</v>
      </c>
      <c r="O58" s="658" t="s">
        <v>51</v>
      </c>
      <c r="P58" s="659" t="s">
        <v>71</v>
      </c>
      <c r="R58" s="579"/>
      <c r="S58" s="51"/>
      <c r="T58" s="38"/>
      <c r="U58" s="39"/>
      <c r="V58" s="580"/>
      <c r="W58" s="494"/>
      <c r="X58" s="494"/>
      <c r="Y58" s="494"/>
      <c r="Z58" s="494"/>
      <c r="AA58" s="580"/>
      <c r="AB58" s="580"/>
      <c r="AC58" s="580"/>
      <c r="AD58" s="580"/>
      <c r="AE58" s="580"/>
      <c r="AF58" s="580"/>
      <c r="AG58" s="580"/>
      <c r="AH58" s="580"/>
      <c r="AI58" s="40"/>
      <c r="AJ58" s="40"/>
      <c r="AK58" s="580"/>
      <c r="AL58" s="582"/>
      <c r="AM58" s="561"/>
      <c r="AN58" s="562"/>
      <c r="AO58" s="562"/>
      <c r="AP58" s="552"/>
      <c r="AQ58" s="562"/>
      <c r="AR58" s="562"/>
      <c r="AS58" s="563"/>
      <c r="AT58" s="555"/>
      <c r="AU58" s="564"/>
      <c r="AV58" s="564"/>
      <c r="AW58" s="564"/>
      <c r="AX58" s="557"/>
      <c r="AY58" s="564"/>
      <c r="AZ58" s="564"/>
      <c r="BA58" s="558"/>
    </row>
    <row r="59" spans="1:53" s="28" customFormat="1" ht="108" customHeight="1" x14ac:dyDescent="0.25">
      <c r="A59" s="651">
        <v>31</v>
      </c>
      <c r="B59" s="652" t="s">
        <v>498</v>
      </c>
      <c r="C59" s="652">
        <v>84131512</v>
      </c>
      <c r="D59" s="653" t="s">
        <v>363</v>
      </c>
      <c r="E59" s="652" t="s">
        <v>66</v>
      </c>
      <c r="F59" s="652">
        <v>1</v>
      </c>
      <c r="G59" s="654" t="s">
        <v>110</v>
      </c>
      <c r="H59" s="655">
        <v>12</v>
      </c>
      <c r="I59" s="652" t="s">
        <v>337</v>
      </c>
      <c r="J59" s="652" t="s">
        <v>50</v>
      </c>
      <c r="K59" s="652" t="s">
        <v>361</v>
      </c>
      <c r="L59" s="656">
        <v>9000000</v>
      </c>
      <c r="M59" s="657">
        <v>9000000</v>
      </c>
      <c r="N59" s="658" t="s">
        <v>70</v>
      </c>
      <c r="O59" s="658" t="s">
        <v>51</v>
      </c>
      <c r="P59" s="659" t="s">
        <v>90</v>
      </c>
      <c r="R59" s="698"/>
      <c r="S59" s="698"/>
      <c r="T59" s="699"/>
      <c r="U59" s="700"/>
      <c r="V59" s="700"/>
      <c r="W59" s="494"/>
      <c r="X59" s="576"/>
      <c r="Y59" s="494"/>
      <c r="Z59" s="494"/>
      <c r="AA59" s="701"/>
      <c r="AB59" s="580"/>
      <c r="AC59" s="580"/>
      <c r="AD59" s="577"/>
      <c r="AE59" s="580"/>
      <c r="AF59" s="40"/>
      <c r="AG59" s="40"/>
      <c r="AH59" s="102"/>
      <c r="AI59" s="40"/>
      <c r="AJ59" s="40"/>
      <c r="AK59" s="580"/>
      <c r="AL59" s="573"/>
      <c r="AM59" s="52"/>
      <c r="AN59" s="14"/>
      <c r="AO59" s="14"/>
      <c r="AP59" s="14"/>
      <c r="AQ59" s="14"/>
      <c r="AR59" s="586"/>
      <c r="AS59" s="586"/>
      <c r="AT59" s="585"/>
      <c r="AU59" s="585"/>
      <c r="AV59" s="585"/>
      <c r="AW59" s="585"/>
      <c r="AX59" s="585"/>
      <c r="AY59" s="585"/>
      <c r="AZ59" s="585"/>
      <c r="BA59" s="585"/>
    </row>
    <row r="60" spans="1:53" s="28" customFormat="1" ht="210" customHeight="1" x14ac:dyDescent="0.25">
      <c r="A60" s="651">
        <v>32</v>
      </c>
      <c r="B60" s="652" t="s">
        <v>305</v>
      </c>
      <c r="C60" s="652">
        <v>81100000</v>
      </c>
      <c r="D60" s="653" t="s">
        <v>81</v>
      </c>
      <c r="E60" s="652" t="s">
        <v>66</v>
      </c>
      <c r="F60" s="652">
        <v>1</v>
      </c>
      <c r="G60" s="654" t="s">
        <v>103</v>
      </c>
      <c r="H60" s="655">
        <v>12</v>
      </c>
      <c r="I60" s="652" t="s">
        <v>76</v>
      </c>
      <c r="J60" s="652" t="s">
        <v>50</v>
      </c>
      <c r="K60" s="652" t="s">
        <v>56</v>
      </c>
      <c r="L60" s="656">
        <v>4600000</v>
      </c>
      <c r="M60" s="657">
        <v>4600000</v>
      </c>
      <c r="N60" s="658" t="s">
        <v>70</v>
      </c>
      <c r="O60" s="658" t="s">
        <v>51</v>
      </c>
      <c r="P60" s="659" t="s">
        <v>55</v>
      </c>
      <c r="R60" s="579"/>
      <c r="S60" s="51"/>
      <c r="T60" s="38"/>
      <c r="U60" s="39"/>
      <c r="V60" s="580"/>
      <c r="W60" s="494"/>
      <c r="X60" s="494"/>
      <c r="Y60" s="494"/>
      <c r="Z60" s="494"/>
      <c r="AA60" s="580"/>
      <c r="AB60" s="580"/>
      <c r="AC60" s="580"/>
      <c r="AD60" s="580"/>
      <c r="AE60" s="580"/>
      <c r="AF60" s="580"/>
      <c r="AG60" s="580"/>
      <c r="AH60" s="580"/>
      <c r="AI60" s="40"/>
      <c r="AJ60" s="40"/>
      <c r="AK60" s="580"/>
      <c r="AL60" s="582"/>
      <c r="AM60" s="549"/>
      <c r="AN60" s="544"/>
      <c r="AO60" s="544"/>
      <c r="AP60" s="552"/>
      <c r="AQ60" s="544"/>
      <c r="AR60" s="544"/>
      <c r="AS60" s="554"/>
      <c r="AT60" s="555"/>
      <c r="AU60" s="556"/>
      <c r="AV60" s="556"/>
      <c r="AW60" s="556"/>
      <c r="AX60" s="557"/>
      <c r="AY60" s="556"/>
      <c r="AZ60" s="556"/>
      <c r="BA60" s="558"/>
    </row>
    <row r="61" spans="1:53" s="360" customFormat="1" ht="102.75" customHeight="1" x14ac:dyDescent="0.25">
      <c r="A61" s="651">
        <v>33</v>
      </c>
      <c r="B61" s="652" t="s">
        <v>305</v>
      </c>
      <c r="C61" s="652">
        <v>92101805</v>
      </c>
      <c r="D61" s="653" t="s">
        <v>87</v>
      </c>
      <c r="E61" s="652" t="s">
        <v>80</v>
      </c>
      <c r="F61" s="652">
        <v>1</v>
      </c>
      <c r="G61" s="654" t="s">
        <v>109</v>
      </c>
      <c r="H61" s="655">
        <v>11</v>
      </c>
      <c r="I61" s="652" t="s">
        <v>67</v>
      </c>
      <c r="J61" s="652" t="s">
        <v>50</v>
      </c>
      <c r="K61" s="652" t="s">
        <v>88</v>
      </c>
      <c r="L61" s="656">
        <v>12400000</v>
      </c>
      <c r="M61" s="657">
        <v>12400000</v>
      </c>
      <c r="N61" s="658" t="s">
        <v>70</v>
      </c>
      <c r="O61" s="658" t="s">
        <v>51</v>
      </c>
      <c r="P61" s="659" t="s">
        <v>55</v>
      </c>
      <c r="R61" s="571"/>
      <c r="S61" s="879"/>
      <c r="T61" s="869"/>
      <c r="U61" s="869"/>
      <c r="V61" s="863"/>
      <c r="W61" s="119"/>
      <c r="X61" s="577"/>
      <c r="Y61" s="119"/>
      <c r="Z61" s="119"/>
      <c r="AA61" s="883"/>
      <c r="AB61" s="577"/>
      <c r="AC61" s="580"/>
      <c r="AD61" s="577"/>
      <c r="AE61" s="580"/>
      <c r="AF61" s="580"/>
      <c r="AG61" s="580"/>
      <c r="AH61" s="39"/>
      <c r="AI61" s="42"/>
      <c r="AJ61" s="40"/>
      <c r="AK61" s="580"/>
      <c r="AL61" s="573"/>
      <c r="AM61" s="54"/>
      <c r="AN61" s="16"/>
      <c r="AO61" s="16"/>
      <c r="AP61" s="16"/>
      <c r="AQ61" s="16"/>
      <c r="AR61" s="16"/>
      <c r="AS61" s="16"/>
      <c r="AT61" s="16"/>
      <c r="AU61" s="16"/>
      <c r="AV61" s="16"/>
      <c r="AW61" s="16"/>
      <c r="AX61" s="16"/>
      <c r="AY61" s="16"/>
      <c r="AZ61" s="16"/>
      <c r="BA61" s="16"/>
    </row>
    <row r="62" spans="1:53" s="360" customFormat="1" ht="63.75" customHeight="1" x14ac:dyDescent="0.25">
      <c r="A62" s="651">
        <v>34</v>
      </c>
      <c r="B62" s="652" t="s">
        <v>498</v>
      </c>
      <c r="C62" s="652">
        <v>43211507</v>
      </c>
      <c r="D62" s="653" t="s">
        <v>416</v>
      </c>
      <c r="E62" s="652" t="s">
        <v>66</v>
      </c>
      <c r="F62" s="652">
        <v>1</v>
      </c>
      <c r="G62" s="654" t="s">
        <v>104</v>
      </c>
      <c r="H62" s="655">
        <v>2</v>
      </c>
      <c r="I62" s="652" t="s">
        <v>76</v>
      </c>
      <c r="J62" s="652" t="s">
        <v>50</v>
      </c>
      <c r="K62" s="652" t="s">
        <v>385</v>
      </c>
      <c r="L62" s="656">
        <v>15000000</v>
      </c>
      <c r="M62" s="657">
        <v>15000000</v>
      </c>
      <c r="N62" s="658" t="s">
        <v>70</v>
      </c>
      <c r="O62" s="658" t="s">
        <v>51</v>
      </c>
      <c r="P62" s="659" t="s">
        <v>54</v>
      </c>
      <c r="R62" s="488"/>
      <c r="S62" s="880"/>
      <c r="T62" s="881"/>
      <c r="U62" s="881"/>
      <c r="V62" s="882"/>
      <c r="W62" s="119"/>
      <c r="X62" s="577"/>
      <c r="Y62" s="119"/>
      <c r="Z62" s="119"/>
      <c r="AA62" s="884"/>
      <c r="AB62" s="41"/>
      <c r="AC62" s="577"/>
      <c r="AD62" s="577"/>
      <c r="AE62" s="577"/>
      <c r="AF62" s="577"/>
      <c r="AG62" s="577"/>
      <c r="AH62" s="456"/>
      <c r="AI62" s="456"/>
      <c r="AJ62" s="460"/>
      <c r="AK62" s="460"/>
      <c r="AL62" s="461"/>
      <c r="AM62" s="54"/>
      <c r="AN62" s="16"/>
      <c r="AO62" s="16"/>
      <c r="AP62" s="16"/>
      <c r="AQ62" s="16"/>
      <c r="AR62" s="16"/>
      <c r="AS62" s="16"/>
      <c r="AT62" s="16"/>
      <c r="AU62" s="16"/>
      <c r="AV62" s="16"/>
      <c r="AW62" s="16"/>
      <c r="AX62" s="16"/>
      <c r="AY62" s="16"/>
      <c r="AZ62" s="16"/>
      <c r="BA62" s="16"/>
    </row>
    <row r="63" spans="1:53" s="28" customFormat="1" ht="113.25" customHeight="1" x14ac:dyDescent="0.25">
      <c r="A63" s="651">
        <v>35</v>
      </c>
      <c r="B63" s="652" t="s">
        <v>498</v>
      </c>
      <c r="C63" s="652">
        <v>72154010</v>
      </c>
      <c r="D63" s="653" t="s">
        <v>417</v>
      </c>
      <c r="E63" s="652" t="s">
        <v>66</v>
      </c>
      <c r="F63" s="652">
        <v>1</v>
      </c>
      <c r="G63" s="654" t="s">
        <v>104</v>
      </c>
      <c r="H63" s="655" t="s">
        <v>418</v>
      </c>
      <c r="I63" s="652" t="s">
        <v>419</v>
      </c>
      <c r="J63" s="652" t="s">
        <v>89</v>
      </c>
      <c r="K63" s="761" t="s">
        <v>461</v>
      </c>
      <c r="L63" s="656">
        <v>456211695</v>
      </c>
      <c r="M63" s="657">
        <v>381381695</v>
      </c>
      <c r="N63" s="658" t="s">
        <v>68</v>
      </c>
      <c r="O63" s="658" t="s">
        <v>400</v>
      </c>
      <c r="P63" s="659" t="s">
        <v>71</v>
      </c>
      <c r="R63" s="579"/>
      <c r="S63" s="51"/>
      <c r="T63" s="38"/>
      <c r="U63" s="39"/>
      <c r="V63" s="580"/>
      <c r="W63" s="494"/>
      <c r="X63" s="494"/>
      <c r="Y63" s="494"/>
      <c r="Z63" s="494"/>
      <c r="AA63" s="580"/>
      <c r="AB63" s="580"/>
      <c r="AC63" s="580"/>
      <c r="AD63" s="580"/>
      <c r="AE63" s="580"/>
      <c r="AF63" s="580"/>
      <c r="AG63" s="580"/>
      <c r="AH63" s="580"/>
      <c r="AI63" s="40"/>
      <c r="AJ63" s="40"/>
      <c r="AK63" s="580"/>
      <c r="AL63" s="582"/>
      <c r="AM63" s="549"/>
      <c r="AN63" s="544"/>
      <c r="AO63" s="544"/>
      <c r="AP63" s="552"/>
      <c r="AQ63" s="544"/>
      <c r="AR63" s="544"/>
      <c r="AS63" s="549"/>
      <c r="AT63" s="555"/>
      <c r="AU63" s="549"/>
      <c r="AV63" s="549"/>
      <c r="AW63" s="549"/>
      <c r="AX63" s="549"/>
      <c r="AY63" s="549"/>
      <c r="AZ63" s="549"/>
      <c r="BA63" s="549"/>
    </row>
    <row r="64" spans="1:53" s="28" customFormat="1" ht="86.25" customHeight="1" x14ac:dyDescent="0.25">
      <c r="A64" s="651">
        <v>36</v>
      </c>
      <c r="B64" s="652" t="s">
        <v>498</v>
      </c>
      <c r="C64" s="652">
        <v>72101506</v>
      </c>
      <c r="D64" s="653" t="s">
        <v>420</v>
      </c>
      <c r="E64" s="652" t="s">
        <v>66</v>
      </c>
      <c r="F64" s="652">
        <v>1</v>
      </c>
      <c r="G64" s="654" t="s">
        <v>104</v>
      </c>
      <c r="H64" s="655" t="s">
        <v>418</v>
      </c>
      <c r="I64" s="652" t="s">
        <v>421</v>
      </c>
      <c r="J64" s="652" t="s">
        <v>89</v>
      </c>
      <c r="K64" s="761" t="s">
        <v>461</v>
      </c>
      <c r="L64" s="656">
        <v>79192099</v>
      </c>
      <c r="M64" s="657">
        <v>63353599</v>
      </c>
      <c r="N64" s="658" t="s">
        <v>68</v>
      </c>
      <c r="O64" s="658" t="s">
        <v>400</v>
      </c>
      <c r="P64" s="659" t="s">
        <v>71</v>
      </c>
      <c r="R64" s="579"/>
      <c r="S64" s="51"/>
      <c r="T64" s="38"/>
      <c r="U64" s="39"/>
      <c r="V64" s="580"/>
      <c r="W64" s="494"/>
      <c r="X64" s="494"/>
      <c r="Y64" s="494"/>
      <c r="Z64" s="494"/>
      <c r="AA64" s="580"/>
      <c r="AB64" s="580"/>
      <c r="AC64" s="580"/>
      <c r="AD64" s="580"/>
      <c r="AE64" s="580"/>
      <c r="AF64" s="580"/>
      <c r="AG64" s="580"/>
      <c r="AH64" s="580"/>
      <c r="AI64" s="40"/>
      <c r="AJ64" s="40"/>
      <c r="AK64" s="580"/>
      <c r="AL64" s="582"/>
      <c r="AM64" s="549"/>
      <c r="AN64" s="544"/>
      <c r="AO64" s="544"/>
      <c r="AP64" s="552"/>
      <c r="AQ64" s="544"/>
      <c r="AR64" s="544"/>
      <c r="AS64" s="549"/>
      <c r="AT64" s="555"/>
      <c r="AU64" s="549"/>
      <c r="AV64" s="549"/>
      <c r="AW64" s="549"/>
      <c r="AX64" s="549"/>
      <c r="AY64" s="549"/>
      <c r="AZ64" s="549"/>
      <c r="BA64" s="549"/>
    </row>
    <row r="65" spans="1:53" s="28" customFormat="1" ht="104.25" customHeight="1" x14ac:dyDescent="0.25">
      <c r="A65" s="651">
        <v>37</v>
      </c>
      <c r="B65" s="652" t="s">
        <v>422</v>
      </c>
      <c r="C65" s="652">
        <v>81112502</v>
      </c>
      <c r="D65" s="653" t="s">
        <v>423</v>
      </c>
      <c r="E65" s="652" t="s">
        <v>92</v>
      </c>
      <c r="F65" s="652">
        <v>1</v>
      </c>
      <c r="G65" s="716" t="s">
        <v>107</v>
      </c>
      <c r="H65" s="717" t="s">
        <v>383</v>
      </c>
      <c r="I65" s="715" t="s">
        <v>298</v>
      </c>
      <c r="J65" s="715" t="s">
        <v>50</v>
      </c>
      <c r="K65" s="715" t="s">
        <v>282</v>
      </c>
      <c r="L65" s="718">
        <v>209725028</v>
      </c>
      <c r="M65" s="718">
        <v>209725028</v>
      </c>
      <c r="N65" s="719" t="s">
        <v>68</v>
      </c>
      <c r="O65" s="719" t="s">
        <v>400</v>
      </c>
      <c r="P65" s="720" t="s">
        <v>54</v>
      </c>
      <c r="R65" s="579"/>
      <c r="S65" s="579"/>
      <c r="T65" s="583"/>
      <c r="U65" s="41"/>
      <c r="V65" s="577"/>
      <c r="W65" s="119"/>
      <c r="X65" s="119"/>
      <c r="Y65" s="494"/>
      <c r="Z65" s="494"/>
      <c r="AA65" s="577"/>
      <c r="AB65" s="577"/>
      <c r="AC65" s="577"/>
      <c r="AD65" s="577"/>
      <c r="AE65" s="577"/>
      <c r="AF65" s="577"/>
      <c r="AG65" s="577"/>
      <c r="AH65" s="577"/>
      <c r="AI65" s="42"/>
      <c r="AJ65" s="42"/>
      <c r="AK65" s="577"/>
      <c r="AL65" s="578"/>
      <c r="AM65" s="547"/>
      <c r="AN65" s="52"/>
      <c r="AO65" s="52"/>
      <c r="AP65" s="52"/>
      <c r="AQ65" s="581"/>
      <c r="AR65" s="581"/>
      <c r="AS65" s="572"/>
      <c r="AT65" s="552"/>
      <c r="AU65" s="572"/>
      <c r="AV65" s="572"/>
      <c r="AW65" s="572"/>
      <c r="AX65" s="572"/>
      <c r="AY65" s="572"/>
      <c r="AZ65" s="572"/>
      <c r="BA65" s="572"/>
    </row>
    <row r="66" spans="1:53" s="28" customFormat="1" ht="138" customHeight="1" x14ac:dyDescent="0.25">
      <c r="A66" s="651">
        <v>38</v>
      </c>
      <c r="B66" s="652" t="s">
        <v>422</v>
      </c>
      <c r="C66" s="652">
        <v>43233004</v>
      </c>
      <c r="D66" s="653" t="s">
        <v>424</v>
      </c>
      <c r="E66" s="652" t="s">
        <v>92</v>
      </c>
      <c r="F66" s="652">
        <v>24</v>
      </c>
      <c r="G66" s="654" t="s">
        <v>102</v>
      </c>
      <c r="H66" s="655" t="s">
        <v>383</v>
      </c>
      <c r="I66" s="652" t="s">
        <v>96</v>
      </c>
      <c r="J66" s="652" t="s">
        <v>89</v>
      </c>
      <c r="K66" s="652" t="s">
        <v>462</v>
      </c>
      <c r="L66" s="657">
        <f>74910000*1.1</f>
        <v>82401000</v>
      </c>
      <c r="M66" s="657">
        <f>74910000*1.1</f>
        <v>82401000</v>
      </c>
      <c r="N66" s="658" t="s">
        <v>70</v>
      </c>
      <c r="O66" s="658" t="s">
        <v>51</v>
      </c>
      <c r="P66" s="659" t="s">
        <v>54</v>
      </c>
      <c r="R66" s="579"/>
      <c r="S66" s="579"/>
      <c r="T66" s="583"/>
      <c r="U66" s="48"/>
      <c r="V66" s="577"/>
      <c r="W66" s="576"/>
      <c r="X66" s="581"/>
      <c r="Y66" s="581"/>
      <c r="Z66" s="581"/>
      <c r="AA66" s="580"/>
      <c r="AB66" s="580"/>
      <c r="AC66" s="580"/>
      <c r="AD66" s="577"/>
      <c r="AE66" s="580"/>
      <c r="AF66" s="580"/>
      <c r="AG66" s="580"/>
      <c r="AH66" s="102"/>
      <c r="AI66" s="40"/>
      <c r="AJ66" s="40"/>
      <c r="AK66" s="580"/>
      <c r="AL66" s="573"/>
      <c r="AM66" s="53"/>
      <c r="AN66" s="14"/>
      <c r="AO66" s="14"/>
      <c r="AP66" s="14"/>
      <c r="AQ66" s="14"/>
      <c r="AR66" s="124"/>
      <c r="AS66" s="250"/>
      <c r="AT66" s="14"/>
      <c r="AU66" s="250"/>
      <c r="AV66" s="124"/>
      <c r="AW66" s="124"/>
      <c r="AX66" s="14"/>
      <c r="AY66" s="124"/>
      <c r="AZ66" s="124"/>
      <c r="BA66" s="14"/>
    </row>
    <row r="67" spans="1:53" s="28" customFormat="1" ht="102.75" customHeight="1" x14ac:dyDescent="0.25">
      <c r="A67" s="651">
        <v>39</v>
      </c>
      <c r="B67" s="652" t="s">
        <v>422</v>
      </c>
      <c r="C67" s="652">
        <v>81111812</v>
      </c>
      <c r="D67" s="653" t="s">
        <v>296</v>
      </c>
      <c r="E67" s="652" t="s">
        <v>92</v>
      </c>
      <c r="F67" s="652">
        <v>1</v>
      </c>
      <c r="G67" s="654" t="s">
        <v>297</v>
      </c>
      <c r="H67" s="655">
        <v>12</v>
      </c>
      <c r="I67" s="652" t="s">
        <v>96</v>
      </c>
      <c r="J67" s="652" t="s">
        <v>89</v>
      </c>
      <c r="K67" s="652" t="s">
        <v>462</v>
      </c>
      <c r="L67" s="657">
        <f>20500000*1.1</f>
        <v>22550000</v>
      </c>
      <c r="M67" s="657">
        <f>20500000*1.1</f>
        <v>22550000</v>
      </c>
      <c r="N67" s="658" t="s">
        <v>70</v>
      </c>
      <c r="O67" s="658" t="s">
        <v>51</v>
      </c>
      <c r="P67" s="659" t="s">
        <v>54</v>
      </c>
      <c r="R67" s="579"/>
      <c r="S67" s="51"/>
      <c r="T67" s="38"/>
      <c r="U67" s="89"/>
      <c r="V67" s="580"/>
      <c r="W67" s="581"/>
      <c r="X67" s="577"/>
      <c r="Y67" s="494"/>
      <c r="Z67" s="494"/>
      <c r="AA67" s="580"/>
      <c r="AB67" s="580"/>
      <c r="AC67" s="580"/>
      <c r="AD67" s="577"/>
      <c r="AE67" s="580"/>
      <c r="AF67" s="580"/>
      <c r="AG67" s="580"/>
      <c r="AH67" s="102"/>
      <c r="AI67" s="40"/>
      <c r="AJ67" s="40"/>
      <c r="AK67" s="580"/>
      <c r="AL67" s="573"/>
      <c r="AM67" s="53"/>
      <c r="AN67" s="14"/>
      <c r="AO67" s="14"/>
      <c r="AP67" s="14"/>
      <c r="AQ67" s="14"/>
      <c r="AR67" s="124"/>
      <c r="AS67" s="250"/>
      <c r="AT67" s="14"/>
      <c r="AU67" s="250"/>
      <c r="AV67" s="14"/>
      <c r="AW67" s="14"/>
      <c r="AX67" s="14"/>
      <c r="AY67" s="14"/>
      <c r="AZ67" s="14"/>
      <c r="BA67" s="14"/>
    </row>
    <row r="68" spans="1:53" s="28" customFormat="1" ht="111" customHeight="1" x14ac:dyDescent="0.25">
      <c r="A68" s="651">
        <v>40</v>
      </c>
      <c r="B68" s="652" t="s">
        <v>422</v>
      </c>
      <c r="C68" s="652">
        <v>81112501</v>
      </c>
      <c r="D68" s="653" t="s">
        <v>425</v>
      </c>
      <c r="E68" s="652" t="s">
        <v>92</v>
      </c>
      <c r="F68" s="652">
        <v>505</v>
      </c>
      <c r="G68" s="654" t="s">
        <v>107</v>
      </c>
      <c r="H68" s="655">
        <v>12</v>
      </c>
      <c r="I68" s="652" t="s">
        <v>299</v>
      </c>
      <c r="J68" s="652" t="s">
        <v>89</v>
      </c>
      <c r="K68" s="652" t="s">
        <v>462</v>
      </c>
      <c r="L68" s="657">
        <v>388450000</v>
      </c>
      <c r="M68" s="657">
        <v>388450000</v>
      </c>
      <c r="N68" s="658" t="s">
        <v>70</v>
      </c>
      <c r="O68" s="658" t="s">
        <v>51</v>
      </c>
      <c r="P68" s="659" t="s">
        <v>54</v>
      </c>
      <c r="R68" s="579"/>
      <c r="S68" s="579"/>
      <c r="T68" s="583"/>
      <c r="U68" s="48"/>
      <c r="V68" s="577"/>
      <c r="W68" s="576"/>
      <c r="X68" s="577"/>
      <c r="Y68" s="494"/>
      <c r="Z68" s="494"/>
      <c r="AA68" s="580"/>
      <c r="AB68" s="580"/>
      <c r="AC68" s="580"/>
      <c r="AD68" s="577"/>
      <c r="AE68" s="580"/>
      <c r="AF68" s="580"/>
      <c r="AG68" s="580"/>
      <c r="AH68" s="102"/>
      <c r="AI68" s="40"/>
      <c r="AJ68" s="40"/>
      <c r="AK68" s="580"/>
      <c r="AL68" s="573"/>
      <c r="AM68" s="53"/>
      <c r="AN68" s="14"/>
      <c r="AO68" s="14"/>
      <c r="AP68" s="14"/>
      <c r="AQ68" s="14"/>
      <c r="AR68" s="124"/>
      <c r="AS68" s="124"/>
      <c r="AT68" s="14"/>
      <c r="AU68" s="124"/>
      <c r="AV68" s="124"/>
      <c r="AW68" s="124"/>
      <c r="AX68" s="14"/>
      <c r="AY68" s="124"/>
      <c r="AZ68" s="14"/>
      <c r="BA68" s="14"/>
    </row>
    <row r="69" spans="1:53" s="28" customFormat="1" ht="73.5" customHeight="1" x14ac:dyDescent="0.25">
      <c r="A69" s="651">
        <v>41</v>
      </c>
      <c r="B69" s="652" t="s">
        <v>422</v>
      </c>
      <c r="C69" s="652">
        <v>43232309</v>
      </c>
      <c r="D69" s="653" t="s">
        <v>426</v>
      </c>
      <c r="E69" s="652" t="s">
        <v>92</v>
      </c>
      <c r="F69" s="652">
        <v>1</v>
      </c>
      <c r="G69" s="664" t="s">
        <v>108</v>
      </c>
      <c r="H69" s="660">
        <v>12</v>
      </c>
      <c r="I69" s="652" t="s">
        <v>96</v>
      </c>
      <c r="J69" s="652" t="s">
        <v>89</v>
      </c>
      <c r="K69" s="652" t="s">
        <v>462</v>
      </c>
      <c r="L69" s="665">
        <v>40000000</v>
      </c>
      <c r="M69" s="665">
        <v>40000000</v>
      </c>
      <c r="N69" s="666" t="s">
        <v>68</v>
      </c>
      <c r="O69" s="666" t="s">
        <v>51</v>
      </c>
      <c r="P69" s="659" t="s">
        <v>54</v>
      </c>
      <c r="R69" s="579"/>
      <c r="S69" s="579"/>
      <c r="T69" s="583"/>
      <c r="U69" s="41"/>
      <c r="V69" s="577"/>
      <c r="W69" s="576"/>
      <c r="X69" s="577"/>
      <c r="Y69" s="494"/>
      <c r="Z69" s="494"/>
      <c r="AA69" s="39"/>
      <c r="AB69" s="580"/>
      <c r="AC69" s="580"/>
      <c r="AD69" s="577"/>
      <c r="AE69" s="580"/>
      <c r="AF69" s="580"/>
      <c r="AG69" s="580"/>
      <c r="AH69" s="39"/>
      <c r="AI69" s="42"/>
      <c r="AJ69" s="40"/>
      <c r="AK69" s="580"/>
      <c r="AL69" s="573"/>
      <c r="AM69" s="587"/>
      <c r="AN69" s="584"/>
      <c r="AO69" s="584"/>
      <c r="AP69" s="584"/>
      <c r="AQ69" s="584"/>
      <c r="AR69" s="584"/>
      <c r="AS69" s="584"/>
      <c r="AT69" s="584"/>
      <c r="AU69" s="584"/>
      <c r="AV69" s="584"/>
      <c r="AW69" s="584"/>
      <c r="AX69" s="584"/>
      <c r="AY69" s="584"/>
      <c r="AZ69" s="584"/>
      <c r="BA69" s="584"/>
    </row>
    <row r="70" spans="1:53" s="28" customFormat="1" ht="117" customHeight="1" x14ac:dyDescent="0.25">
      <c r="A70" s="651">
        <v>42</v>
      </c>
      <c r="B70" s="652" t="s">
        <v>422</v>
      </c>
      <c r="C70" s="652">
        <v>81100000</v>
      </c>
      <c r="D70" s="653" t="s">
        <v>300</v>
      </c>
      <c r="E70" s="652" t="s">
        <v>92</v>
      </c>
      <c r="F70" s="652">
        <v>1</v>
      </c>
      <c r="G70" s="654" t="s">
        <v>108</v>
      </c>
      <c r="H70" s="655" t="s">
        <v>383</v>
      </c>
      <c r="I70" s="652" t="s">
        <v>298</v>
      </c>
      <c r="J70" s="652" t="s">
        <v>89</v>
      </c>
      <c r="K70" s="652" t="s">
        <v>462</v>
      </c>
      <c r="L70" s="657">
        <f>1380134*6</f>
        <v>8280804</v>
      </c>
      <c r="M70" s="657">
        <f>1380134*6</f>
        <v>8280804</v>
      </c>
      <c r="N70" s="658" t="s">
        <v>70</v>
      </c>
      <c r="O70" s="658" t="s">
        <v>51</v>
      </c>
      <c r="P70" s="659" t="s">
        <v>54</v>
      </c>
      <c r="R70" s="579"/>
      <c r="S70" s="579"/>
      <c r="T70" s="583"/>
      <c r="U70" s="48"/>
      <c r="V70" s="577"/>
      <c r="W70" s="576"/>
      <c r="X70" s="125"/>
      <c r="Y70" s="494"/>
      <c r="Z70" s="494"/>
      <c r="AA70" s="580"/>
      <c r="AB70" s="580"/>
      <c r="AC70" s="580"/>
      <c r="AD70" s="577"/>
      <c r="AE70" s="580"/>
      <c r="AF70" s="580"/>
      <c r="AG70" s="580"/>
      <c r="AH70" s="102"/>
      <c r="AI70" s="40"/>
      <c r="AJ70" s="40"/>
      <c r="AK70" s="580"/>
      <c r="AL70" s="573"/>
      <c r="AM70" s="251"/>
      <c r="AN70" s="42"/>
      <c r="AO70" s="577"/>
      <c r="AP70" s="577"/>
      <c r="AQ70" s="16"/>
      <c r="AR70" s="249"/>
      <c r="AS70" s="249"/>
      <c r="AT70" s="109"/>
      <c r="AU70" s="126"/>
      <c r="AV70" s="16"/>
      <c r="AW70" s="16"/>
      <c r="AX70" s="109"/>
      <c r="AY70" s="16"/>
      <c r="AZ70" s="16"/>
      <c r="BA70" s="16"/>
    </row>
    <row r="71" spans="1:53" s="138" customFormat="1" ht="149.25" customHeight="1" x14ac:dyDescent="0.25">
      <c r="A71" s="651">
        <v>43</v>
      </c>
      <c r="B71" s="652" t="s">
        <v>422</v>
      </c>
      <c r="C71" s="652">
        <v>81112501</v>
      </c>
      <c r="D71" s="653" t="s">
        <v>301</v>
      </c>
      <c r="E71" s="652" t="s">
        <v>92</v>
      </c>
      <c r="F71" s="652">
        <v>1</v>
      </c>
      <c r="G71" s="654" t="s">
        <v>110</v>
      </c>
      <c r="H71" s="655" t="s">
        <v>383</v>
      </c>
      <c r="I71" s="652" t="s">
        <v>96</v>
      </c>
      <c r="J71" s="652" t="s">
        <v>89</v>
      </c>
      <c r="K71" s="652" t="s">
        <v>462</v>
      </c>
      <c r="L71" s="657">
        <f>25885395*1.1</f>
        <v>28473934.500000004</v>
      </c>
      <c r="M71" s="657">
        <f>25885395*1.1</f>
        <v>28473934.500000004</v>
      </c>
      <c r="N71" s="658" t="s">
        <v>70</v>
      </c>
      <c r="O71" s="658" t="s">
        <v>51</v>
      </c>
      <c r="P71" s="659" t="s">
        <v>54</v>
      </c>
      <c r="R71" s="256"/>
      <c r="S71" s="257"/>
      <c r="T71" s="258"/>
      <c r="U71" s="259"/>
      <c r="V71" s="260"/>
      <c r="W71" s="491"/>
      <c r="X71" s="261"/>
      <c r="Y71" s="131"/>
      <c r="Z71" s="131"/>
      <c r="AA71" s="262"/>
      <c r="AB71" s="260"/>
      <c r="AC71" s="261"/>
      <c r="AD71" s="261"/>
      <c r="AE71" s="261"/>
      <c r="AF71" s="261"/>
      <c r="AG71" s="261"/>
      <c r="AH71" s="263"/>
      <c r="AI71" s="263"/>
      <c r="AJ71" s="264"/>
      <c r="AK71" s="264"/>
      <c r="AL71" s="265"/>
      <c r="AM71" s="496"/>
      <c r="AN71" s="497"/>
      <c r="AO71" s="497"/>
      <c r="AP71" s="497"/>
      <c r="AQ71" s="497"/>
      <c r="AR71" s="497"/>
      <c r="AS71" s="497"/>
      <c r="AT71" s="497"/>
      <c r="AU71" s="497"/>
      <c r="AV71" s="497"/>
      <c r="AW71" s="497"/>
      <c r="AX71" s="497"/>
      <c r="AY71" s="497"/>
      <c r="AZ71" s="497"/>
      <c r="BA71" s="497"/>
    </row>
    <row r="72" spans="1:53" s="138" customFormat="1" ht="149.25" customHeight="1" x14ac:dyDescent="0.25">
      <c r="A72" s="651">
        <v>44</v>
      </c>
      <c r="B72" s="652" t="s">
        <v>422</v>
      </c>
      <c r="C72" s="652">
        <v>81112501</v>
      </c>
      <c r="D72" s="653" t="s">
        <v>302</v>
      </c>
      <c r="E72" s="652" t="s">
        <v>92</v>
      </c>
      <c r="F72" s="652">
        <v>6</v>
      </c>
      <c r="G72" s="654" t="s">
        <v>105</v>
      </c>
      <c r="H72" s="655">
        <v>12</v>
      </c>
      <c r="I72" s="652" t="s">
        <v>76</v>
      </c>
      <c r="J72" s="652" t="s">
        <v>89</v>
      </c>
      <c r="K72" s="652" t="s">
        <v>462</v>
      </c>
      <c r="L72" s="657">
        <v>30000000</v>
      </c>
      <c r="M72" s="657">
        <v>30000000</v>
      </c>
      <c r="N72" s="658" t="s">
        <v>70</v>
      </c>
      <c r="O72" s="658" t="s">
        <v>51</v>
      </c>
      <c r="P72" s="659" t="s">
        <v>54</v>
      </c>
      <c r="R72" s="256"/>
      <c r="S72" s="257"/>
      <c r="T72" s="258"/>
      <c r="U72" s="259"/>
      <c r="V72" s="260"/>
      <c r="W72" s="491"/>
      <c r="X72" s="261"/>
      <c r="Y72" s="131"/>
      <c r="Z72" s="131"/>
      <c r="AA72" s="262"/>
      <c r="AB72" s="260"/>
      <c r="AC72" s="261"/>
      <c r="AD72" s="261"/>
      <c r="AE72" s="261"/>
      <c r="AF72" s="261"/>
      <c r="AG72" s="261"/>
      <c r="AH72" s="263"/>
      <c r="AI72" s="263"/>
      <c r="AJ72" s="264"/>
      <c r="AK72" s="264"/>
      <c r="AL72" s="265"/>
      <c r="AM72" s="254"/>
      <c r="AN72" s="255"/>
      <c r="AO72" s="255"/>
      <c r="AP72" s="255"/>
      <c r="AQ72" s="255"/>
      <c r="AR72" s="255"/>
      <c r="AS72" s="255"/>
      <c r="AT72" s="255"/>
      <c r="AU72" s="255"/>
      <c r="AV72" s="255"/>
      <c r="AW72" s="255"/>
      <c r="AX72" s="255"/>
      <c r="AY72" s="255"/>
      <c r="AZ72" s="255"/>
      <c r="BA72" s="255"/>
    </row>
    <row r="73" spans="1:53" s="138" customFormat="1" ht="111.75" customHeight="1" x14ac:dyDescent="0.25">
      <c r="A73" s="651">
        <v>45</v>
      </c>
      <c r="B73" s="652" t="s">
        <v>422</v>
      </c>
      <c r="C73" s="652">
        <v>93151502</v>
      </c>
      <c r="D73" s="653" t="s">
        <v>303</v>
      </c>
      <c r="E73" s="652" t="s">
        <v>92</v>
      </c>
      <c r="F73" s="652">
        <v>1</v>
      </c>
      <c r="G73" s="654" t="s">
        <v>104</v>
      </c>
      <c r="H73" s="655">
        <v>9</v>
      </c>
      <c r="I73" s="652" t="s">
        <v>427</v>
      </c>
      <c r="J73" s="652" t="s">
        <v>89</v>
      </c>
      <c r="K73" s="652" t="s">
        <v>462</v>
      </c>
      <c r="L73" s="657">
        <v>710000000</v>
      </c>
      <c r="M73" s="657">
        <v>710000000</v>
      </c>
      <c r="N73" s="658" t="s">
        <v>70</v>
      </c>
      <c r="O73" s="658" t="s">
        <v>51</v>
      </c>
      <c r="P73" s="659" t="s">
        <v>54</v>
      </c>
      <c r="R73" s="256"/>
      <c r="S73" s="257"/>
      <c r="T73" s="258"/>
      <c r="U73" s="259"/>
      <c r="V73" s="260"/>
      <c r="W73" s="491"/>
      <c r="X73" s="261"/>
      <c r="Y73" s="131"/>
      <c r="Z73" s="131"/>
      <c r="AA73" s="262"/>
      <c r="AB73" s="260"/>
      <c r="AC73" s="261"/>
      <c r="AD73" s="261"/>
      <c r="AE73" s="261"/>
      <c r="AF73" s="261"/>
      <c r="AG73" s="261"/>
      <c r="AH73" s="263"/>
      <c r="AI73" s="263"/>
      <c r="AJ73" s="264"/>
      <c r="AK73" s="264"/>
      <c r="AL73" s="265"/>
      <c r="AM73" s="254"/>
      <c r="AN73" s="255"/>
      <c r="AO73" s="255"/>
      <c r="AP73" s="255"/>
      <c r="AQ73" s="255"/>
      <c r="AR73" s="255"/>
      <c r="AS73" s="255"/>
      <c r="AT73" s="255"/>
      <c r="AU73" s="255"/>
      <c r="AV73" s="255"/>
      <c r="AW73" s="255"/>
      <c r="AX73" s="255"/>
      <c r="AY73" s="255"/>
      <c r="AZ73" s="255"/>
      <c r="BA73" s="255"/>
    </row>
    <row r="74" spans="1:53" s="28" customFormat="1" ht="88.5" customHeight="1" x14ac:dyDescent="0.25">
      <c r="A74" s="651">
        <v>46</v>
      </c>
      <c r="B74" s="652" t="s">
        <v>422</v>
      </c>
      <c r="C74" s="652">
        <v>93151502</v>
      </c>
      <c r="D74" s="653" t="s">
        <v>95</v>
      </c>
      <c r="E74" s="652" t="s">
        <v>92</v>
      </c>
      <c r="F74" s="652">
        <v>1</v>
      </c>
      <c r="G74" s="654" t="s">
        <v>102</v>
      </c>
      <c r="H74" s="655">
        <v>12</v>
      </c>
      <c r="I74" s="652" t="s">
        <v>67</v>
      </c>
      <c r="J74" s="652" t="s">
        <v>89</v>
      </c>
      <c r="K74" s="652" t="s">
        <v>462</v>
      </c>
      <c r="L74" s="657">
        <v>202400000</v>
      </c>
      <c r="M74" s="657">
        <v>202400000</v>
      </c>
      <c r="N74" s="658" t="s">
        <v>70</v>
      </c>
      <c r="O74" s="658" t="s">
        <v>51</v>
      </c>
      <c r="P74" s="659" t="s">
        <v>54</v>
      </c>
      <c r="R74" s="579"/>
      <c r="S74" s="579"/>
      <c r="T74" s="583"/>
      <c r="U74" s="48"/>
      <c r="V74" s="577"/>
      <c r="W74" s="119"/>
      <c r="X74" s="119"/>
      <c r="Y74" s="494"/>
      <c r="Z74" s="494"/>
      <c r="AA74" s="577"/>
      <c r="AB74" s="577"/>
      <c r="AC74" s="577"/>
      <c r="AD74" s="577"/>
      <c r="AE74" s="577"/>
      <c r="AF74" s="577"/>
      <c r="AG74" s="577"/>
      <c r="AH74" s="56"/>
      <c r="AI74" s="42"/>
      <c r="AJ74" s="42"/>
      <c r="AK74" s="577"/>
      <c r="AL74" s="578"/>
      <c r="AM74" s="52"/>
      <c r="AN74" s="14"/>
      <c r="AO74" s="124"/>
      <c r="AP74" s="47"/>
      <c r="AQ74" s="124"/>
      <c r="AR74" s="14"/>
      <c r="AS74" s="14"/>
      <c r="AT74" s="14"/>
      <c r="AU74" s="14"/>
      <c r="AV74" s="14"/>
      <c r="AW74" s="14"/>
      <c r="AX74" s="14"/>
      <c r="AY74" s="14"/>
      <c r="AZ74" s="14"/>
      <c r="BA74" s="14"/>
    </row>
    <row r="75" spans="1:53" s="28" customFormat="1" ht="88.5" customHeight="1" x14ac:dyDescent="0.25">
      <c r="A75" s="651">
        <v>47</v>
      </c>
      <c r="B75" s="652" t="s">
        <v>422</v>
      </c>
      <c r="C75" s="652">
        <v>93151502</v>
      </c>
      <c r="D75" s="653" t="s">
        <v>428</v>
      </c>
      <c r="E75" s="652" t="s">
        <v>92</v>
      </c>
      <c r="F75" s="652">
        <v>1</v>
      </c>
      <c r="G75" s="654" t="s">
        <v>104</v>
      </c>
      <c r="H75" s="655">
        <v>12</v>
      </c>
      <c r="I75" s="652" t="s">
        <v>96</v>
      </c>
      <c r="J75" s="652" t="s">
        <v>89</v>
      </c>
      <c r="K75" s="652" t="s">
        <v>462</v>
      </c>
      <c r="L75" s="657">
        <f>233000000*1.1</f>
        <v>256300000.00000003</v>
      </c>
      <c r="M75" s="657">
        <f>233000000*1.1</f>
        <v>256300000.00000003</v>
      </c>
      <c r="N75" s="658" t="s">
        <v>70</v>
      </c>
      <c r="O75" s="658" t="s">
        <v>51</v>
      </c>
      <c r="P75" s="659" t="s">
        <v>54</v>
      </c>
      <c r="R75" s="579"/>
      <c r="S75" s="579"/>
      <c r="T75" s="583"/>
      <c r="U75" s="48"/>
      <c r="V75" s="577"/>
      <c r="W75" s="119"/>
      <c r="X75" s="119"/>
      <c r="Y75" s="494"/>
      <c r="Z75" s="494"/>
      <c r="AA75" s="577"/>
      <c r="AB75" s="577"/>
      <c r="AC75" s="577"/>
      <c r="AD75" s="577"/>
      <c r="AE75" s="577"/>
      <c r="AF75" s="577"/>
      <c r="AG75" s="577"/>
      <c r="AH75" s="577"/>
      <c r="AI75" s="42"/>
      <c r="AJ75" s="42"/>
      <c r="AK75" s="577"/>
      <c r="AL75" s="578"/>
      <c r="AM75" s="54"/>
      <c r="AN75" s="49"/>
      <c r="AO75" s="14"/>
      <c r="AP75" s="14"/>
      <c r="AQ75" s="14"/>
      <c r="AR75" s="14"/>
      <c r="AS75" s="14"/>
      <c r="AT75" s="14"/>
      <c r="AU75" s="14"/>
      <c r="AV75" s="14"/>
      <c r="AW75" s="14"/>
      <c r="AX75" s="14"/>
      <c r="AY75" s="14"/>
      <c r="AZ75" s="14"/>
      <c r="BA75" s="14"/>
    </row>
    <row r="76" spans="1:53" s="28" customFormat="1" ht="88.5" customHeight="1" x14ac:dyDescent="0.25">
      <c r="A76" s="651">
        <v>48</v>
      </c>
      <c r="B76" s="652" t="s">
        <v>422</v>
      </c>
      <c r="C76" s="652">
        <v>81112501</v>
      </c>
      <c r="D76" s="653" t="s">
        <v>429</v>
      </c>
      <c r="E76" s="652" t="s">
        <v>92</v>
      </c>
      <c r="F76" s="652">
        <v>1</v>
      </c>
      <c r="G76" s="654" t="s">
        <v>109</v>
      </c>
      <c r="H76" s="655" t="s">
        <v>383</v>
      </c>
      <c r="I76" s="652" t="s">
        <v>96</v>
      </c>
      <c r="J76" s="652" t="s">
        <v>89</v>
      </c>
      <c r="K76" s="652" t="s">
        <v>462</v>
      </c>
      <c r="L76" s="657">
        <v>30000000</v>
      </c>
      <c r="M76" s="657">
        <v>30000000</v>
      </c>
      <c r="N76" s="658" t="s">
        <v>70</v>
      </c>
      <c r="O76" s="658" t="s">
        <v>51</v>
      </c>
      <c r="P76" s="659" t="s">
        <v>54</v>
      </c>
      <c r="R76" s="877"/>
      <c r="S76" s="851"/>
      <c r="T76" s="869"/>
      <c r="U76" s="863"/>
      <c r="V76" s="863"/>
      <c r="W76" s="119"/>
      <c r="X76" s="119"/>
      <c r="Y76" s="494"/>
      <c r="Z76" s="494"/>
      <c r="AA76" s="863"/>
      <c r="AB76" s="863"/>
      <c r="AC76" s="863"/>
      <c r="AD76" s="863"/>
      <c r="AE76" s="863"/>
      <c r="AF76" s="865"/>
      <c r="AG76" s="865"/>
      <c r="AH76" s="887"/>
      <c r="AI76" s="865"/>
      <c r="AJ76" s="865"/>
      <c r="AK76" s="863"/>
      <c r="AL76" s="867"/>
      <c r="AM76" s="53"/>
      <c r="AN76" s="14"/>
      <c r="AO76" s="124"/>
      <c r="AP76" s="47"/>
      <c r="AQ76" s="124"/>
      <c r="AR76" s="124"/>
      <c r="AS76" s="14"/>
      <c r="AT76" s="14"/>
      <c r="AU76" s="14"/>
      <c r="AV76" s="14"/>
      <c r="AW76" s="14"/>
      <c r="AX76" s="14"/>
      <c r="AY76" s="14"/>
      <c r="AZ76" s="14"/>
      <c r="BA76" s="14"/>
    </row>
    <row r="77" spans="1:53" s="28" customFormat="1" ht="88.5" customHeight="1" x14ac:dyDescent="0.25">
      <c r="A77" s="651">
        <v>49</v>
      </c>
      <c r="B77" s="652" t="s">
        <v>422</v>
      </c>
      <c r="C77" s="652">
        <v>43232303</v>
      </c>
      <c r="D77" s="653" t="s">
        <v>430</v>
      </c>
      <c r="E77" s="652" t="s">
        <v>92</v>
      </c>
      <c r="F77" s="652">
        <v>1</v>
      </c>
      <c r="G77" s="654" t="s">
        <v>108</v>
      </c>
      <c r="H77" s="655">
        <v>12</v>
      </c>
      <c r="I77" s="652" t="s">
        <v>96</v>
      </c>
      <c r="J77" s="652" t="s">
        <v>89</v>
      </c>
      <c r="K77" s="652" t="s">
        <v>462</v>
      </c>
      <c r="L77" s="657">
        <v>500000000</v>
      </c>
      <c r="M77" s="657">
        <v>500000000</v>
      </c>
      <c r="N77" s="658" t="s">
        <v>70</v>
      </c>
      <c r="O77" s="658" t="s">
        <v>51</v>
      </c>
      <c r="P77" s="659" t="s">
        <v>54</v>
      </c>
      <c r="R77" s="878"/>
      <c r="S77" s="852"/>
      <c r="T77" s="870"/>
      <c r="U77" s="864"/>
      <c r="V77" s="864"/>
      <c r="W77" s="565"/>
      <c r="X77" s="565"/>
      <c r="Y77" s="507"/>
      <c r="Z77" s="507"/>
      <c r="AA77" s="864"/>
      <c r="AB77" s="864"/>
      <c r="AC77" s="864"/>
      <c r="AD77" s="864"/>
      <c r="AE77" s="864"/>
      <c r="AF77" s="866"/>
      <c r="AG77" s="866"/>
      <c r="AH77" s="888"/>
      <c r="AI77" s="866"/>
      <c r="AJ77" s="866"/>
      <c r="AK77" s="864"/>
      <c r="AL77" s="868"/>
      <c r="AM77" s="53"/>
      <c r="AN77" s="14"/>
      <c r="AO77" s="14"/>
      <c r="AP77" s="14"/>
      <c r="AQ77" s="14"/>
      <c r="AR77" s="14"/>
      <c r="AS77" s="14"/>
      <c r="AT77" s="14"/>
      <c r="AU77" s="14"/>
      <c r="AV77" s="14"/>
      <c r="AW77" s="14"/>
      <c r="AX77" s="14"/>
      <c r="AY77" s="14"/>
      <c r="AZ77" s="14"/>
      <c r="BA77" s="14"/>
    </row>
    <row r="78" spans="1:53" s="28" customFormat="1" ht="88.5" customHeight="1" x14ac:dyDescent="0.25">
      <c r="A78" s="651">
        <v>50</v>
      </c>
      <c r="B78" s="652" t="s">
        <v>422</v>
      </c>
      <c r="C78" s="652">
        <v>80101706</v>
      </c>
      <c r="D78" s="653" t="s">
        <v>114</v>
      </c>
      <c r="E78" s="652" t="s">
        <v>92</v>
      </c>
      <c r="F78" s="652">
        <v>1</v>
      </c>
      <c r="G78" s="654" t="s">
        <v>109</v>
      </c>
      <c r="H78" s="655" t="s">
        <v>383</v>
      </c>
      <c r="I78" s="652" t="s">
        <v>337</v>
      </c>
      <c r="J78" s="652" t="s">
        <v>89</v>
      </c>
      <c r="K78" s="652" t="s">
        <v>462</v>
      </c>
      <c r="L78" s="657">
        <v>40000000</v>
      </c>
      <c r="M78" s="657">
        <v>40000000</v>
      </c>
      <c r="N78" s="658" t="s">
        <v>70</v>
      </c>
      <c r="O78" s="658" t="s">
        <v>51</v>
      </c>
      <c r="P78" s="659" t="s">
        <v>54</v>
      </c>
      <c r="R78" s="91"/>
      <c r="S78" s="91"/>
      <c r="T78" s="91"/>
      <c r="U78" s="91"/>
      <c r="V78" s="91"/>
      <c r="W78" s="489"/>
      <c r="X78" s="91"/>
      <c r="Y78" s="131"/>
      <c r="Z78" s="131"/>
      <c r="AA78" s="91"/>
      <c r="AB78" s="91"/>
      <c r="AC78" s="91"/>
      <c r="AD78" s="91"/>
      <c r="AE78" s="91"/>
      <c r="AF78" s="91"/>
      <c r="AG78" s="91"/>
      <c r="AH78" s="91"/>
      <c r="AI78" s="91"/>
      <c r="AJ78" s="91"/>
      <c r="AK78" s="91"/>
      <c r="AL78" s="122"/>
      <c r="AM78" s="123"/>
      <c r="AN78" s="91"/>
      <c r="AO78" s="91"/>
      <c r="AP78" s="91"/>
      <c r="AQ78" s="91"/>
      <c r="AR78" s="91"/>
      <c r="AS78" s="91"/>
      <c r="AT78" s="91"/>
      <c r="AU78" s="91"/>
      <c r="AV78" s="91"/>
      <c r="AW78" s="91"/>
      <c r="AX78" s="91"/>
      <c r="AY78" s="91"/>
      <c r="AZ78" s="91"/>
      <c r="BA78" s="91"/>
    </row>
    <row r="79" spans="1:53" s="28" customFormat="1" ht="88.5" customHeight="1" x14ac:dyDescent="0.25">
      <c r="A79" s="651">
        <v>51</v>
      </c>
      <c r="B79" s="652" t="s">
        <v>422</v>
      </c>
      <c r="C79" s="652">
        <v>43211507</v>
      </c>
      <c r="D79" s="653" t="s">
        <v>448</v>
      </c>
      <c r="E79" s="652" t="s">
        <v>92</v>
      </c>
      <c r="F79" s="652">
        <v>65</v>
      </c>
      <c r="G79" s="654" t="s">
        <v>104</v>
      </c>
      <c r="H79" s="655" t="s">
        <v>383</v>
      </c>
      <c r="I79" s="652" t="s">
        <v>96</v>
      </c>
      <c r="J79" s="652" t="s">
        <v>89</v>
      </c>
      <c r="K79" s="652" t="s">
        <v>462</v>
      </c>
      <c r="L79" s="657">
        <v>200000000</v>
      </c>
      <c r="M79" s="657">
        <v>200000000</v>
      </c>
      <c r="N79" s="658" t="s">
        <v>70</v>
      </c>
      <c r="O79" s="658" t="s">
        <v>51</v>
      </c>
      <c r="P79" s="659" t="s">
        <v>54</v>
      </c>
      <c r="R79" s="579"/>
      <c r="S79" s="579"/>
      <c r="T79" s="583"/>
      <c r="U79" s="89"/>
      <c r="V79" s="580"/>
      <c r="W79" s="576"/>
      <c r="X79" s="577"/>
      <c r="Y79" s="494"/>
      <c r="Z79" s="494"/>
      <c r="AA79" s="580"/>
      <c r="AB79" s="580"/>
      <c r="AC79" s="580"/>
      <c r="AD79" s="577"/>
      <c r="AE79" s="580"/>
      <c r="AF79" s="580"/>
      <c r="AG79" s="580"/>
      <c r="AH79" s="102"/>
      <c r="AI79" s="40"/>
      <c r="AJ79" s="40"/>
      <c r="AK79" s="580"/>
      <c r="AL79" s="573"/>
      <c r="AM79" s="252"/>
      <c r="AN79" s="135"/>
      <c r="AO79" s="135"/>
      <c r="AP79" s="135"/>
      <c r="AQ79" s="135"/>
      <c r="AR79" s="135"/>
      <c r="AS79" s="135"/>
      <c r="AT79" s="135"/>
      <c r="AU79" s="14"/>
      <c r="AV79" s="14"/>
      <c r="AW79" s="14"/>
      <c r="AX79" s="14"/>
      <c r="AY79" s="14"/>
      <c r="AZ79" s="14"/>
      <c r="BA79" s="14"/>
    </row>
    <row r="80" spans="1:53" s="28" customFormat="1" ht="88.5" customHeight="1" x14ac:dyDescent="0.25">
      <c r="A80" s="651">
        <v>52</v>
      </c>
      <c r="B80" s="652" t="s">
        <v>422</v>
      </c>
      <c r="C80" s="652">
        <v>43211507</v>
      </c>
      <c r="D80" s="653" t="s">
        <v>449</v>
      </c>
      <c r="E80" s="652" t="s">
        <v>92</v>
      </c>
      <c r="F80" s="652">
        <v>1</v>
      </c>
      <c r="G80" s="654" t="s">
        <v>104</v>
      </c>
      <c r="H80" s="655">
        <v>2</v>
      </c>
      <c r="I80" s="652" t="s">
        <v>76</v>
      </c>
      <c r="J80" s="652" t="s">
        <v>89</v>
      </c>
      <c r="K80" s="652" t="s">
        <v>462</v>
      </c>
      <c r="L80" s="657">
        <v>10000000</v>
      </c>
      <c r="M80" s="657">
        <v>10000000</v>
      </c>
      <c r="N80" s="658" t="s">
        <v>70</v>
      </c>
      <c r="O80" s="658" t="s">
        <v>51</v>
      </c>
      <c r="P80" s="659" t="s">
        <v>54</v>
      </c>
      <c r="R80" s="579"/>
      <c r="S80" s="579"/>
      <c r="T80" s="583"/>
      <c r="U80" s="48"/>
      <c r="V80" s="577"/>
      <c r="W80" s="119"/>
      <c r="X80" s="577"/>
      <c r="Y80" s="494"/>
      <c r="Z80" s="494"/>
      <c r="AA80" s="580"/>
      <c r="AB80" s="580"/>
      <c r="AC80" s="580"/>
      <c r="AD80" s="577"/>
      <c r="AE80" s="580"/>
      <c r="AF80" s="580"/>
      <c r="AG80" s="580"/>
      <c r="AH80" s="102"/>
      <c r="AI80" s="40"/>
      <c r="AJ80" s="40"/>
      <c r="AK80" s="580"/>
      <c r="AL80" s="573"/>
      <c r="AM80" s="53"/>
      <c r="AN80" s="14"/>
      <c r="AO80" s="14"/>
      <c r="AP80" s="14"/>
      <c r="AQ80" s="14"/>
      <c r="AR80" s="14"/>
      <c r="AS80" s="14"/>
      <c r="AT80" s="14"/>
      <c r="AU80" s="14"/>
      <c r="AV80" s="14"/>
      <c r="AW80" s="14"/>
      <c r="AX80" s="14"/>
      <c r="AY80" s="14"/>
      <c r="AZ80" s="14"/>
      <c r="BA80" s="14"/>
    </row>
    <row r="81" spans="1:275" s="28" customFormat="1" ht="99" customHeight="1" x14ac:dyDescent="0.25">
      <c r="A81" s="651">
        <v>53</v>
      </c>
      <c r="B81" s="652" t="s">
        <v>422</v>
      </c>
      <c r="C81" s="652">
        <v>43211507</v>
      </c>
      <c r="D81" s="653" t="s">
        <v>431</v>
      </c>
      <c r="E81" s="652" t="s">
        <v>92</v>
      </c>
      <c r="F81" s="652">
        <v>1</v>
      </c>
      <c r="G81" s="664" t="s">
        <v>102</v>
      </c>
      <c r="H81" s="660">
        <v>12</v>
      </c>
      <c r="I81" s="652" t="s">
        <v>67</v>
      </c>
      <c r="J81" s="652" t="s">
        <v>89</v>
      </c>
      <c r="K81" s="652" t="s">
        <v>462</v>
      </c>
      <c r="L81" s="665">
        <f>100000000</f>
        <v>100000000</v>
      </c>
      <c r="M81" s="665">
        <f>80000000</f>
        <v>80000000</v>
      </c>
      <c r="N81" s="666" t="s">
        <v>68</v>
      </c>
      <c r="O81" s="666" t="s">
        <v>400</v>
      </c>
      <c r="P81" s="659" t="s">
        <v>54</v>
      </c>
      <c r="R81" s="579"/>
      <c r="S81" s="579"/>
      <c r="T81" s="583"/>
      <c r="U81" s="48"/>
      <c r="V81" s="577"/>
      <c r="W81" s="121"/>
      <c r="X81" s="577"/>
      <c r="Y81" s="494"/>
      <c r="Z81" s="494"/>
      <c r="AA81" s="580"/>
      <c r="AB81" s="580"/>
      <c r="AC81" s="580"/>
      <c r="AD81" s="577"/>
      <c r="AE81" s="580"/>
      <c r="AF81" s="580"/>
      <c r="AG81" s="580"/>
      <c r="AH81" s="102"/>
      <c r="AI81" s="40"/>
      <c r="AJ81" s="40"/>
      <c r="AK81" s="580"/>
      <c r="AL81" s="573"/>
      <c r="AM81" s="53"/>
      <c r="AN81" s="14"/>
      <c r="AO81" s="14"/>
      <c r="AP81" s="14"/>
      <c r="AQ81" s="14"/>
      <c r="AR81" s="14"/>
      <c r="AS81" s="14"/>
      <c r="AT81" s="14"/>
      <c r="AU81" s="14"/>
      <c r="AV81" s="14"/>
      <c r="AW81" s="14"/>
      <c r="AX81" s="14"/>
      <c r="AY81" s="14"/>
      <c r="AZ81" s="14"/>
      <c r="BA81" s="14"/>
    </row>
    <row r="82" spans="1:275" s="28" customFormat="1" ht="71.25" customHeight="1" x14ac:dyDescent="0.25">
      <c r="A82" s="651">
        <v>54</v>
      </c>
      <c r="B82" s="652" t="s">
        <v>422</v>
      </c>
      <c r="C82" s="652">
        <v>43211507</v>
      </c>
      <c r="D82" s="653" t="s">
        <v>432</v>
      </c>
      <c r="E82" s="652" t="s">
        <v>92</v>
      </c>
      <c r="F82" s="652">
        <v>1</v>
      </c>
      <c r="G82" s="654" t="s">
        <v>104</v>
      </c>
      <c r="H82" s="655">
        <v>12</v>
      </c>
      <c r="I82" s="652" t="s">
        <v>433</v>
      </c>
      <c r="J82" s="652" t="s">
        <v>89</v>
      </c>
      <c r="K82" s="652" t="s">
        <v>462</v>
      </c>
      <c r="L82" s="657">
        <v>268012974.19</v>
      </c>
      <c r="M82" s="657">
        <v>268012974.19</v>
      </c>
      <c r="N82" s="658" t="s">
        <v>70</v>
      </c>
      <c r="O82" s="658" t="s">
        <v>51</v>
      </c>
      <c r="P82" s="659" t="s">
        <v>54</v>
      </c>
      <c r="R82" s="579"/>
      <c r="S82" s="55"/>
      <c r="T82" s="38"/>
      <c r="U82" s="39"/>
      <c r="V82" s="580"/>
      <c r="W82" s="581"/>
      <c r="X82" s="577"/>
      <c r="Y82" s="494"/>
      <c r="Z82" s="494"/>
      <c r="AA82" s="39"/>
      <c r="AB82" s="580"/>
      <c r="AC82" s="580"/>
      <c r="AD82" s="577"/>
      <c r="AE82" s="580"/>
      <c r="AF82" s="580"/>
      <c r="AG82" s="580"/>
      <c r="AH82" s="39"/>
      <c r="AI82" s="40"/>
      <c r="AJ82" s="40"/>
      <c r="AK82" s="574"/>
      <c r="AL82" s="573"/>
      <c r="AM82" s="53"/>
      <c r="AN82" s="14"/>
      <c r="AO82" s="14"/>
      <c r="AP82" s="14"/>
      <c r="AQ82" s="14"/>
      <c r="AR82" s="14"/>
      <c r="AS82" s="14"/>
      <c r="AT82" s="14"/>
      <c r="AU82" s="14"/>
      <c r="AV82" s="14"/>
      <c r="AW82" s="14"/>
      <c r="AX82" s="14"/>
      <c r="AY82" s="14"/>
      <c r="AZ82" s="14"/>
      <c r="BA82" s="14"/>
    </row>
    <row r="83" spans="1:275" s="132" customFormat="1" ht="57" customHeight="1" x14ac:dyDescent="0.25">
      <c r="A83" s="651">
        <v>55</v>
      </c>
      <c r="B83" s="652" t="s">
        <v>422</v>
      </c>
      <c r="C83" s="652">
        <v>43222815</v>
      </c>
      <c r="D83" s="653" t="s">
        <v>437</v>
      </c>
      <c r="E83" s="652" t="s">
        <v>92</v>
      </c>
      <c r="F83" s="652">
        <v>1</v>
      </c>
      <c r="G83" s="654" t="s">
        <v>107</v>
      </c>
      <c r="H83" s="734" t="s">
        <v>383</v>
      </c>
      <c r="I83" s="652" t="s">
        <v>298</v>
      </c>
      <c r="J83" s="652" t="s">
        <v>50</v>
      </c>
      <c r="K83" s="652" t="s">
        <v>282</v>
      </c>
      <c r="L83" s="657">
        <v>53333333</v>
      </c>
      <c r="M83" s="657">
        <v>53333333</v>
      </c>
      <c r="N83" s="658" t="s">
        <v>68</v>
      </c>
      <c r="O83" s="658" t="s">
        <v>400</v>
      </c>
      <c r="P83" s="659" t="s">
        <v>54</v>
      </c>
      <c r="R83" s="721"/>
      <c r="S83" s="721"/>
      <c r="T83" s="722"/>
      <c r="U83" s="723"/>
      <c r="V83" s="724"/>
      <c r="W83" s="725"/>
      <c r="X83" s="726"/>
      <c r="Y83" s="727"/>
      <c r="Z83" s="727"/>
      <c r="AA83" s="728"/>
      <c r="AB83" s="885"/>
      <c r="AC83" s="885"/>
      <c r="AD83" s="886"/>
      <c r="AE83" s="885"/>
      <c r="AF83" s="885"/>
      <c r="AG83" s="885"/>
      <c r="AH83" s="729"/>
      <c r="AI83" s="730"/>
      <c r="AJ83" s="730"/>
      <c r="AK83" s="728"/>
      <c r="AL83" s="724"/>
      <c r="AM83" s="731"/>
      <c r="AN83" s="731"/>
      <c r="AO83" s="731"/>
      <c r="AP83" s="731"/>
      <c r="AQ83" s="731"/>
      <c r="AR83" s="732"/>
      <c r="AS83" s="732"/>
      <c r="AT83" s="733"/>
      <c r="AU83" s="733"/>
      <c r="AV83" s="733"/>
      <c r="AW83" s="733"/>
      <c r="AX83" s="733"/>
      <c r="AY83" s="733"/>
      <c r="AZ83" s="733"/>
      <c r="BA83" s="733"/>
      <c r="BB83" s="28"/>
      <c r="BC83" s="28"/>
      <c r="BD83" s="28"/>
      <c r="BE83" s="28"/>
      <c r="BF83" s="28"/>
      <c r="BG83" s="28"/>
      <c r="BH83" s="28"/>
      <c r="BI83" s="28"/>
      <c r="BJ83" s="28"/>
      <c r="BK83" s="28"/>
      <c r="BL83" s="28"/>
      <c r="BM83" s="28"/>
      <c r="BN83" s="28"/>
      <c r="BO83" s="28"/>
      <c r="BP83" s="28"/>
      <c r="BQ83" s="28"/>
      <c r="BR83" s="28"/>
      <c r="BS83" s="28"/>
      <c r="BT83" s="28"/>
      <c r="BU83" s="28"/>
      <c r="BV83" s="28"/>
      <c r="BW83" s="28"/>
      <c r="BX83" s="28"/>
      <c r="BY83" s="28"/>
      <c r="BZ83" s="28"/>
      <c r="CA83" s="28"/>
      <c r="CB83" s="28"/>
      <c r="CC83" s="28"/>
      <c r="CD83" s="28"/>
      <c r="CE83" s="28"/>
      <c r="CF83" s="28"/>
      <c r="CG83" s="28"/>
      <c r="CH83" s="28"/>
      <c r="CI83" s="28"/>
      <c r="CJ83" s="28"/>
      <c r="CK83" s="28"/>
      <c r="CL83" s="28"/>
      <c r="CM83" s="28"/>
      <c r="CN83" s="28"/>
      <c r="CO83" s="28"/>
      <c r="CP83" s="28"/>
      <c r="CQ83" s="28"/>
      <c r="CR83" s="28"/>
      <c r="CS83" s="28"/>
      <c r="CT83" s="28"/>
      <c r="CU83" s="28"/>
      <c r="CV83" s="28"/>
      <c r="CW83" s="28"/>
      <c r="CX83" s="28"/>
      <c r="CY83" s="28"/>
      <c r="CZ83" s="28"/>
      <c r="DA83" s="28"/>
      <c r="DB83" s="28"/>
      <c r="DC83" s="28"/>
      <c r="DD83" s="28"/>
      <c r="DE83" s="28"/>
      <c r="DF83" s="28"/>
      <c r="DG83" s="28"/>
      <c r="DH83" s="28"/>
      <c r="DI83" s="28"/>
      <c r="DJ83" s="28"/>
      <c r="DK83" s="28"/>
      <c r="DL83" s="28"/>
      <c r="DM83" s="28"/>
      <c r="DN83" s="28"/>
      <c r="DO83" s="28"/>
      <c r="DP83" s="28"/>
      <c r="DQ83" s="28"/>
      <c r="DR83" s="28"/>
      <c r="DS83" s="28"/>
      <c r="DT83" s="28"/>
      <c r="DU83" s="28"/>
      <c r="DV83" s="28"/>
      <c r="DW83" s="28"/>
      <c r="DX83" s="28"/>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28"/>
      <c r="IK83" s="28"/>
      <c r="IL83" s="28"/>
      <c r="IM83" s="28"/>
      <c r="IN83" s="28"/>
      <c r="IO83" s="28"/>
      <c r="IP83" s="28"/>
      <c r="IQ83" s="28"/>
      <c r="IR83" s="28"/>
      <c r="IS83" s="28"/>
      <c r="IT83" s="28"/>
      <c r="IU83" s="28"/>
      <c r="IV83" s="28"/>
      <c r="IW83" s="28"/>
      <c r="IX83" s="28"/>
      <c r="IY83" s="28"/>
      <c r="IZ83" s="28"/>
      <c r="JA83" s="28"/>
      <c r="JB83" s="28"/>
      <c r="JC83" s="28"/>
      <c r="JD83" s="28"/>
      <c r="JE83" s="28"/>
      <c r="JF83" s="28"/>
      <c r="JG83" s="28"/>
      <c r="JH83" s="28"/>
      <c r="JI83" s="28"/>
      <c r="JJ83" s="28"/>
      <c r="JK83" s="28"/>
      <c r="JL83" s="28"/>
      <c r="JM83" s="28"/>
      <c r="JN83" s="28"/>
      <c r="JO83" s="28"/>
    </row>
    <row r="84" spans="1:275" s="132" customFormat="1" ht="57" customHeight="1" x14ac:dyDescent="0.25">
      <c r="A84" s="651">
        <v>56</v>
      </c>
      <c r="B84" s="652" t="s">
        <v>422</v>
      </c>
      <c r="C84" s="652">
        <v>93151502</v>
      </c>
      <c r="D84" s="653" t="s">
        <v>438</v>
      </c>
      <c r="E84" s="652" t="s">
        <v>92</v>
      </c>
      <c r="F84" s="652">
        <v>1</v>
      </c>
      <c r="G84" s="654" t="s">
        <v>107</v>
      </c>
      <c r="H84" s="655">
        <v>6</v>
      </c>
      <c r="I84" s="652" t="s">
        <v>298</v>
      </c>
      <c r="J84" s="652" t="s">
        <v>50</v>
      </c>
      <c r="K84" s="652" t="s">
        <v>282</v>
      </c>
      <c r="L84" s="657">
        <v>98232706</v>
      </c>
      <c r="M84" s="657">
        <v>98232706</v>
      </c>
      <c r="N84" s="658" t="s">
        <v>68</v>
      </c>
      <c r="O84" s="658" t="s">
        <v>400</v>
      </c>
      <c r="P84" s="659" t="s">
        <v>54</v>
      </c>
      <c r="R84" s="721"/>
      <c r="S84" s="721"/>
      <c r="T84" s="722"/>
      <c r="U84" s="723"/>
      <c r="V84" s="724"/>
      <c r="W84" s="725"/>
      <c r="X84" s="726"/>
      <c r="Y84" s="727"/>
      <c r="Z84" s="727"/>
      <c r="AA84" s="728"/>
      <c r="AB84" s="728"/>
      <c r="AC84" s="728"/>
      <c r="AD84" s="724"/>
      <c r="AE84" s="728"/>
      <c r="AF84" s="728"/>
      <c r="AG84" s="728"/>
      <c r="AH84" s="729"/>
      <c r="AI84" s="730"/>
      <c r="AJ84" s="730"/>
      <c r="AK84" s="728"/>
      <c r="AL84" s="724"/>
      <c r="AM84" s="731"/>
      <c r="AN84" s="731"/>
      <c r="AO84" s="731"/>
      <c r="AP84" s="731"/>
      <c r="AQ84" s="731"/>
      <c r="AR84" s="732"/>
      <c r="AS84" s="732"/>
      <c r="AT84" s="733"/>
      <c r="AU84" s="733"/>
      <c r="AV84" s="733"/>
      <c r="AW84" s="733"/>
      <c r="AX84" s="733"/>
      <c r="AY84" s="733"/>
      <c r="AZ84" s="733"/>
      <c r="BA84" s="733"/>
      <c r="BB84" s="28"/>
      <c r="BC84" s="28"/>
      <c r="BD84" s="28"/>
      <c r="BE84" s="28"/>
      <c r="BF84" s="28"/>
      <c r="BG84" s="28"/>
      <c r="BH84" s="28"/>
      <c r="BI84" s="28"/>
      <c r="BJ84" s="28"/>
      <c r="BK84" s="28"/>
      <c r="BL84" s="28"/>
      <c r="BM84" s="28"/>
      <c r="BN84" s="28"/>
      <c r="BO84" s="28"/>
      <c r="BP84" s="28"/>
      <c r="BQ84" s="28"/>
      <c r="BR84" s="28"/>
      <c r="BS84" s="28"/>
      <c r="BT84" s="28"/>
      <c r="BU84" s="28"/>
      <c r="BV84" s="28"/>
      <c r="BW84" s="28"/>
      <c r="BX84" s="28"/>
      <c r="BY84" s="28"/>
      <c r="BZ84" s="28"/>
      <c r="CA84" s="28"/>
      <c r="CB84" s="28"/>
      <c r="CC84" s="28"/>
      <c r="CD84" s="28"/>
      <c r="CE84" s="28"/>
      <c r="CF84" s="28"/>
      <c r="CG84" s="28"/>
      <c r="CH84" s="28"/>
      <c r="CI84" s="28"/>
      <c r="CJ84" s="28"/>
      <c r="CK84" s="28"/>
      <c r="CL84" s="28"/>
      <c r="CM84" s="28"/>
      <c r="CN84" s="28"/>
      <c r="CO84" s="28"/>
      <c r="CP84" s="28"/>
      <c r="CQ84" s="28"/>
      <c r="CR84" s="28"/>
      <c r="CS84" s="28"/>
      <c r="CT84" s="28"/>
      <c r="CU84" s="28"/>
      <c r="CV84" s="28"/>
      <c r="CW84" s="28"/>
      <c r="CX84" s="28"/>
      <c r="CY84" s="28"/>
      <c r="CZ84" s="28"/>
      <c r="DA84" s="28"/>
      <c r="DB84" s="28"/>
      <c r="DC84" s="28"/>
      <c r="DD84" s="28"/>
      <c r="DE84" s="28"/>
      <c r="DF84" s="28"/>
      <c r="DG84" s="28"/>
      <c r="DH84" s="28"/>
      <c r="DI84" s="28"/>
      <c r="DJ84" s="28"/>
      <c r="DK84" s="28"/>
      <c r="DL84" s="28"/>
      <c r="DM84" s="28"/>
      <c r="DN84" s="28"/>
      <c r="DO84" s="28"/>
      <c r="DP84" s="28"/>
      <c r="DQ84" s="28"/>
      <c r="DR84" s="28"/>
      <c r="DS84" s="28"/>
      <c r="DT84" s="28"/>
      <c r="DU84" s="28"/>
      <c r="DV84" s="28"/>
      <c r="DW84" s="28"/>
      <c r="DX84" s="28"/>
      <c r="DY84" s="28"/>
      <c r="DZ84" s="28"/>
      <c r="EA84" s="28"/>
      <c r="EB84" s="28"/>
      <c r="EC84" s="28"/>
      <c r="ED84" s="28"/>
      <c r="EE84" s="28"/>
      <c r="EF84" s="28"/>
      <c r="EG84" s="28"/>
      <c r="EH84" s="28"/>
      <c r="EI84" s="28"/>
      <c r="EJ84" s="28"/>
      <c r="EK84" s="28"/>
      <c r="EL84" s="28"/>
      <c r="EM84" s="28"/>
      <c r="EN84" s="28"/>
      <c r="EO84" s="28"/>
      <c r="EP84" s="28"/>
      <c r="EQ84" s="28"/>
      <c r="ER84" s="28"/>
      <c r="ES84" s="28"/>
      <c r="ET84" s="28"/>
      <c r="EU84" s="28"/>
      <c r="EV84" s="28"/>
      <c r="EW84" s="28"/>
      <c r="EX84" s="28"/>
      <c r="EY84" s="28"/>
      <c r="EZ84" s="28"/>
      <c r="FA84" s="28"/>
      <c r="FB84" s="28"/>
      <c r="FC84" s="28"/>
      <c r="FD84" s="28"/>
      <c r="FE84" s="28"/>
      <c r="FF84" s="28"/>
      <c r="FG84" s="28"/>
      <c r="FH84" s="28"/>
      <c r="FI84" s="28"/>
      <c r="FJ84" s="28"/>
      <c r="FK84" s="28"/>
      <c r="FL84" s="28"/>
      <c r="FM84" s="28"/>
      <c r="FN84" s="28"/>
      <c r="FO84" s="28"/>
      <c r="FP84" s="28"/>
      <c r="FQ84" s="28"/>
      <c r="FR84" s="28"/>
      <c r="FS84" s="28"/>
      <c r="FT84" s="28"/>
      <c r="FU84" s="28"/>
      <c r="FV84" s="28"/>
      <c r="FW84" s="28"/>
      <c r="FX84" s="28"/>
      <c r="FY84" s="28"/>
      <c r="FZ84" s="28"/>
      <c r="GA84" s="28"/>
      <c r="GB84" s="28"/>
      <c r="GC84" s="28"/>
      <c r="GD84" s="28"/>
      <c r="GE84" s="28"/>
      <c r="GF84" s="28"/>
      <c r="GG84" s="28"/>
      <c r="GH84" s="28"/>
      <c r="GI84" s="28"/>
      <c r="GJ84" s="28"/>
      <c r="GK84" s="28"/>
      <c r="GL84" s="28"/>
      <c r="GM84" s="28"/>
      <c r="GN84" s="28"/>
      <c r="GO84" s="28"/>
      <c r="GP84" s="28"/>
      <c r="GQ84" s="28"/>
      <c r="GR84" s="28"/>
      <c r="GS84" s="28"/>
      <c r="GT84" s="28"/>
      <c r="GU84" s="28"/>
      <c r="GV84" s="28"/>
      <c r="GW84" s="28"/>
      <c r="GX84" s="28"/>
      <c r="GY84" s="28"/>
      <c r="GZ84" s="28"/>
      <c r="HA84" s="28"/>
      <c r="HB84" s="28"/>
      <c r="HC84" s="28"/>
      <c r="HD84" s="28"/>
      <c r="HE84" s="28"/>
      <c r="HF84" s="28"/>
      <c r="HG84" s="28"/>
      <c r="HH84" s="28"/>
      <c r="HI84" s="28"/>
      <c r="HJ84" s="28"/>
      <c r="HK84" s="28"/>
      <c r="HL84" s="28"/>
      <c r="HM84" s="28"/>
      <c r="HN84" s="28"/>
      <c r="HO84" s="28"/>
      <c r="HP84" s="28"/>
      <c r="HQ84" s="28"/>
      <c r="HR84" s="28"/>
      <c r="HS84" s="28"/>
      <c r="HT84" s="28"/>
      <c r="HU84" s="28"/>
      <c r="HV84" s="28"/>
      <c r="HW84" s="28"/>
      <c r="HX84" s="28"/>
      <c r="HY84" s="28"/>
      <c r="HZ84" s="28"/>
      <c r="IA84" s="28"/>
      <c r="IB84" s="28"/>
      <c r="IC84" s="28"/>
      <c r="ID84" s="28"/>
      <c r="IE84" s="28"/>
      <c r="IF84" s="28"/>
      <c r="IG84" s="28"/>
      <c r="IH84" s="28"/>
      <c r="II84" s="28"/>
      <c r="IJ84" s="28"/>
      <c r="IK84" s="28"/>
      <c r="IL84" s="28"/>
      <c r="IM84" s="28"/>
      <c r="IN84" s="28"/>
      <c r="IO84" s="28"/>
      <c r="IP84" s="28"/>
      <c r="IQ84" s="28"/>
      <c r="IR84" s="28"/>
      <c r="IS84" s="28"/>
      <c r="IT84" s="28"/>
      <c r="IU84" s="28"/>
      <c r="IV84" s="28"/>
      <c r="IW84" s="28"/>
      <c r="IX84" s="28"/>
      <c r="IY84" s="28"/>
      <c r="IZ84" s="28"/>
      <c r="JA84" s="28"/>
      <c r="JB84" s="28"/>
      <c r="JC84" s="28"/>
      <c r="JD84" s="28"/>
      <c r="JE84" s="28"/>
      <c r="JF84" s="28"/>
      <c r="JG84" s="28"/>
      <c r="JH84" s="28"/>
      <c r="JI84" s="28"/>
      <c r="JJ84" s="28"/>
      <c r="JK84" s="28"/>
      <c r="JL84" s="28"/>
      <c r="JM84" s="28"/>
      <c r="JN84" s="28"/>
      <c r="JO84" s="28"/>
    </row>
    <row r="85" spans="1:275" s="132" customFormat="1" ht="57" customHeight="1" x14ac:dyDescent="0.25">
      <c r="A85" s="651">
        <v>57</v>
      </c>
      <c r="B85" s="652" t="s">
        <v>498</v>
      </c>
      <c r="C85" s="652" t="s">
        <v>440</v>
      </c>
      <c r="D85" s="653" t="s">
        <v>442</v>
      </c>
      <c r="E85" s="652" t="s">
        <v>66</v>
      </c>
      <c r="F85" s="652">
        <v>1</v>
      </c>
      <c r="G85" s="654" t="s">
        <v>102</v>
      </c>
      <c r="H85" s="655" t="s">
        <v>264</v>
      </c>
      <c r="I85" s="652" t="s">
        <v>76</v>
      </c>
      <c r="J85" s="652" t="s">
        <v>50</v>
      </c>
      <c r="K85" s="652" t="s">
        <v>64</v>
      </c>
      <c r="L85" s="657">
        <v>10800000</v>
      </c>
      <c r="M85" s="657">
        <v>10800000</v>
      </c>
      <c r="N85" s="658" t="s">
        <v>70</v>
      </c>
      <c r="O85" s="658" t="s">
        <v>51</v>
      </c>
      <c r="P85" s="659" t="s">
        <v>439</v>
      </c>
      <c r="R85" s="721"/>
      <c r="S85" s="721"/>
      <c r="T85" s="722"/>
      <c r="U85" s="723"/>
      <c r="V85" s="724"/>
      <c r="W85" s="725"/>
      <c r="X85" s="726"/>
      <c r="Y85" s="727"/>
      <c r="Z85" s="727"/>
      <c r="AA85" s="728"/>
      <c r="AB85" s="728"/>
      <c r="AC85" s="728"/>
      <c r="AD85" s="724"/>
      <c r="AE85" s="728"/>
      <c r="AF85" s="728"/>
      <c r="AG85" s="728"/>
      <c r="AH85" s="729"/>
      <c r="AI85" s="730"/>
      <c r="AJ85" s="730"/>
      <c r="AK85" s="728"/>
      <c r="AL85" s="724"/>
      <c r="AM85" s="731"/>
      <c r="AN85" s="731"/>
      <c r="AO85" s="731"/>
      <c r="AP85" s="731"/>
      <c r="AQ85" s="731"/>
      <c r="AR85" s="732"/>
      <c r="AS85" s="732"/>
      <c r="AT85" s="733"/>
      <c r="AU85" s="733"/>
      <c r="AV85" s="733"/>
      <c r="AW85" s="733"/>
      <c r="AX85" s="733"/>
      <c r="AY85" s="733"/>
      <c r="AZ85" s="733"/>
      <c r="BA85" s="733"/>
      <c r="BB85" s="28"/>
      <c r="BC85" s="28"/>
      <c r="BD85" s="28"/>
      <c r="BE85" s="28"/>
      <c r="BF85" s="28"/>
      <c r="BG85" s="28"/>
      <c r="BH85" s="28"/>
      <c r="BI85" s="28"/>
      <c r="BJ85" s="28"/>
      <c r="BK85" s="28"/>
      <c r="BL85" s="28"/>
      <c r="BM85" s="28"/>
      <c r="BN85" s="28"/>
      <c r="BO85" s="28"/>
      <c r="BP85" s="28"/>
      <c r="BQ85" s="28"/>
      <c r="BR85" s="28"/>
      <c r="BS85" s="28"/>
      <c r="BT85" s="28"/>
      <c r="BU85" s="28"/>
      <c r="BV85" s="28"/>
      <c r="BW85" s="28"/>
      <c r="BX85" s="28"/>
      <c r="BY85" s="28"/>
      <c r="BZ85" s="28"/>
      <c r="CA85" s="28"/>
      <c r="CB85" s="28"/>
      <c r="CC85" s="28"/>
      <c r="CD85" s="28"/>
      <c r="CE85" s="28"/>
      <c r="CF85" s="28"/>
      <c r="CG85" s="28"/>
      <c r="CH85" s="28"/>
      <c r="CI85" s="28"/>
      <c r="CJ85" s="28"/>
      <c r="CK85" s="28"/>
      <c r="CL85" s="28"/>
      <c r="CM85" s="28"/>
      <c r="CN85" s="28"/>
      <c r="CO85" s="28"/>
      <c r="CP85" s="28"/>
      <c r="CQ85" s="28"/>
      <c r="CR85" s="28"/>
      <c r="CS85" s="28"/>
      <c r="CT85" s="28"/>
      <c r="CU85" s="28"/>
      <c r="CV85" s="28"/>
      <c r="CW85" s="28"/>
      <c r="CX85" s="28"/>
      <c r="CY85" s="28"/>
      <c r="CZ85" s="28"/>
      <c r="DA85" s="28"/>
      <c r="DB85" s="28"/>
      <c r="DC85" s="28"/>
      <c r="DD85" s="28"/>
      <c r="DE85" s="28"/>
      <c r="DF85" s="28"/>
      <c r="DG85" s="28"/>
      <c r="DH85" s="28"/>
      <c r="DI85" s="28"/>
      <c r="DJ85" s="28"/>
      <c r="DK85" s="28"/>
      <c r="DL85" s="28"/>
      <c r="DM85" s="28"/>
      <c r="DN85" s="28"/>
      <c r="DO85" s="28"/>
      <c r="DP85" s="28"/>
      <c r="DQ85" s="28"/>
      <c r="DR85" s="28"/>
      <c r="DS85" s="28"/>
      <c r="DT85" s="28"/>
      <c r="DU85" s="28"/>
      <c r="DV85" s="28"/>
      <c r="DW85" s="28"/>
      <c r="DX85" s="28"/>
      <c r="DY85" s="28"/>
      <c r="DZ85" s="28"/>
      <c r="EA85" s="28"/>
      <c r="EB85" s="28"/>
      <c r="EC85" s="28"/>
      <c r="ED85" s="28"/>
      <c r="EE85" s="28"/>
      <c r="EF85" s="28"/>
      <c r="EG85" s="28"/>
      <c r="EH85" s="28"/>
      <c r="EI85" s="28"/>
      <c r="EJ85" s="28"/>
      <c r="EK85" s="28"/>
      <c r="EL85" s="28"/>
      <c r="EM85" s="28"/>
      <c r="EN85" s="28"/>
      <c r="EO85" s="28"/>
      <c r="EP85" s="28"/>
      <c r="EQ85" s="28"/>
      <c r="ER85" s="28"/>
      <c r="ES85" s="28"/>
      <c r="ET85" s="28"/>
      <c r="EU85" s="28"/>
      <c r="EV85" s="28"/>
      <c r="EW85" s="28"/>
      <c r="EX85" s="28"/>
      <c r="EY85" s="28"/>
      <c r="EZ85" s="28"/>
      <c r="FA85" s="28"/>
      <c r="FB85" s="28"/>
      <c r="FC85" s="28"/>
      <c r="FD85" s="28"/>
      <c r="FE85" s="28"/>
      <c r="FF85" s="28"/>
      <c r="FG85" s="28"/>
      <c r="FH85" s="28"/>
      <c r="FI85" s="28"/>
      <c r="FJ85" s="28"/>
      <c r="FK85" s="28"/>
      <c r="FL85" s="28"/>
      <c r="FM85" s="28"/>
      <c r="FN85" s="28"/>
      <c r="FO85" s="28"/>
      <c r="FP85" s="28"/>
      <c r="FQ85" s="28"/>
      <c r="FR85" s="28"/>
      <c r="FS85" s="28"/>
      <c r="FT85" s="28"/>
      <c r="FU85" s="28"/>
      <c r="FV85" s="28"/>
      <c r="FW85" s="28"/>
      <c r="FX85" s="28"/>
      <c r="FY85" s="28"/>
      <c r="FZ85" s="28"/>
      <c r="GA85" s="28"/>
      <c r="GB85" s="28"/>
      <c r="GC85" s="28"/>
      <c r="GD85" s="28"/>
      <c r="GE85" s="28"/>
      <c r="GF85" s="28"/>
      <c r="GG85" s="28"/>
      <c r="GH85" s="28"/>
      <c r="GI85" s="28"/>
      <c r="GJ85" s="28"/>
      <c r="GK85" s="28"/>
      <c r="GL85" s="28"/>
      <c r="GM85" s="28"/>
      <c r="GN85" s="28"/>
      <c r="GO85" s="28"/>
      <c r="GP85" s="28"/>
      <c r="GQ85" s="28"/>
      <c r="GR85" s="28"/>
      <c r="GS85" s="28"/>
      <c r="GT85" s="28"/>
      <c r="GU85" s="28"/>
      <c r="GV85" s="28"/>
      <c r="GW85" s="28"/>
      <c r="GX85" s="28"/>
      <c r="GY85" s="28"/>
      <c r="GZ85" s="28"/>
      <c r="HA85" s="28"/>
      <c r="HB85" s="28"/>
      <c r="HC85" s="28"/>
      <c r="HD85" s="28"/>
      <c r="HE85" s="28"/>
      <c r="HF85" s="28"/>
      <c r="HG85" s="28"/>
      <c r="HH85" s="28"/>
      <c r="HI85" s="28"/>
      <c r="HJ85" s="28"/>
      <c r="HK85" s="28"/>
      <c r="HL85" s="28"/>
      <c r="HM85" s="28"/>
      <c r="HN85" s="28"/>
      <c r="HO85" s="28"/>
      <c r="HP85" s="28"/>
      <c r="HQ85" s="28"/>
      <c r="HR85" s="28"/>
      <c r="HS85" s="28"/>
      <c r="HT85" s="28"/>
      <c r="HU85" s="28"/>
      <c r="HV85" s="28"/>
      <c r="HW85" s="28"/>
      <c r="HX85" s="28"/>
      <c r="HY85" s="28"/>
      <c r="HZ85" s="28"/>
      <c r="IA85" s="28"/>
      <c r="IB85" s="28"/>
      <c r="IC85" s="28"/>
      <c r="ID85" s="28"/>
      <c r="IE85" s="28"/>
      <c r="IF85" s="28"/>
      <c r="IG85" s="28"/>
      <c r="IH85" s="28"/>
      <c r="II85" s="28"/>
      <c r="IJ85" s="28"/>
      <c r="IK85" s="28"/>
      <c r="IL85" s="28"/>
      <c r="IM85" s="28"/>
      <c r="IN85" s="28"/>
      <c r="IO85" s="28"/>
      <c r="IP85" s="28"/>
      <c r="IQ85" s="28"/>
      <c r="IR85" s="28"/>
      <c r="IS85" s="28"/>
      <c r="IT85" s="28"/>
      <c r="IU85" s="28"/>
      <c r="IV85" s="28"/>
      <c r="IW85" s="28"/>
      <c r="IX85" s="28"/>
      <c r="IY85" s="28"/>
      <c r="IZ85" s="28"/>
      <c r="JA85" s="28"/>
      <c r="JB85" s="28"/>
      <c r="JC85" s="28"/>
      <c r="JD85" s="28"/>
      <c r="JE85" s="28"/>
      <c r="JF85" s="28"/>
      <c r="JG85" s="28"/>
      <c r="JH85" s="28"/>
      <c r="JI85" s="28"/>
      <c r="JJ85" s="28"/>
      <c r="JK85" s="28"/>
      <c r="JL85" s="28"/>
      <c r="JM85" s="28"/>
      <c r="JN85" s="28"/>
      <c r="JO85" s="28"/>
    </row>
    <row r="86" spans="1:275" s="132" customFormat="1" ht="76.5" customHeight="1" x14ac:dyDescent="0.25">
      <c r="A86" s="651">
        <v>58</v>
      </c>
      <c r="B86" s="740" t="s">
        <v>489</v>
      </c>
      <c r="C86" s="652">
        <v>72101506</v>
      </c>
      <c r="D86" s="653" t="s">
        <v>441</v>
      </c>
      <c r="E86" s="652" t="s">
        <v>66</v>
      </c>
      <c r="F86" s="652">
        <v>1</v>
      </c>
      <c r="G86" s="654" t="s">
        <v>102</v>
      </c>
      <c r="H86" s="655" t="s">
        <v>263</v>
      </c>
      <c r="I86" s="652" t="s">
        <v>76</v>
      </c>
      <c r="J86" s="652" t="s">
        <v>50</v>
      </c>
      <c r="K86" s="652" t="s">
        <v>52</v>
      </c>
      <c r="L86" s="656">
        <v>5000000</v>
      </c>
      <c r="M86" s="657">
        <v>5000000</v>
      </c>
      <c r="N86" s="658" t="s">
        <v>70</v>
      </c>
      <c r="O86" s="658" t="s">
        <v>51</v>
      </c>
      <c r="P86" s="659" t="s">
        <v>388</v>
      </c>
      <c r="R86" s="721"/>
      <c r="S86" s="721"/>
      <c r="T86" s="722"/>
      <c r="U86" s="723"/>
      <c r="V86" s="724"/>
      <c r="W86" s="725"/>
      <c r="X86" s="726"/>
      <c r="Y86" s="727"/>
      <c r="Z86" s="727"/>
      <c r="AA86" s="728"/>
      <c r="AB86" s="728"/>
      <c r="AC86" s="728"/>
      <c r="AD86" s="724"/>
      <c r="AE86" s="728"/>
      <c r="AF86" s="728"/>
      <c r="AG86" s="728"/>
      <c r="AH86" s="729"/>
      <c r="AI86" s="730"/>
      <c r="AJ86" s="730"/>
      <c r="AK86" s="728"/>
      <c r="AL86" s="724"/>
      <c r="AM86" s="731"/>
      <c r="AN86" s="731"/>
      <c r="AO86" s="731"/>
      <c r="AP86" s="731"/>
      <c r="AQ86" s="731"/>
      <c r="AR86" s="732"/>
      <c r="AS86" s="732"/>
      <c r="AT86" s="733"/>
      <c r="AU86" s="733"/>
      <c r="AV86" s="733"/>
      <c r="AW86" s="733"/>
      <c r="AX86" s="733"/>
      <c r="AY86" s="733"/>
      <c r="AZ86" s="733"/>
      <c r="BA86" s="733"/>
      <c r="BB86" s="28"/>
      <c r="BC86" s="28"/>
      <c r="BD86" s="28"/>
      <c r="BE86" s="28"/>
      <c r="BF86" s="28"/>
      <c r="BG86" s="28"/>
      <c r="BH86" s="28"/>
      <c r="BI86" s="28"/>
      <c r="BJ86" s="28"/>
      <c r="BK86" s="28"/>
      <c r="BL86" s="28"/>
      <c r="BM86" s="28"/>
      <c r="BN86" s="28"/>
      <c r="BO86" s="28"/>
      <c r="BP86" s="28"/>
      <c r="BQ86" s="28"/>
      <c r="BR86" s="28"/>
      <c r="BS86" s="28"/>
      <c r="BT86" s="28"/>
      <c r="BU86" s="28"/>
      <c r="BV86" s="28"/>
      <c r="BW86" s="28"/>
      <c r="BX86" s="28"/>
      <c r="BY86" s="28"/>
      <c r="BZ86" s="28"/>
      <c r="CA86" s="28"/>
      <c r="CB86" s="28"/>
      <c r="CC86" s="28"/>
      <c r="CD86" s="28"/>
      <c r="CE86" s="28"/>
      <c r="CF86" s="28"/>
      <c r="CG86" s="28"/>
      <c r="CH86" s="28"/>
      <c r="CI86" s="28"/>
      <c r="CJ86" s="28"/>
      <c r="CK86" s="28"/>
      <c r="CL86" s="28"/>
      <c r="CM86" s="28"/>
      <c r="CN86" s="28"/>
      <c r="CO86" s="28"/>
      <c r="CP86" s="28"/>
      <c r="CQ86" s="28"/>
      <c r="CR86" s="28"/>
      <c r="CS86" s="28"/>
      <c r="CT86" s="28"/>
      <c r="CU86" s="28"/>
      <c r="CV86" s="28"/>
      <c r="CW86" s="28"/>
      <c r="CX86" s="28"/>
      <c r="CY86" s="28"/>
      <c r="CZ86" s="28"/>
      <c r="DA86" s="28"/>
      <c r="DB86" s="28"/>
      <c r="DC86" s="28"/>
      <c r="DD86" s="28"/>
      <c r="DE86" s="28"/>
      <c r="DF86" s="28"/>
      <c r="DG86" s="28"/>
      <c r="DH86" s="28"/>
      <c r="DI86" s="28"/>
      <c r="DJ86" s="28"/>
      <c r="DK86" s="28"/>
      <c r="DL86" s="28"/>
      <c r="DM86" s="28"/>
      <c r="DN86" s="28"/>
      <c r="DO86" s="28"/>
      <c r="DP86" s="28"/>
      <c r="DQ86" s="28"/>
      <c r="DR86" s="28"/>
      <c r="DS86" s="28"/>
      <c r="DT86" s="28"/>
      <c r="DU86" s="28"/>
      <c r="DV86" s="28"/>
      <c r="DW86" s="28"/>
      <c r="DX86" s="28"/>
      <c r="DY86" s="28"/>
      <c r="DZ86" s="28"/>
      <c r="EA86" s="28"/>
      <c r="EB86" s="28"/>
      <c r="EC86" s="28"/>
      <c r="ED86" s="28"/>
      <c r="EE86" s="28"/>
      <c r="EF86" s="28"/>
      <c r="EG86" s="28"/>
      <c r="EH86" s="28"/>
      <c r="EI86" s="28"/>
      <c r="EJ86" s="28"/>
      <c r="EK86" s="28"/>
      <c r="EL86" s="28"/>
      <c r="EM86" s="28"/>
      <c r="EN86" s="28"/>
      <c r="EO86" s="28"/>
      <c r="EP86" s="28"/>
      <c r="EQ86" s="28"/>
      <c r="ER86" s="28"/>
      <c r="ES86" s="28"/>
      <c r="ET86" s="28"/>
      <c r="EU86" s="28"/>
      <c r="EV86" s="28"/>
      <c r="EW86" s="28"/>
      <c r="EX86" s="28"/>
      <c r="EY86" s="28"/>
      <c r="EZ86" s="28"/>
      <c r="FA86" s="28"/>
      <c r="FB86" s="28"/>
      <c r="FC86" s="28"/>
      <c r="FD86" s="28"/>
      <c r="FE86" s="28"/>
      <c r="FF86" s="28"/>
      <c r="FG86" s="28"/>
      <c r="FH86" s="28"/>
      <c r="FI86" s="28"/>
      <c r="FJ86" s="28"/>
      <c r="FK86" s="28"/>
      <c r="FL86" s="28"/>
      <c r="FM86" s="28"/>
      <c r="FN86" s="28"/>
      <c r="FO86" s="28"/>
      <c r="FP86" s="28"/>
      <c r="FQ86" s="28"/>
      <c r="FR86" s="28"/>
      <c r="FS86" s="28"/>
      <c r="FT86" s="28"/>
      <c r="FU86" s="28"/>
      <c r="FV86" s="28"/>
      <c r="FW86" s="28"/>
      <c r="FX86" s="28"/>
      <c r="FY86" s="28"/>
      <c r="FZ86" s="28"/>
      <c r="GA86" s="28"/>
      <c r="GB86" s="28"/>
      <c r="GC86" s="28"/>
      <c r="GD86" s="28"/>
      <c r="GE86" s="28"/>
      <c r="GF86" s="28"/>
      <c r="GG86" s="28"/>
      <c r="GH86" s="28"/>
      <c r="GI86" s="28"/>
      <c r="GJ86" s="28"/>
      <c r="GK86" s="28"/>
      <c r="GL86" s="28"/>
      <c r="GM86" s="28"/>
      <c r="GN86" s="28"/>
      <c r="GO86" s="28"/>
      <c r="GP86" s="28"/>
      <c r="GQ86" s="28"/>
      <c r="GR86" s="28"/>
      <c r="GS86" s="28"/>
      <c r="GT86" s="28"/>
      <c r="GU86" s="28"/>
      <c r="GV86" s="28"/>
      <c r="GW86" s="28"/>
      <c r="GX86" s="28"/>
      <c r="GY86" s="28"/>
      <c r="GZ86" s="28"/>
      <c r="HA86" s="28"/>
      <c r="HB86" s="28"/>
      <c r="HC86" s="28"/>
      <c r="HD86" s="28"/>
      <c r="HE86" s="28"/>
      <c r="HF86" s="28"/>
      <c r="HG86" s="28"/>
      <c r="HH86" s="28"/>
      <c r="HI86" s="28"/>
      <c r="HJ86" s="28"/>
      <c r="HK86" s="28"/>
      <c r="HL86" s="28"/>
      <c r="HM86" s="28"/>
      <c r="HN86" s="28"/>
      <c r="HO86" s="28"/>
      <c r="HP86" s="28"/>
      <c r="HQ86" s="28"/>
      <c r="HR86" s="28"/>
      <c r="HS86" s="28"/>
      <c r="HT86" s="28"/>
      <c r="HU86" s="28"/>
      <c r="HV86" s="28"/>
      <c r="HW86" s="28"/>
      <c r="HX86" s="28"/>
      <c r="HY86" s="28"/>
      <c r="HZ86" s="28"/>
      <c r="IA86" s="28"/>
      <c r="IB86" s="28"/>
      <c r="IC86" s="28"/>
      <c r="ID86" s="28"/>
      <c r="IE86" s="28"/>
      <c r="IF86" s="28"/>
      <c r="IG86" s="28"/>
      <c r="IH86" s="28"/>
      <c r="II86" s="28"/>
      <c r="IJ86" s="28"/>
      <c r="IK86" s="28"/>
      <c r="IL86" s="28"/>
      <c r="IM86" s="28"/>
      <c r="IN86" s="28"/>
      <c r="IO86" s="28"/>
      <c r="IP86" s="28"/>
      <c r="IQ86" s="28"/>
      <c r="IR86" s="28"/>
      <c r="IS86" s="28"/>
      <c r="IT86" s="28"/>
      <c r="IU86" s="28"/>
      <c r="IV86" s="28"/>
      <c r="IW86" s="28"/>
      <c r="IX86" s="28"/>
      <c r="IY86" s="28"/>
      <c r="IZ86" s="28"/>
      <c r="JA86" s="28"/>
      <c r="JB86" s="28"/>
      <c r="JC86" s="28"/>
      <c r="JD86" s="28"/>
      <c r="JE86" s="28"/>
      <c r="JF86" s="28"/>
      <c r="JG86" s="28"/>
      <c r="JH86" s="28"/>
      <c r="JI86" s="28"/>
      <c r="JJ86" s="28"/>
      <c r="JK86" s="28"/>
      <c r="JL86" s="28"/>
      <c r="JM86" s="28"/>
      <c r="JN86" s="28"/>
      <c r="JO86" s="28"/>
    </row>
    <row r="87" spans="1:275" s="132" customFormat="1" ht="62.25" customHeight="1" x14ac:dyDescent="0.25">
      <c r="A87" s="651">
        <v>59</v>
      </c>
      <c r="B87" s="652" t="s">
        <v>422</v>
      </c>
      <c r="C87" s="652">
        <v>81112006</v>
      </c>
      <c r="D87" s="653" t="s">
        <v>444</v>
      </c>
      <c r="E87" s="652" t="s">
        <v>66</v>
      </c>
      <c r="F87" s="652">
        <v>1</v>
      </c>
      <c r="G87" s="654" t="s">
        <v>102</v>
      </c>
      <c r="H87" s="655">
        <v>12</v>
      </c>
      <c r="I87" s="652" t="s">
        <v>76</v>
      </c>
      <c r="J87" s="652" t="s">
        <v>50</v>
      </c>
      <c r="K87" s="652" t="s">
        <v>443</v>
      </c>
      <c r="L87" s="657">
        <f>3500000*1.1</f>
        <v>3850000.0000000005</v>
      </c>
      <c r="M87" s="657">
        <f>3500000*1.1</f>
        <v>3850000.0000000005</v>
      </c>
      <c r="N87" s="658" t="s">
        <v>70</v>
      </c>
      <c r="O87" s="658" t="s">
        <v>51</v>
      </c>
      <c r="P87" s="659" t="s">
        <v>54</v>
      </c>
      <c r="R87" s="721"/>
      <c r="S87" s="721"/>
      <c r="T87" s="722"/>
      <c r="U87" s="723"/>
      <c r="V87" s="724"/>
      <c r="W87" s="725"/>
      <c r="X87" s="726"/>
      <c r="Y87" s="727"/>
      <c r="Z87" s="727"/>
      <c r="AA87" s="728"/>
      <c r="AB87" s="728"/>
      <c r="AC87" s="728"/>
      <c r="AD87" s="724"/>
      <c r="AE87" s="728"/>
      <c r="AF87" s="728"/>
      <c r="AG87" s="728"/>
      <c r="AH87" s="729"/>
      <c r="AI87" s="730"/>
      <c r="AJ87" s="730"/>
      <c r="AK87" s="728"/>
      <c r="AL87" s="724"/>
      <c r="AM87" s="731"/>
      <c r="AN87" s="731"/>
      <c r="AO87" s="731"/>
      <c r="AP87" s="731"/>
      <c r="AQ87" s="731"/>
      <c r="AR87" s="732"/>
      <c r="AS87" s="732"/>
      <c r="AT87" s="733"/>
      <c r="AU87" s="733"/>
      <c r="AV87" s="733"/>
      <c r="AW87" s="733"/>
      <c r="AX87" s="733"/>
      <c r="AY87" s="733"/>
      <c r="AZ87" s="733"/>
      <c r="BA87" s="733"/>
      <c r="BB87" s="28"/>
      <c r="BC87" s="28"/>
      <c r="BD87" s="28"/>
      <c r="BE87" s="28"/>
      <c r="BF87" s="28"/>
      <c r="BG87" s="28"/>
      <c r="BH87" s="28"/>
      <c r="BI87" s="28"/>
      <c r="BJ87" s="28"/>
      <c r="BK87" s="28"/>
      <c r="BL87" s="28"/>
      <c r="BM87" s="28"/>
      <c r="BN87" s="28"/>
      <c r="BO87" s="28"/>
      <c r="BP87" s="28"/>
      <c r="BQ87" s="28"/>
      <c r="BR87" s="28"/>
      <c r="BS87" s="28"/>
      <c r="BT87" s="28"/>
      <c r="BU87" s="28"/>
      <c r="BV87" s="28"/>
      <c r="BW87" s="28"/>
      <c r="BX87" s="28"/>
      <c r="BY87" s="28"/>
      <c r="BZ87" s="28"/>
      <c r="CA87" s="28"/>
      <c r="CB87" s="28"/>
      <c r="CC87" s="28"/>
      <c r="CD87" s="28"/>
      <c r="CE87" s="28"/>
      <c r="CF87" s="28"/>
      <c r="CG87" s="28"/>
      <c r="CH87" s="28"/>
      <c r="CI87" s="28"/>
      <c r="CJ87" s="28"/>
      <c r="CK87" s="28"/>
      <c r="CL87" s="28"/>
      <c r="CM87" s="28"/>
      <c r="CN87" s="28"/>
      <c r="CO87" s="28"/>
      <c r="CP87" s="28"/>
      <c r="CQ87" s="28"/>
      <c r="CR87" s="28"/>
      <c r="CS87" s="28"/>
      <c r="CT87" s="28"/>
      <c r="CU87" s="28"/>
      <c r="CV87" s="28"/>
      <c r="CW87" s="28"/>
      <c r="CX87" s="28"/>
      <c r="CY87" s="28"/>
      <c r="CZ87" s="28"/>
      <c r="DA87" s="28"/>
      <c r="DB87" s="28"/>
      <c r="DC87" s="28"/>
      <c r="DD87" s="28"/>
      <c r="DE87" s="28"/>
      <c r="DF87" s="28"/>
      <c r="DG87" s="28"/>
      <c r="DH87" s="28"/>
      <c r="DI87" s="28"/>
      <c r="DJ87" s="28"/>
      <c r="DK87" s="28"/>
      <c r="DL87" s="28"/>
      <c r="DM87" s="28"/>
      <c r="DN87" s="28"/>
      <c r="DO87" s="28"/>
      <c r="DP87" s="28"/>
      <c r="DQ87" s="28"/>
      <c r="DR87" s="28"/>
      <c r="DS87" s="28"/>
      <c r="DT87" s="28"/>
      <c r="DU87" s="28"/>
      <c r="DV87" s="28"/>
      <c r="DW87" s="28"/>
      <c r="DX87" s="28"/>
      <c r="DY87" s="28"/>
      <c r="DZ87" s="28"/>
      <c r="EA87" s="28"/>
      <c r="EB87" s="28"/>
      <c r="EC87" s="28"/>
      <c r="ED87" s="28"/>
      <c r="EE87" s="28"/>
      <c r="EF87" s="28"/>
      <c r="EG87" s="28"/>
      <c r="EH87" s="28"/>
      <c r="EI87" s="28"/>
      <c r="EJ87" s="28"/>
      <c r="EK87" s="28"/>
      <c r="EL87" s="28"/>
      <c r="EM87" s="28"/>
      <c r="EN87" s="28"/>
      <c r="EO87" s="28"/>
      <c r="EP87" s="28"/>
      <c r="EQ87" s="28"/>
      <c r="ER87" s="28"/>
      <c r="ES87" s="28"/>
      <c r="ET87" s="28"/>
      <c r="EU87" s="28"/>
      <c r="EV87" s="28"/>
      <c r="EW87" s="28"/>
      <c r="EX87" s="28"/>
      <c r="EY87" s="28"/>
      <c r="EZ87" s="28"/>
      <c r="FA87" s="28"/>
      <c r="FB87" s="28"/>
      <c r="FC87" s="28"/>
      <c r="FD87" s="28"/>
      <c r="FE87" s="28"/>
      <c r="FF87" s="28"/>
      <c r="FG87" s="28"/>
      <c r="FH87" s="28"/>
      <c r="FI87" s="28"/>
      <c r="FJ87" s="28"/>
      <c r="FK87" s="28"/>
      <c r="FL87" s="28"/>
      <c r="FM87" s="28"/>
      <c r="FN87" s="28"/>
      <c r="FO87" s="28"/>
      <c r="FP87" s="28"/>
      <c r="FQ87" s="28"/>
      <c r="FR87" s="28"/>
      <c r="FS87" s="28"/>
      <c r="FT87" s="28"/>
      <c r="FU87" s="28"/>
      <c r="FV87" s="28"/>
      <c r="FW87" s="28"/>
      <c r="FX87" s="28"/>
      <c r="FY87" s="28"/>
      <c r="FZ87" s="28"/>
      <c r="GA87" s="28"/>
      <c r="GB87" s="28"/>
      <c r="GC87" s="28"/>
      <c r="GD87" s="28"/>
      <c r="GE87" s="28"/>
      <c r="GF87" s="28"/>
      <c r="GG87" s="28"/>
      <c r="GH87" s="28"/>
      <c r="GI87" s="28"/>
      <c r="GJ87" s="28"/>
      <c r="GK87" s="28"/>
      <c r="GL87" s="28"/>
      <c r="GM87" s="28"/>
      <c r="GN87" s="28"/>
      <c r="GO87" s="28"/>
      <c r="GP87" s="28"/>
      <c r="GQ87" s="28"/>
      <c r="GR87" s="28"/>
      <c r="GS87" s="28"/>
      <c r="GT87" s="28"/>
      <c r="GU87" s="28"/>
      <c r="GV87" s="28"/>
      <c r="GW87" s="28"/>
      <c r="GX87" s="28"/>
      <c r="GY87" s="28"/>
      <c r="GZ87" s="28"/>
      <c r="HA87" s="28"/>
      <c r="HB87" s="28"/>
      <c r="HC87" s="28"/>
      <c r="HD87" s="28"/>
      <c r="HE87" s="28"/>
      <c r="HF87" s="28"/>
      <c r="HG87" s="28"/>
      <c r="HH87" s="28"/>
      <c r="HI87" s="28"/>
      <c r="HJ87" s="28"/>
      <c r="HK87" s="28"/>
      <c r="HL87" s="28"/>
      <c r="HM87" s="28"/>
      <c r="HN87" s="28"/>
      <c r="HO87" s="28"/>
      <c r="HP87" s="28"/>
      <c r="HQ87" s="28"/>
      <c r="HR87" s="28"/>
      <c r="HS87" s="28"/>
      <c r="HT87" s="28"/>
      <c r="HU87" s="28"/>
      <c r="HV87" s="28"/>
      <c r="HW87" s="28"/>
      <c r="HX87" s="28"/>
      <c r="HY87" s="28"/>
      <c r="HZ87" s="28"/>
      <c r="IA87" s="28"/>
      <c r="IB87" s="28"/>
      <c r="IC87" s="28"/>
      <c r="ID87" s="28"/>
      <c r="IE87" s="28"/>
      <c r="IF87" s="28"/>
      <c r="IG87" s="28"/>
      <c r="IH87" s="28"/>
      <c r="II87" s="28"/>
      <c r="IJ87" s="28"/>
      <c r="IK87" s="28"/>
      <c r="IL87" s="28"/>
      <c r="IM87" s="28"/>
      <c r="IN87" s="28"/>
      <c r="IO87" s="28"/>
      <c r="IP87" s="28"/>
      <c r="IQ87" s="28"/>
      <c r="IR87" s="28"/>
      <c r="IS87" s="28"/>
      <c r="IT87" s="28"/>
      <c r="IU87" s="28"/>
      <c r="IV87" s="28"/>
      <c r="IW87" s="28"/>
      <c r="IX87" s="28"/>
      <c r="IY87" s="28"/>
      <c r="IZ87" s="28"/>
      <c r="JA87" s="28"/>
      <c r="JB87" s="28"/>
      <c r="JC87" s="28"/>
      <c r="JD87" s="28"/>
      <c r="JE87" s="28"/>
      <c r="JF87" s="28"/>
      <c r="JG87" s="28"/>
      <c r="JH87" s="28"/>
      <c r="JI87" s="28"/>
      <c r="JJ87" s="28"/>
      <c r="JK87" s="28"/>
      <c r="JL87" s="28"/>
      <c r="JM87" s="28"/>
      <c r="JN87" s="28"/>
      <c r="JO87" s="28"/>
    </row>
    <row r="88" spans="1:275" s="132" customFormat="1" ht="57" customHeight="1" x14ac:dyDescent="0.25">
      <c r="A88" s="651">
        <v>60</v>
      </c>
      <c r="B88" s="652" t="s">
        <v>446</v>
      </c>
      <c r="C88" s="652">
        <v>80000000</v>
      </c>
      <c r="D88" s="653" t="s">
        <v>450</v>
      </c>
      <c r="E88" s="652" t="s">
        <v>379</v>
      </c>
      <c r="F88" s="652">
        <v>1</v>
      </c>
      <c r="G88" s="654" t="s">
        <v>109</v>
      </c>
      <c r="H88" s="655" t="s">
        <v>332</v>
      </c>
      <c r="I88" s="652" t="s">
        <v>97</v>
      </c>
      <c r="J88" s="652" t="s">
        <v>50</v>
      </c>
      <c r="K88" s="652" t="s">
        <v>88</v>
      </c>
      <c r="L88" s="656">
        <v>54600000</v>
      </c>
      <c r="M88" s="657">
        <f>12250000+42350000</f>
        <v>54600000</v>
      </c>
      <c r="N88" s="658" t="s">
        <v>380</v>
      </c>
      <c r="O88" s="658" t="s">
        <v>51</v>
      </c>
      <c r="P88" s="659" t="s">
        <v>494</v>
      </c>
      <c r="R88" s="721"/>
      <c r="S88" s="721"/>
      <c r="T88" s="722"/>
      <c r="U88" s="723"/>
      <c r="V88" s="724"/>
      <c r="W88" s="725"/>
      <c r="X88" s="726"/>
      <c r="Y88" s="727"/>
      <c r="Z88" s="727"/>
      <c r="AA88" s="728"/>
      <c r="AB88" s="728"/>
      <c r="AC88" s="728"/>
      <c r="AD88" s="724"/>
      <c r="AE88" s="728"/>
      <c r="AF88" s="728"/>
      <c r="AG88" s="728"/>
      <c r="AH88" s="729"/>
      <c r="AI88" s="730"/>
      <c r="AJ88" s="730"/>
      <c r="AK88" s="728"/>
      <c r="AL88" s="724"/>
      <c r="AM88" s="731"/>
      <c r="AN88" s="731"/>
      <c r="AO88" s="731"/>
      <c r="AP88" s="731"/>
      <c r="AQ88" s="731"/>
      <c r="AR88" s="732"/>
      <c r="AS88" s="732"/>
      <c r="AT88" s="733"/>
      <c r="AU88" s="733"/>
      <c r="AV88" s="733"/>
      <c r="AW88" s="733"/>
      <c r="AX88" s="733"/>
      <c r="AY88" s="733"/>
      <c r="AZ88" s="733"/>
      <c r="BA88" s="733"/>
      <c r="BB88" s="28"/>
      <c r="BC88" s="28"/>
      <c r="BD88" s="28"/>
      <c r="BE88" s="28"/>
      <c r="BF88" s="28"/>
      <c r="BG88" s="28"/>
      <c r="BH88" s="28"/>
      <c r="BI88" s="28"/>
      <c r="BJ88" s="28"/>
      <c r="BK88" s="28"/>
      <c r="BL88" s="28"/>
      <c r="BM88" s="28"/>
      <c r="BN88" s="28"/>
      <c r="BO88" s="28"/>
      <c r="BP88" s="28"/>
      <c r="BQ88" s="28"/>
      <c r="BR88" s="28"/>
      <c r="BS88" s="28"/>
      <c r="BT88" s="28"/>
      <c r="BU88" s="28"/>
      <c r="BV88" s="28"/>
      <c r="BW88" s="28"/>
      <c r="BX88" s="28"/>
      <c r="BY88" s="28"/>
      <c r="BZ88" s="28"/>
      <c r="CA88" s="28"/>
      <c r="CB88" s="28"/>
      <c r="CC88" s="28"/>
      <c r="CD88" s="28"/>
      <c r="CE88" s="28"/>
      <c r="CF88" s="28"/>
      <c r="CG88" s="28"/>
      <c r="CH88" s="28"/>
      <c r="CI88" s="28"/>
      <c r="CJ88" s="28"/>
      <c r="CK88" s="28"/>
      <c r="CL88" s="28"/>
      <c r="CM88" s="28"/>
      <c r="CN88" s="28"/>
      <c r="CO88" s="28"/>
      <c r="CP88" s="28"/>
      <c r="CQ88" s="28"/>
      <c r="CR88" s="28"/>
      <c r="CS88" s="28"/>
      <c r="CT88" s="28"/>
      <c r="CU88" s="28"/>
      <c r="CV88" s="28"/>
      <c r="CW88" s="28"/>
      <c r="CX88" s="28"/>
      <c r="CY88" s="28"/>
      <c r="CZ88" s="28"/>
      <c r="DA88" s="28"/>
      <c r="DB88" s="28"/>
      <c r="DC88" s="28"/>
      <c r="DD88" s="28"/>
      <c r="DE88" s="28"/>
      <c r="DF88" s="28"/>
      <c r="DG88" s="28"/>
      <c r="DH88" s="28"/>
      <c r="DI88" s="28"/>
      <c r="DJ88" s="28"/>
      <c r="DK88" s="28"/>
      <c r="DL88" s="28"/>
      <c r="DM88" s="28"/>
      <c r="DN88" s="28"/>
      <c r="DO88" s="28"/>
      <c r="DP88" s="28"/>
      <c r="DQ88" s="28"/>
      <c r="DR88" s="28"/>
      <c r="DS88" s="28"/>
      <c r="DT88" s="28"/>
      <c r="DU88" s="28"/>
      <c r="DV88" s="28"/>
      <c r="DW88" s="28"/>
      <c r="DX88" s="28"/>
      <c r="DY88" s="28"/>
      <c r="DZ88" s="28"/>
      <c r="EA88" s="28"/>
      <c r="EB88" s="28"/>
      <c r="EC88" s="28"/>
      <c r="ED88" s="28"/>
      <c r="EE88" s="28"/>
      <c r="EF88" s="28"/>
      <c r="EG88" s="28"/>
      <c r="EH88" s="28"/>
      <c r="EI88" s="28"/>
      <c r="EJ88" s="28"/>
      <c r="EK88" s="28"/>
      <c r="EL88" s="28"/>
      <c r="EM88" s="28"/>
      <c r="EN88" s="28"/>
      <c r="EO88" s="28"/>
      <c r="EP88" s="28"/>
      <c r="EQ88" s="28"/>
      <c r="ER88" s="28"/>
      <c r="ES88" s="28"/>
      <c r="ET88" s="28"/>
      <c r="EU88" s="28"/>
      <c r="EV88" s="28"/>
      <c r="EW88" s="28"/>
      <c r="EX88" s="28"/>
      <c r="EY88" s="28"/>
      <c r="EZ88" s="28"/>
      <c r="FA88" s="28"/>
      <c r="FB88" s="28"/>
      <c r="FC88" s="28"/>
      <c r="FD88" s="28"/>
      <c r="FE88" s="28"/>
      <c r="FF88" s="28"/>
      <c r="FG88" s="28"/>
      <c r="FH88" s="28"/>
      <c r="FI88" s="28"/>
      <c r="FJ88" s="28"/>
      <c r="FK88" s="28"/>
      <c r="FL88" s="28"/>
      <c r="FM88" s="28"/>
      <c r="FN88" s="28"/>
      <c r="FO88" s="28"/>
      <c r="FP88" s="28"/>
      <c r="FQ88" s="28"/>
      <c r="FR88" s="28"/>
      <c r="FS88" s="28"/>
      <c r="FT88" s="28"/>
      <c r="FU88" s="28"/>
      <c r="FV88" s="28"/>
      <c r="FW88" s="28"/>
      <c r="FX88" s="28"/>
      <c r="FY88" s="28"/>
      <c r="FZ88" s="28"/>
      <c r="GA88" s="28"/>
      <c r="GB88" s="28"/>
      <c r="GC88" s="28"/>
      <c r="GD88" s="28"/>
      <c r="GE88" s="28"/>
      <c r="GF88" s="28"/>
      <c r="GG88" s="28"/>
      <c r="GH88" s="28"/>
      <c r="GI88" s="28"/>
      <c r="GJ88" s="28"/>
      <c r="GK88" s="28"/>
      <c r="GL88" s="28"/>
      <c r="GM88" s="28"/>
      <c r="GN88" s="28"/>
      <c r="GO88" s="28"/>
      <c r="GP88" s="28"/>
      <c r="GQ88" s="28"/>
      <c r="GR88" s="28"/>
      <c r="GS88" s="28"/>
      <c r="GT88" s="28"/>
      <c r="GU88" s="28"/>
      <c r="GV88" s="28"/>
      <c r="GW88" s="28"/>
      <c r="GX88" s="28"/>
      <c r="GY88" s="28"/>
      <c r="GZ88" s="28"/>
      <c r="HA88" s="28"/>
      <c r="HB88" s="28"/>
      <c r="HC88" s="28"/>
      <c r="HD88" s="28"/>
      <c r="HE88" s="28"/>
      <c r="HF88" s="28"/>
      <c r="HG88" s="28"/>
      <c r="HH88" s="28"/>
      <c r="HI88" s="28"/>
      <c r="HJ88" s="28"/>
      <c r="HK88" s="28"/>
      <c r="HL88" s="28"/>
      <c r="HM88" s="28"/>
      <c r="HN88" s="28"/>
      <c r="HO88" s="28"/>
      <c r="HP88" s="28"/>
      <c r="HQ88" s="28"/>
      <c r="HR88" s="28"/>
      <c r="HS88" s="28"/>
      <c r="HT88" s="28"/>
      <c r="HU88" s="28"/>
      <c r="HV88" s="28"/>
      <c r="HW88" s="28"/>
      <c r="HX88" s="28"/>
      <c r="HY88" s="28"/>
      <c r="HZ88" s="28"/>
      <c r="IA88" s="28"/>
      <c r="IB88" s="28"/>
      <c r="IC88" s="28"/>
      <c r="ID88" s="28"/>
      <c r="IE88" s="28"/>
      <c r="IF88" s="28"/>
      <c r="IG88" s="28"/>
      <c r="IH88" s="28"/>
      <c r="II88" s="28"/>
      <c r="IJ88" s="28"/>
      <c r="IK88" s="28"/>
      <c r="IL88" s="28"/>
      <c r="IM88" s="28"/>
      <c r="IN88" s="28"/>
      <c r="IO88" s="28"/>
      <c r="IP88" s="28"/>
      <c r="IQ88" s="28"/>
      <c r="IR88" s="28"/>
      <c r="IS88" s="28"/>
      <c r="IT88" s="28"/>
      <c r="IU88" s="28"/>
      <c r="IV88" s="28"/>
      <c r="IW88" s="28"/>
      <c r="IX88" s="28"/>
      <c r="IY88" s="28"/>
      <c r="IZ88" s="28"/>
      <c r="JA88" s="28"/>
      <c r="JB88" s="28"/>
      <c r="JC88" s="28"/>
      <c r="JD88" s="28"/>
      <c r="JE88" s="28"/>
      <c r="JF88" s="28"/>
      <c r="JG88" s="28"/>
      <c r="JH88" s="28"/>
      <c r="JI88" s="28"/>
      <c r="JJ88" s="28"/>
      <c r="JK88" s="28"/>
      <c r="JL88" s="28"/>
      <c r="JM88" s="28"/>
      <c r="JN88" s="28"/>
      <c r="JO88" s="28"/>
    </row>
    <row r="89" spans="1:275" s="758" customFormat="1" ht="57" customHeight="1" x14ac:dyDescent="0.25">
      <c r="A89" s="651">
        <v>61</v>
      </c>
      <c r="B89" s="741" t="s">
        <v>451</v>
      </c>
      <c r="C89" s="742">
        <v>80101706</v>
      </c>
      <c r="D89" s="743" t="s">
        <v>463</v>
      </c>
      <c r="E89" s="742" t="s">
        <v>92</v>
      </c>
      <c r="F89" s="742">
        <v>1</v>
      </c>
      <c r="G89" s="664" t="s">
        <v>102</v>
      </c>
      <c r="H89" s="759">
        <v>11.5</v>
      </c>
      <c r="I89" s="742" t="s">
        <v>97</v>
      </c>
      <c r="J89" s="742" t="s">
        <v>89</v>
      </c>
      <c r="K89" s="742" t="s">
        <v>461</v>
      </c>
      <c r="L89" s="744">
        <v>57592000</v>
      </c>
      <c r="M89" s="665">
        <v>57592000</v>
      </c>
      <c r="N89" s="658" t="s">
        <v>380</v>
      </c>
      <c r="O89" s="658" t="s">
        <v>51</v>
      </c>
      <c r="P89" s="659" t="s">
        <v>381</v>
      </c>
      <c r="Q89" s="766" t="s">
        <v>510</v>
      </c>
      <c r="R89" s="745"/>
      <c r="S89" s="745"/>
      <c r="T89" s="746"/>
      <c r="U89" s="747"/>
      <c r="V89" s="748"/>
      <c r="W89" s="749"/>
      <c r="X89" s="750"/>
      <c r="Y89" s="751"/>
      <c r="Z89" s="751"/>
      <c r="AA89" s="752"/>
      <c r="AB89" s="752"/>
      <c r="AC89" s="752"/>
      <c r="AD89" s="748"/>
      <c r="AE89" s="752"/>
      <c r="AF89" s="752"/>
      <c r="AG89" s="752"/>
      <c r="AH89" s="753"/>
      <c r="AI89" s="754"/>
      <c r="AJ89" s="754"/>
      <c r="AK89" s="752"/>
      <c r="AL89" s="748"/>
      <c r="AM89" s="755"/>
      <c r="AN89" s="755"/>
      <c r="AO89" s="755"/>
      <c r="AP89" s="755"/>
      <c r="AQ89" s="755"/>
      <c r="AR89" s="756"/>
      <c r="AS89" s="756"/>
      <c r="AT89" s="757"/>
      <c r="AU89" s="757"/>
      <c r="AV89" s="757"/>
      <c r="AW89" s="757"/>
      <c r="AX89" s="757"/>
      <c r="AY89" s="757"/>
      <c r="AZ89" s="757"/>
      <c r="BA89" s="757"/>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c r="CN89" s="140"/>
      <c r="CO89" s="140"/>
      <c r="CP89" s="140"/>
      <c r="CQ89" s="140"/>
      <c r="CR89" s="140"/>
      <c r="CS89" s="140"/>
      <c r="CT89" s="140"/>
      <c r="CU89" s="140"/>
      <c r="CV89" s="140"/>
      <c r="CW89" s="140"/>
      <c r="CX89" s="140"/>
      <c r="CY89" s="140"/>
      <c r="CZ89" s="140"/>
      <c r="DA89" s="140"/>
      <c r="DB89" s="140"/>
      <c r="DC89" s="140"/>
      <c r="DD89" s="140"/>
      <c r="DE89" s="140"/>
      <c r="DF89" s="140"/>
      <c r="DG89" s="140"/>
      <c r="DH89" s="140"/>
      <c r="DI89" s="140"/>
      <c r="DJ89" s="140"/>
      <c r="DK89" s="140"/>
      <c r="DL89" s="140"/>
      <c r="DM89" s="140"/>
      <c r="DN89" s="140"/>
      <c r="DO89" s="140"/>
      <c r="DP89" s="140"/>
      <c r="DQ89" s="140"/>
      <c r="DR89" s="140"/>
      <c r="DS89" s="140"/>
      <c r="DT89" s="140"/>
      <c r="DU89" s="140"/>
      <c r="DV89" s="140"/>
      <c r="DW89" s="140"/>
      <c r="DX89" s="140"/>
      <c r="DY89" s="140"/>
      <c r="DZ89" s="140"/>
      <c r="EA89" s="140"/>
      <c r="EB89" s="140"/>
      <c r="EC89" s="140"/>
      <c r="ED89" s="140"/>
      <c r="EE89" s="140"/>
      <c r="EF89" s="140"/>
      <c r="EG89" s="140"/>
      <c r="EH89" s="140"/>
      <c r="EI89" s="140"/>
      <c r="EJ89" s="140"/>
      <c r="EK89" s="140"/>
      <c r="EL89" s="140"/>
      <c r="EM89" s="140"/>
      <c r="EN89" s="140"/>
      <c r="EO89" s="140"/>
      <c r="EP89" s="140"/>
      <c r="EQ89" s="140"/>
      <c r="ER89" s="140"/>
      <c r="ES89" s="140"/>
      <c r="ET89" s="140"/>
      <c r="EU89" s="140"/>
      <c r="EV89" s="140"/>
      <c r="EW89" s="140"/>
      <c r="EX89" s="140"/>
      <c r="EY89" s="140"/>
      <c r="EZ89" s="140"/>
      <c r="FA89" s="140"/>
      <c r="FB89" s="140"/>
      <c r="FC89" s="140"/>
      <c r="FD89" s="140"/>
      <c r="FE89" s="140"/>
      <c r="FF89" s="140"/>
      <c r="FG89" s="140"/>
      <c r="FH89" s="140"/>
      <c r="FI89" s="140"/>
      <c r="FJ89" s="140"/>
      <c r="FK89" s="140"/>
      <c r="FL89" s="140"/>
      <c r="FM89" s="140"/>
      <c r="FN89" s="140"/>
      <c r="FO89" s="140"/>
      <c r="FP89" s="140"/>
      <c r="FQ89" s="140"/>
      <c r="FR89" s="140"/>
      <c r="FS89" s="140"/>
      <c r="FT89" s="140"/>
      <c r="FU89" s="140"/>
      <c r="FV89" s="140"/>
      <c r="FW89" s="140"/>
      <c r="FX89" s="140"/>
      <c r="FY89" s="140"/>
      <c r="FZ89" s="140"/>
      <c r="GA89" s="140"/>
      <c r="GB89" s="140"/>
      <c r="GC89" s="140"/>
      <c r="GD89" s="140"/>
      <c r="GE89" s="140"/>
      <c r="GF89" s="140"/>
      <c r="GG89" s="140"/>
      <c r="GH89" s="140"/>
      <c r="GI89" s="140"/>
      <c r="GJ89" s="140"/>
      <c r="GK89" s="140"/>
      <c r="GL89" s="140"/>
      <c r="GM89" s="140"/>
      <c r="GN89" s="140"/>
      <c r="GO89" s="140"/>
      <c r="GP89" s="140"/>
      <c r="GQ89" s="140"/>
      <c r="GR89" s="140"/>
      <c r="GS89" s="140"/>
      <c r="GT89" s="140"/>
      <c r="GU89" s="140"/>
      <c r="GV89" s="140"/>
      <c r="GW89" s="140"/>
      <c r="GX89" s="140"/>
      <c r="GY89" s="140"/>
      <c r="GZ89" s="140"/>
      <c r="HA89" s="140"/>
      <c r="HB89" s="140"/>
      <c r="HC89" s="140"/>
      <c r="HD89" s="140"/>
      <c r="HE89" s="140"/>
      <c r="HF89" s="140"/>
      <c r="HG89" s="140"/>
      <c r="HH89" s="140"/>
      <c r="HI89" s="140"/>
      <c r="HJ89" s="140"/>
      <c r="HK89" s="140"/>
      <c r="HL89" s="140"/>
      <c r="HM89" s="140"/>
      <c r="HN89" s="140"/>
      <c r="HO89" s="140"/>
      <c r="HP89" s="140"/>
      <c r="HQ89" s="140"/>
      <c r="HR89" s="140"/>
      <c r="HS89" s="140"/>
      <c r="HT89" s="140"/>
      <c r="HU89" s="140"/>
      <c r="HV89" s="140"/>
      <c r="HW89" s="140"/>
      <c r="HX89" s="140"/>
      <c r="HY89" s="140"/>
      <c r="HZ89" s="140"/>
      <c r="IA89" s="140"/>
      <c r="IB89" s="140"/>
      <c r="IC89" s="140"/>
      <c r="ID89" s="140"/>
      <c r="IE89" s="140"/>
      <c r="IF89" s="140"/>
      <c r="IG89" s="140"/>
      <c r="IH89" s="140"/>
      <c r="II89" s="140"/>
      <c r="IJ89" s="140"/>
      <c r="IK89" s="140"/>
      <c r="IL89" s="140"/>
      <c r="IM89" s="140"/>
      <c r="IN89" s="140"/>
      <c r="IO89" s="140"/>
      <c r="IP89" s="140"/>
      <c r="IQ89" s="140"/>
      <c r="IR89" s="140"/>
      <c r="IS89" s="140"/>
      <c r="IT89" s="140"/>
      <c r="IU89" s="140"/>
      <c r="IV89" s="140"/>
      <c r="IW89" s="140"/>
      <c r="IX89" s="140"/>
      <c r="IY89" s="140"/>
      <c r="IZ89" s="140"/>
      <c r="JA89" s="140"/>
      <c r="JB89" s="140"/>
      <c r="JC89" s="140"/>
      <c r="JD89" s="140"/>
      <c r="JE89" s="140"/>
      <c r="JF89" s="140"/>
      <c r="JG89" s="140"/>
      <c r="JH89" s="140"/>
      <c r="JI89" s="140"/>
      <c r="JJ89" s="140"/>
      <c r="JK89" s="140"/>
      <c r="JL89" s="140"/>
      <c r="JM89" s="140"/>
      <c r="JN89" s="140"/>
      <c r="JO89" s="140"/>
    </row>
    <row r="90" spans="1:275" s="132" customFormat="1" ht="57" customHeight="1" x14ac:dyDescent="0.25">
      <c r="A90" s="651">
        <v>62</v>
      </c>
      <c r="B90" s="740" t="s">
        <v>446</v>
      </c>
      <c r="C90" s="652">
        <v>80101706</v>
      </c>
      <c r="D90" s="653" t="s">
        <v>464</v>
      </c>
      <c r="E90" s="652" t="s">
        <v>92</v>
      </c>
      <c r="F90" s="652">
        <v>1</v>
      </c>
      <c r="G90" s="654" t="s">
        <v>102</v>
      </c>
      <c r="H90" s="760">
        <v>11</v>
      </c>
      <c r="I90" s="652" t="s">
        <v>97</v>
      </c>
      <c r="J90" s="652" t="s">
        <v>89</v>
      </c>
      <c r="K90" s="652" t="s">
        <v>461</v>
      </c>
      <c r="L90" s="656">
        <v>42845000</v>
      </c>
      <c r="M90" s="657">
        <v>42845000</v>
      </c>
      <c r="N90" s="658" t="s">
        <v>380</v>
      </c>
      <c r="O90" s="658" t="s">
        <v>51</v>
      </c>
      <c r="P90" s="659" t="s">
        <v>494</v>
      </c>
      <c r="Q90" s="767" t="s">
        <v>511</v>
      </c>
      <c r="R90" s="721"/>
      <c r="S90" s="721"/>
      <c r="T90" s="722"/>
      <c r="U90" s="723"/>
      <c r="V90" s="724"/>
      <c r="W90" s="725"/>
      <c r="X90" s="726"/>
      <c r="Y90" s="727"/>
      <c r="Z90" s="727"/>
      <c r="AA90" s="728"/>
      <c r="AB90" s="728"/>
      <c r="AC90" s="728"/>
      <c r="AD90" s="724"/>
      <c r="AE90" s="728"/>
      <c r="AF90" s="728"/>
      <c r="AG90" s="728"/>
      <c r="AH90" s="729"/>
      <c r="AI90" s="730"/>
      <c r="AJ90" s="730"/>
      <c r="AK90" s="728"/>
      <c r="AL90" s="724"/>
      <c r="AM90" s="731"/>
      <c r="AN90" s="731"/>
      <c r="AO90" s="731"/>
      <c r="AP90" s="731"/>
      <c r="AQ90" s="731"/>
      <c r="AR90" s="732"/>
      <c r="AS90" s="732"/>
      <c r="AT90" s="733"/>
      <c r="AU90" s="733"/>
      <c r="AV90" s="733"/>
      <c r="AW90" s="733"/>
      <c r="AX90" s="733"/>
      <c r="AY90" s="733"/>
      <c r="AZ90" s="733"/>
      <c r="BA90" s="733"/>
      <c r="BB90" s="28"/>
      <c r="BC90" s="28"/>
      <c r="BD90" s="28"/>
      <c r="BE90" s="28"/>
      <c r="BF90" s="28"/>
      <c r="BG90" s="28"/>
      <c r="BH90" s="28"/>
      <c r="BI90" s="28"/>
      <c r="BJ90" s="28"/>
      <c r="BK90" s="28"/>
      <c r="BL90" s="28"/>
      <c r="BM90" s="28"/>
      <c r="BN90" s="28"/>
      <c r="BO90" s="28"/>
      <c r="BP90" s="28"/>
      <c r="BQ90" s="28"/>
      <c r="BR90" s="28"/>
      <c r="BS90" s="28"/>
      <c r="BT90" s="28"/>
      <c r="BU90" s="28"/>
      <c r="BV90" s="28"/>
      <c r="BW90" s="28"/>
      <c r="BX90" s="28"/>
      <c r="BY90" s="28"/>
      <c r="BZ90" s="28"/>
      <c r="CA90" s="28"/>
      <c r="CB90" s="28"/>
      <c r="CC90" s="28"/>
      <c r="CD90" s="28"/>
      <c r="CE90" s="28"/>
      <c r="CF90" s="28"/>
      <c r="CG90" s="28"/>
      <c r="CH90" s="28"/>
      <c r="CI90" s="28"/>
      <c r="CJ90" s="28"/>
      <c r="CK90" s="28"/>
      <c r="CL90" s="28"/>
      <c r="CM90" s="28"/>
      <c r="CN90" s="28"/>
      <c r="CO90" s="28"/>
      <c r="CP90" s="28"/>
      <c r="CQ90" s="28"/>
      <c r="CR90" s="28"/>
      <c r="CS90" s="28"/>
      <c r="CT90" s="28"/>
      <c r="CU90" s="28"/>
      <c r="CV90" s="28"/>
      <c r="CW90" s="28"/>
      <c r="CX90" s="28"/>
      <c r="CY90" s="28"/>
      <c r="CZ90" s="28"/>
      <c r="DA90" s="28"/>
      <c r="DB90" s="28"/>
      <c r="DC90" s="28"/>
      <c r="DD90" s="28"/>
      <c r="DE90" s="28"/>
      <c r="DF90" s="28"/>
      <c r="DG90" s="28"/>
      <c r="DH90" s="28"/>
      <c r="DI90" s="28"/>
      <c r="DJ90" s="28"/>
      <c r="DK90" s="28"/>
      <c r="DL90" s="28"/>
      <c r="DM90" s="28"/>
      <c r="DN90" s="28"/>
      <c r="DO90" s="28"/>
      <c r="DP90" s="28"/>
      <c r="DQ90" s="28"/>
      <c r="DR90" s="28"/>
      <c r="DS90" s="28"/>
      <c r="DT90" s="28"/>
      <c r="DU90" s="28"/>
      <c r="DV90" s="28"/>
      <c r="DW90" s="28"/>
      <c r="DX90" s="28"/>
      <c r="DY90" s="28"/>
      <c r="DZ90" s="28"/>
      <c r="EA90" s="28"/>
      <c r="EB90" s="28"/>
      <c r="EC90" s="28"/>
      <c r="ED90" s="28"/>
      <c r="EE90" s="28"/>
      <c r="EF90" s="28"/>
      <c r="EG90" s="28"/>
      <c r="EH90" s="28"/>
      <c r="EI90" s="28"/>
      <c r="EJ90" s="28"/>
      <c r="EK90" s="28"/>
      <c r="EL90" s="28"/>
      <c r="EM90" s="28"/>
      <c r="EN90" s="28"/>
      <c r="EO90" s="28"/>
      <c r="EP90" s="28"/>
      <c r="EQ90" s="28"/>
      <c r="ER90" s="28"/>
      <c r="ES90" s="28"/>
      <c r="ET90" s="28"/>
      <c r="EU90" s="28"/>
      <c r="EV90" s="28"/>
      <c r="EW90" s="28"/>
      <c r="EX90" s="28"/>
      <c r="EY90" s="28"/>
      <c r="EZ90" s="28"/>
      <c r="FA90" s="28"/>
      <c r="FB90" s="28"/>
      <c r="FC90" s="28"/>
      <c r="FD90" s="28"/>
      <c r="FE90" s="28"/>
      <c r="FF90" s="28"/>
      <c r="FG90" s="28"/>
      <c r="FH90" s="28"/>
      <c r="FI90" s="28"/>
      <c r="FJ90" s="28"/>
      <c r="FK90" s="28"/>
      <c r="FL90" s="28"/>
      <c r="FM90" s="28"/>
      <c r="FN90" s="28"/>
      <c r="FO90" s="28"/>
      <c r="FP90" s="28"/>
      <c r="FQ90" s="28"/>
      <c r="FR90" s="28"/>
      <c r="FS90" s="28"/>
      <c r="FT90" s="28"/>
      <c r="FU90" s="28"/>
      <c r="FV90" s="28"/>
      <c r="FW90" s="28"/>
      <c r="FX90" s="28"/>
      <c r="FY90" s="28"/>
      <c r="FZ90" s="28"/>
      <c r="GA90" s="28"/>
      <c r="GB90" s="28"/>
      <c r="GC90" s="28"/>
      <c r="GD90" s="28"/>
      <c r="GE90" s="28"/>
      <c r="GF90" s="28"/>
      <c r="GG90" s="28"/>
      <c r="GH90" s="28"/>
      <c r="GI90" s="28"/>
      <c r="GJ90" s="28"/>
      <c r="GK90" s="28"/>
      <c r="GL90" s="28"/>
      <c r="GM90" s="28"/>
      <c r="GN90" s="28"/>
      <c r="GO90" s="28"/>
      <c r="GP90" s="28"/>
      <c r="GQ90" s="28"/>
      <c r="GR90" s="28"/>
      <c r="GS90" s="28"/>
      <c r="GT90" s="28"/>
      <c r="GU90" s="28"/>
      <c r="GV90" s="28"/>
      <c r="GW90" s="28"/>
      <c r="GX90" s="28"/>
      <c r="GY90" s="28"/>
      <c r="GZ90" s="28"/>
      <c r="HA90" s="28"/>
      <c r="HB90" s="28"/>
      <c r="HC90" s="28"/>
      <c r="HD90" s="28"/>
      <c r="HE90" s="28"/>
      <c r="HF90" s="28"/>
      <c r="HG90" s="28"/>
      <c r="HH90" s="28"/>
      <c r="HI90" s="28"/>
      <c r="HJ90" s="28"/>
      <c r="HK90" s="28"/>
      <c r="HL90" s="28"/>
      <c r="HM90" s="28"/>
      <c r="HN90" s="28"/>
      <c r="HO90" s="28"/>
      <c r="HP90" s="28"/>
      <c r="HQ90" s="28"/>
      <c r="HR90" s="28"/>
      <c r="HS90" s="28"/>
      <c r="HT90" s="28"/>
      <c r="HU90" s="28"/>
      <c r="HV90" s="28"/>
      <c r="HW90" s="28"/>
      <c r="HX90" s="28"/>
      <c r="HY90" s="28"/>
      <c r="HZ90" s="28"/>
      <c r="IA90" s="28"/>
      <c r="IB90" s="28"/>
      <c r="IC90" s="28"/>
      <c r="ID90" s="28"/>
      <c r="IE90" s="28"/>
      <c r="IF90" s="28"/>
      <c r="IG90" s="28"/>
      <c r="IH90" s="28"/>
      <c r="II90" s="28"/>
      <c r="IJ90" s="28"/>
      <c r="IK90" s="28"/>
      <c r="IL90" s="28"/>
      <c r="IM90" s="28"/>
      <c r="IN90" s="28"/>
      <c r="IO90" s="28"/>
      <c r="IP90" s="28"/>
      <c r="IQ90" s="28"/>
      <c r="IR90" s="28"/>
      <c r="IS90" s="28"/>
      <c r="IT90" s="28"/>
      <c r="IU90" s="28"/>
      <c r="IV90" s="28"/>
      <c r="IW90" s="28"/>
      <c r="IX90" s="28"/>
      <c r="IY90" s="28"/>
      <c r="IZ90" s="28"/>
      <c r="JA90" s="28"/>
      <c r="JB90" s="28"/>
      <c r="JC90" s="28"/>
      <c r="JD90" s="28"/>
      <c r="JE90" s="28"/>
      <c r="JF90" s="28"/>
      <c r="JG90" s="28"/>
      <c r="JH90" s="28"/>
      <c r="JI90" s="28"/>
      <c r="JJ90" s="28"/>
      <c r="JK90" s="28"/>
      <c r="JL90" s="28"/>
      <c r="JM90" s="28"/>
      <c r="JN90" s="28"/>
      <c r="JO90" s="28"/>
    </row>
    <row r="91" spans="1:275" s="132" customFormat="1" ht="57" customHeight="1" x14ac:dyDescent="0.25">
      <c r="A91" s="651">
        <v>63</v>
      </c>
      <c r="B91" s="740" t="s">
        <v>451</v>
      </c>
      <c r="C91" s="652">
        <v>80101706</v>
      </c>
      <c r="D91" s="653" t="s">
        <v>463</v>
      </c>
      <c r="E91" s="652" t="s">
        <v>92</v>
      </c>
      <c r="F91" s="652">
        <v>1</v>
      </c>
      <c r="G91" s="654" t="s">
        <v>102</v>
      </c>
      <c r="H91" s="760">
        <v>11.5</v>
      </c>
      <c r="I91" s="652" t="s">
        <v>97</v>
      </c>
      <c r="J91" s="652" t="s">
        <v>89</v>
      </c>
      <c r="K91" s="652" t="s">
        <v>461</v>
      </c>
      <c r="L91" s="656">
        <v>57592000</v>
      </c>
      <c r="M91" s="657">
        <v>48760000</v>
      </c>
      <c r="N91" s="658" t="s">
        <v>380</v>
      </c>
      <c r="O91" s="658" t="s">
        <v>51</v>
      </c>
      <c r="P91" s="659" t="s">
        <v>381</v>
      </c>
      <c r="Q91" s="767" t="s">
        <v>512</v>
      </c>
      <c r="R91" s="721"/>
      <c r="S91" s="721"/>
      <c r="T91" s="722"/>
      <c r="U91" s="723"/>
      <c r="V91" s="724"/>
      <c r="W91" s="725"/>
      <c r="X91" s="726"/>
      <c r="Y91" s="727"/>
      <c r="Z91" s="727"/>
      <c r="AA91" s="728"/>
      <c r="AB91" s="728"/>
      <c r="AC91" s="728"/>
      <c r="AD91" s="724"/>
      <c r="AE91" s="728"/>
      <c r="AF91" s="728"/>
      <c r="AG91" s="728"/>
      <c r="AH91" s="729"/>
      <c r="AI91" s="730"/>
      <c r="AJ91" s="730"/>
      <c r="AK91" s="728"/>
      <c r="AL91" s="724"/>
      <c r="AM91" s="731"/>
      <c r="AN91" s="731"/>
      <c r="AO91" s="731"/>
      <c r="AP91" s="731"/>
      <c r="AQ91" s="731"/>
      <c r="AR91" s="732"/>
      <c r="AS91" s="732"/>
      <c r="AT91" s="733"/>
      <c r="AU91" s="733"/>
      <c r="AV91" s="733"/>
      <c r="AW91" s="733"/>
      <c r="AX91" s="733"/>
      <c r="AY91" s="733"/>
      <c r="AZ91" s="733"/>
      <c r="BA91" s="733"/>
      <c r="BB91" s="28"/>
      <c r="BC91" s="28"/>
      <c r="BD91" s="28"/>
      <c r="BE91" s="28"/>
      <c r="BF91" s="28"/>
      <c r="BG91" s="28"/>
      <c r="BH91" s="28"/>
      <c r="BI91" s="28"/>
      <c r="BJ91" s="28"/>
      <c r="BK91" s="28"/>
      <c r="BL91" s="28"/>
      <c r="BM91" s="28"/>
      <c r="BN91" s="28"/>
      <c r="BO91" s="28"/>
      <c r="BP91" s="28"/>
      <c r="BQ91" s="28"/>
      <c r="BR91" s="28"/>
      <c r="BS91" s="28"/>
      <c r="BT91" s="28"/>
      <c r="BU91" s="28"/>
      <c r="BV91" s="28"/>
      <c r="BW91" s="28"/>
      <c r="BX91" s="28"/>
      <c r="BY91" s="28"/>
      <c r="BZ91" s="28"/>
      <c r="CA91" s="28"/>
      <c r="CB91" s="28"/>
      <c r="CC91" s="28"/>
      <c r="CD91" s="28"/>
      <c r="CE91" s="28"/>
      <c r="CF91" s="28"/>
      <c r="CG91" s="28"/>
      <c r="CH91" s="28"/>
      <c r="CI91" s="28"/>
      <c r="CJ91" s="28"/>
      <c r="CK91" s="28"/>
      <c r="CL91" s="28"/>
      <c r="CM91" s="28"/>
      <c r="CN91" s="28"/>
      <c r="CO91" s="28"/>
      <c r="CP91" s="28"/>
      <c r="CQ91" s="28"/>
      <c r="CR91" s="28"/>
      <c r="CS91" s="28"/>
      <c r="CT91" s="28"/>
      <c r="CU91" s="28"/>
      <c r="CV91" s="28"/>
      <c r="CW91" s="28"/>
      <c r="CX91" s="28"/>
      <c r="CY91" s="28"/>
      <c r="CZ91" s="28"/>
      <c r="DA91" s="28"/>
      <c r="DB91" s="28"/>
      <c r="DC91" s="28"/>
      <c r="DD91" s="28"/>
      <c r="DE91" s="28"/>
      <c r="DF91" s="28"/>
      <c r="DG91" s="28"/>
      <c r="DH91" s="28"/>
      <c r="DI91" s="28"/>
      <c r="DJ91" s="28"/>
      <c r="DK91" s="28"/>
      <c r="DL91" s="28"/>
      <c r="DM91" s="28"/>
      <c r="DN91" s="28"/>
      <c r="DO91" s="28"/>
      <c r="DP91" s="28"/>
      <c r="DQ91" s="28"/>
      <c r="DR91" s="28"/>
      <c r="DS91" s="28"/>
      <c r="DT91" s="28"/>
      <c r="DU91" s="28"/>
      <c r="DV91" s="28"/>
      <c r="DW91" s="28"/>
      <c r="DX91" s="28"/>
      <c r="DY91" s="28"/>
      <c r="DZ91" s="28"/>
      <c r="EA91" s="28"/>
      <c r="EB91" s="28"/>
      <c r="EC91" s="28"/>
      <c r="ED91" s="28"/>
      <c r="EE91" s="28"/>
      <c r="EF91" s="28"/>
      <c r="EG91" s="28"/>
      <c r="EH91" s="28"/>
      <c r="EI91" s="28"/>
      <c r="EJ91" s="28"/>
      <c r="EK91" s="28"/>
      <c r="EL91" s="28"/>
      <c r="EM91" s="28"/>
      <c r="EN91" s="28"/>
      <c r="EO91" s="28"/>
      <c r="EP91" s="28"/>
      <c r="EQ91" s="28"/>
      <c r="ER91" s="28"/>
      <c r="ES91" s="28"/>
      <c r="ET91" s="28"/>
      <c r="EU91" s="28"/>
      <c r="EV91" s="28"/>
      <c r="EW91" s="28"/>
      <c r="EX91" s="28"/>
      <c r="EY91" s="28"/>
      <c r="EZ91" s="28"/>
      <c r="FA91" s="28"/>
      <c r="FB91" s="28"/>
      <c r="FC91" s="28"/>
      <c r="FD91" s="28"/>
      <c r="FE91" s="28"/>
      <c r="FF91" s="28"/>
      <c r="FG91" s="28"/>
      <c r="FH91" s="28"/>
      <c r="FI91" s="28"/>
      <c r="FJ91" s="28"/>
      <c r="FK91" s="28"/>
      <c r="FL91" s="28"/>
      <c r="FM91" s="28"/>
      <c r="FN91" s="28"/>
      <c r="FO91" s="28"/>
      <c r="FP91" s="28"/>
      <c r="FQ91" s="28"/>
      <c r="FR91" s="28"/>
      <c r="FS91" s="28"/>
      <c r="FT91" s="28"/>
      <c r="FU91" s="28"/>
      <c r="FV91" s="28"/>
      <c r="FW91" s="28"/>
      <c r="FX91" s="28"/>
      <c r="FY91" s="28"/>
      <c r="FZ91" s="28"/>
      <c r="GA91" s="28"/>
      <c r="GB91" s="28"/>
      <c r="GC91" s="28"/>
      <c r="GD91" s="28"/>
      <c r="GE91" s="28"/>
      <c r="GF91" s="28"/>
      <c r="GG91" s="28"/>
      <c r="GH91" s="28"/>
      <c r="GI91" s="28"/>
      <c r="GJ91" s="28"/>
      <c r="GK91" s="28"/>
      <c r="GL91" s="28"/>
      <c r="GM91" s="28"/>
      <c r="GN91" s="28"/>
      <c r="GO91" s="28"/>
      <c r="GP91" s="28"/>
      <c r="GQ91" s="28"/>
      <c r="GR91" s="28"/>
      <c r="GS91" s="28"/>
      <c r="GT91" s="28"/>
      <c r="GU91" s="28"/>
      <c r="GV91" s="28"/>
      <c r="GW91" s="28"/>
      <c r="GX91" s="28"/>
      <c r="GY91" s="28"/>
      <c r="GZ91" s="28"/>
      <c r="HA91" s="28"/>
      <c r="HB91" s="28"/>
      <c r="HC91" s="28"/>
      <c r="HD91" s="28"/>
      <c r="HE91" s="28"/>
      <c r="HF91" s="28"/>
      <c r="HG91" s="28"/>
      <c r="HH91" s="28"/>
      <c r="HI91" s="28"/>
      <c r="HJ91" s="28"/>
      <c r="HK91" s="28"/>
      <c r="HL91" s="28"/>
      <c r="HM91" s="28"/>
      <c r="HN91" s="28"/>
      <c r="HO91" s="28"/>
      <c r="HP91" s="28"/>
      <c r="HQ91" s="28"/>
      <c r="HR91" s="28"/>
      <c r="HS91" s="28"/>
      <c r="HT91" s="28"/>
      <c r="HU91" s="28"/>
      <c r="HV91" s="28"/>
      <c r="HW91" s="28"/>
      <c r="HX91" s="28"/>
      <c r="HY91" s="28"/>
      <c r="HZ91" s="28"/>
      <c r="IA91" s="28"/>
      <c r="IB91" s="28"/>
      <c r="IC91" s="28"/>
      <c r="ID91" s="28"/>
      <c r="IE91" s="28"/>
      <c r="IF91" s="28"/>
      <c r="IG91" s="28"/>
      <c r="IH91" s="28"/>
      <c r="II91" s="28"/>
      <c r="IJ91" s="28"/>
      <c r="IK91" s="28"/>
      <c r="IL91" s="28"/>
      <c r="IM91" s="28"/>
      <c r="IN91" s="28"/>
      <c r="IO91" s="28"/>
      <c r="IP91" s="28"/>
      <c r="IQ91" s="28"/>
      <c r="IR91" s="28"/>
      <c r="IS91" s="28"/>
      <c r="IT91" s="28"/>
      <c r="IU91" s="28"/>
      <c r="IV91" s="28"/>
      <c r="IW91" s="28"/>
      <c r="IX91" s="28"/>
      <c r="IY91" s="28"/>
      <c r="IZ91" s="28"/>
      <c r="JA91" s="28"/>
      <c r="JB91" s="28"/>
      <c r="JC91" s="28"/>
      <c r="JD91" s="28"/>
      <c r="JE91" s="28"/>
      <c r="JF91" s="28"/>
      <c r="JG91" s="28"/>
      <c r="JH91" s="28"/>
      <c r="JI91" s="28"/>
      <c r="JJ91" s="28"/>
      <c r="JK91" s="28"/>
      <c r="JL91" s="28"/>
      <c r="JM91" s="28"/>
      <c r="JN91" s="28"/>
      <c r="JO91" s="28"/>
    </row>
    <row r="92" spans="1:275" s="132" customFormat="1" ht="57" customHeight="1" x14ac:dyDescent="0.25">
      <c r="A92" s="651">
        <v>64</v>
      </c>
      <c r="B92" s="740" t="s">
        <v>452</v>
      </c>
      <c r="C92" s="652">
        <v>80101706</v>
      </c>
      <c r="D92" s="653" t="s">
        <v>465</v>
      </c>
      <c r="E92" s="652" t="s">
        <v>92</v>
      </c>
      <c r="F92" s="652">
        <v>1</v>
      </c>
      <c r="G92" s="654" t="s">
        <v>102</v>
      </c>
      <c r="H92" s="760">
        <v>3.5</v>
      </c>
      <c r="I92" s="652" t="s">
        <v>97</v>
      </c>
      <c r="J92" s="652" t="s">
        <v>89</v>
      </c>
      <c r="K92" s="652" t="s">
        <v>461</v>
      </c>
      <c r="L92" s="656">
        <v>30576000</v>
      </c>
      <c r="M92" s="657">
        <v>30576000</v>
      </c>
      <c r="N92" s="658" t="s">
        <v>380</v>
      </c>
      <c r="O92" s="658" t="s">
        <v>51</v>
      </c>
      <c r="P92" s="659" t="s">
        <v>384</v>
      </c>
      <c r="Q92" s="767" t="s">
        <v>513</v>
      </c>
      <c r="R92" s="721"/>
      <c r="S92" s="721"/>
      <c r="T92" s="722"/>
      <c r="U92" s="723"/>
      <c r="V92" s="724"/>
      <c r="W92" s="725"/>
      <c r="X92" s="726"/>
      <c r="Y92" s="727"/>
      <c r="Z92" s="727"/>
      <c r="AA92" s="728"/>
      <c r="AB92" s="728"/>
      <c r="AC92" s="728"/>
      <c r="AD92" s="724"/>
      <c r="AE92" s="728"/>
      <c r="AF92" s="728"/>
      <c r="AG92" s="728"/>
      <c r="AH92" s="729"/>
      <c r="AI92" s="730"/>
      <c r="AJ92" s="730"/>
      <c r="AK92" s="728"/>
      <c r="AL92" s="724"/>
      <c r="AM92" s="731"/>
      <c r="AN92" s="731"/>
      <c r="AO92" s="731"/>
      <c r="AP92" s="731"/>
      <c r="AQ92" s="731"/>
      <c r="AR92" s="732"/>
      <c r="AS92" s="732"/>
      <c r="AT92" s="733"/>
      <c r="AU92" s="733"/>
      <c r="AV92" s="733"/>
      <c r="AW92" s="733"/>
      <c r="AX92" s="733"/>
      <c r="AY92" s="733"/>
      <c r="AZ92" s="733"/>
      <c r="BA92" s="733"/>
      <c r="BB92" s="28"/>
      <c r="BC92" s="28"/>
      <c r="BD92" s="28"/>
      <c r="BE92" s="28"/>
      <c r="BF92" s="28"/>
      <c r="BG92" s="28"/>
      <c r="BH92" s="28"/>
      <c r="BI92" s="28"/>
      <c r="BJ92" s="28"/>
      <c r="BK92" s="28"/>
      <c r="BL92" s="28"/>
      <c r="BM92" s="28"/>
      <c r="BN92" s="28"/>
      <c r="BO92" s="28"/>
      <c r="BP92" s="28"/>
      <c r="BQ92" s="28"/>
      <c r="BR92" s="28"/>
      <c r="BS92" s="28"/>
      <c r="BT92" s="28"/>
      <c r="BU92" s="28"/>
      <c r="BV92" s="28"/>
      <c r="BW92" s="28"/>
      <c r="BX92" s="28"/>
      <c r="BY92" s="28"/>
      <c r="BZ92" s="28"/>
      <c r="CA92" s="28"/>
      <c r="CB92" s="28"/>
      <c r="CC92" s="28"/>
      <c r="CD92" s="28"/>
      <c r="CE92" s="28"/>
      <c r="CF92" s="28"/>
      <c r="CG92" s="28"/>
      <c r="CH92" s="28"/>
      <c r="CI92" s="28"/>
      <c r="CJ92" s="28"/>
      <c r="CK92" s="28"/>
      <c r="CL92" s="28"/>
      <c r="CM92" s="28"/>
      <c r="CN92" s="28"/>
      <c r="CO92" s="28"/>
      <c r="CP92" s="28"/>
      <c r="CQ92" s="28"/>
      <c r="CR92" s="28"/>
      <c r="CS92" s="28"/>
      <c r="CT92" s="28"/>
      <c r="CU92" s="28"/>
      <c r="CV92" s="28"/>
      <c r="CW92" s="28"/>
      <c r="CX92" s="28"/>
      <c r="CY92" s="28"/>
      <c r="CZ92" s="28"/>
      <c r="DA92" s="28"/>
      <c r="DB92" s="28"/>
      <c r="DC92" s="28"/>
      <c r="DD92" s="28"/>
      <c r="DE92" s="28"/>
      <c r="DF92" s="28"/>
      <c r="DG92" s="28"/>
      <c r="DH92" s="28"/>
      <c r="DI92" s="28"/>
      <c r="DJ92" s="28"/>
      <c r="DK92" s="28"/>
      <c r="DL92" s="28"/>
      <c r="DM92" s="28"/>
      <c r="DN92" s="28"/>
      <c r="DO92" s="28"/>
      <c r="DP92" s="28"/>
      <c r="DQ92" s="28"/>
      <c r="DR92" s="28"/>
      <c r="DS92" s="28"/>
      <c r="DT92" s="28"/>
      <c r="DU92" s="28"/>
      <c r="DV92" s="28"/>
      <c r="DW92" s="28"/>
      <c r="DX92" s="28"/>
      <c r="DY92" s="28"/>
      <c r="DZ92" s="28"/>
      <c r="EA92" s="28"/>
      <c r="EB92" s="28"/>
      <c r="EC92" s="28"/>
      <c r="ED92" s="28"/>
      <c r="EE92" s="28"/>
      <c r="EF92" s="28"/>
      <c r="EG92" s="28"/>
      <c r="EH92" s="28"/>
      <c r="EI92" s="28"/>
      <c r="EJ92" s="28"/>
      <c r="EK92" s="28"/>
      <c r="EL92" s="28"/>
      <c r="EM92" s="28"/>
      <c r="EN92" s="28"/>
      <c r="EO92" s="28"/>
      <c r="EP92" s="28"/>
      <c r="EQ92" s="28"/>
      <c r="ER92" s="28"/>
      <c r="ES92" s="28"/>
      <c r="ET92" s="28"/>
      <c r="EU92" s="28"/>
      <c r="EV92" s="28"/>
      <c r="EW92" s="28"/>
      <c r="EX92" s="28"/>
      <c r="EY92" s="28"/>
      <c r="EZ92" s="28"/>
      <c r="FA92" s="28"/>
      <c r="FB92" s="28"/>
      <c r="FC92" s="28"/>
      <c r="FD92" s="28"/>
      <c r="FE92" s="28"/>
      <c r="FF92" s="28"/>
      <c r="FG92" s="28"/>
      <c r="FH92" s="28"/>
      <c r="FI92" s="28"/>
      <c r="FJ92" s="28"/>
      <c r="FK92" s="28"/>
      <c r="FL92" s="28"/>
      <c r="FM92" s="28"/>
      <c r="FN92" s="28"/>
      <c r="FO92" s="28"/>
      <c r="FP92" s="28"/>
      <c r="FQ92" s="28"/>
      <c r="FR92" s="28"/>
      <c r="FS92" s="28"/>
      <c r="FT92" s="28"/>
      <c r="FU92" s="28"/>
      <c r="FV92" s="28"/>
      <c r="FW92" s="28"/>
      <c r="FX92" s="28"/>
      <c r="FY92" s="28"/>
      <c r="FZ92" s="28"/>
      <c r="GA92" s="28"/>
      <c r="GB92" s="28"/>
      <c r="GC92" s="28"/>
      <c r="GD92" s="28"/>
      <c r="GE92" s="28"/>
      <c r="GF92" s="28"/>
      <c r="GG92" s="28"/>
      <c r="GH92" s="28"/>
      <c r="GI92" s="28"/>
      <c r="GJ92" s="28"/>
      <c r="GK92" s="28"/>
      <c r="GL92" s="28"/>
      <c r="GM92" s="28"/>
      <c r="GN92" s="28"/>
      <c r="GO92" s="28"/>
      <c r="GP92" s="28"/>
      <c r="GQ92" s="28"/>
      <c r="GR92" s="28"/>
      <c r="GS92" s="28"/>
      <c r="GT92" s="28"/>
      <c r="GU92" s="28"/>
      <c r="GV92" s="28"/>
      <c r="GW92" s="28"/>
      <c r="GX92" s="28"/>
      <c r="GY92" s="28"/>
      <c r="GZ92" s="28"/>
      <c r="HA92" s="28"/>
      <c r="HB92" s="28"/>
      <c r="HC92" s="28"/>
      <c r="HD92" s="28"/>
      <c r="HE92" s="28"/>
      <c r="HF92" s="28"/>
      <c r="HG92" s="28"/>
      <c r="HH92" s="28"/>
      <c r="HI92" s="28"/>
      <c r="HJ92" s="28"/>
      <c r="HK92" s="28"/>
      <c r="HL92" s="28"/>
      <c r="HM92" s="28"/>
      <c r="HN92" s="28"/>
      <c r="HO92" s="28"/>
      <c r="HP92" s="28"/>
      <c r="HQ92" s="28"/>
      <c r="HR92" s="28"/>
      <c r="HS92" s="28"/>
      <c r="HT92" s="28"/>
      <c r="HU92" s="28"/>
      <c r="HV92" s="28"/>
      <c r="HW92" s="28"/>
      <c r="HX92" s="28"/>
      <c r="HY92" s="28"/>
      <c r="HZ92" s="28"/>
      <c r="IA92" s="28"/>
      <c r="IB92" s="28"/>
      <c r="IC92" s="28"/>
      <c r="ID92" s="28"/>
      <c r="IE92" s="28"/>
      <c r="IF92" s="28"/>
      <c r="IG92" s="28"/>
      <c r="IH92" s="28"/>
      <c r="II92" s="28"/>
      <c r="IJ92" s="28"/>
      <c r="IK92" s="28"/>
      <c r="IL92" s="28"/>
      <c r="IM92" s="28"/>
      <c r="IN92" s="28"/>
      <c r="IO92" s="28"/>
      <c r="IP92" s="28"/>
      <c r="IQ92" s="28"/>
      <c r="IR92" s="28"/>
      <c r="IS92" s="28"/>
      <c r="IT92" s="28"/>
      <c r="IU92" s="28"/>
      <c r="IV92" s="28"/>
      <c r="IW92" s="28"/>
      <c r="IX92" s="28"/>
      <c r="IY92" s="28"/>
      <c r="IZ92" s="28"/>
      <c r="JA92" s="28"/>
      <c r="JB92" s="28"/>
      <c r="JC92" s="28"/>
      <c r="JD92" s="28"/>
      <c r="JE92" s="28"/>
      <c r="JF92" s="28"/>
      <c r="JG92" s="28"/>
      <c r="JH92" s="28"/>
      <c r="JI92" s="28"/>
      <c r="JJ92" s="28"/>
      <c r="JK92" s="28"/>
      <c r="JL92" s="28"/>
      <c r="JM92" s="28"/>
      <c r="JN92" s="28"/>
      <c r="JO92" s="28"/>
    </row>
    <row r="93" spans="1:275" s="132" customFormat="1" ht="57" customHeight="1" x14ac:dyDescent="0.25">
      <c r="A93" s="651">
        <v>65</v>
      </c>
      <c r="B93" s="740" t="s">
        <v>484</v>
      </c>
      <c r="C93" s="652">
        <v>80101706</v>
      </c>
      <c r="D93" s="653" t="s">
        <v>466</v>
      </c>
      <c r="E93" s="652" t="s">
        <v>92</v>
      </c>
      <c r="F93" s="652">
        <v>1</v>
      </c>
      <c r="G93" s="654" t="s">
        <v>102</v>
      </c>
      <c r="H93" s="760">
        <v>3.5</v>
      </c>
      <c r="I93" s="652" t="s">
        <v>97</v>
      </c>
      <c r="J93" s="652" t="s">
        <v>89</v>
      </c>
      <c r="K93" s="652" t="s">
        <v>461</v>
      </c>
      <c r="L93" s="656">
        <v>15190000</v>
      </c>
      <c r="M93" s="657">
        <v>15190000</v>
      </c>
      <c r="N93" s="658" t="s">
        <v>380</v>
      </c>
      <c r="O93" s="658" t="s">
        <v>51</v>
      </c>
      <c r="P93" s="659" t="s">
        <v>494</v>
      </c>
      <c r="Q93" s="767" t="s">
        <v>514</v>
      </c>
      <c r="R93" s="721"/>
      <c r="S93" s="721"/>
      <c r="T93" s="722"/>
      <c r="U93" s="723"/>
      <c r="V93" s="724"/>
      <c r="W93" s="725"/>
      <c r="X93" s="726"/>
      <c r="Y93" s="727"/>
      <c r="Z93" s="727"/>
      <c r="AA93" s="728"/>
      <c r="AB93" s="728"/>
      <c r="AC93" s="728"/>
      <c r="AD93" s="724"/>
      <c r="AE93" s="728"/>
      <c r="AF93" s="728"/>
      <c r="AG93" s="728"/>
      <c r="AH93" s="729"/>
      <c r="AI93" s="730"/>
      <c r="AJ93" s="730"/>
      <c r="AK93" s="728"/>
      <c r="AL93" s="724"/>
      <c r="AM93" s="731"/>
      <c r="AN93" s="731"/>
      <c r="AO93" s="731"/>
      <c r="AP93" s="731"/>
      <c r="AQ93" s="731"/>
      <c r="AR93" s="732"/>
      <c r="AS93" s="732"/>
      <c r="AT93" s="733"/>
      <c r="AU93" s="733"/>
      <c r="AV93" s="733"/>
      <c r="AW93" s="733"/>
      <c r="AX93" s="733"/>
      <c r="AY93" s="733"/>
      <c r="AZ93" s="733"/>
      <c r="BA93" s="733"/>
      <c r="BB93" s="28"/>
      <c r="BC93" s="28"/>
      <c r="BD93" s="28"/>
      <c r="BE93" s="28"/>
      <c r="BF93" s="28"/>
      <c r="BG93" s="28"/>
      <c r="BH93" s="28"/>
      <c r="BI93" s="28"/>
      <c r="BJ93" s="28"/>
      <c r="BK93" s="28"/>
      <c r="BL93" s="28"/>
      <c r="BM93" s="28"/>
      <c r="BN93" s="28"/>
      <c r="BO93" s="28"/>
      <c r="BP93" s="28"/>
      <c r="BQ93" s="28"/>
      <c r="BR93" s="28"/>
      <c r="BS93" s="28"/>
      <c r="BT93" s="28"/>
      <c r="BU93" s="28"/>
      <c r="BV93" s="28"/>
      <c r="BW93" s="28"/>
      <c r="BX93" s="28"/>
      <c r="BY93" s="28"/>
      <c r="BZ93" s="28"/>
      <c r="CA93" s="28"/>
      <c r="CB93" s="28"/>
      <c r="CC93" s="28"/>
      <c r="CD93" s="28"/>
      <c r="CE93" s="28"/>
      <c r="CF93" s="28"/>
      <c r="CG93" s="28"/>
      <c r="CH93" s="28"/>
      <c r="CI93" s="28"/>
      <c r="CJ93" s="28"/>
      <c r="CK93" s="28"/>
      <c r="CL93" s="28"/>
      <c r="CM93" s="28"/>
      <c r="CN93" s="28"/>
      <c r="CO93" s="28"/>
      <c r="CP93" s="28"/>
      <c r="CQ93" s="28"/>
      <c r="CR93" s="28"/>
      <c r="CS93" s="28"/>
      <c r="CT93" s="28"/>
      <c r="CU93" s="28"/>
      <c r="CV93" s="28"/>
      <c r="CW93" s="28"/>
      <c r="CX93" s="28"/>
      <c r="CY93" s="28"/>
      <c r="CZ93" s="28"/>
      <c r="DA93" s="28"/>
      <c r="DB93" s="28"/>
      <c r="DC93" s="28"/>
      <c r="DD93" s="28"/>
      <c r="DE93" s="28"/>
      <c r="DF93" s="28"/>
      <c r="DG93" s="28"/>
      <c r="DH93" s="28"/>
      <c r="DI93" s="28"/>
      <c r="DJ93" s="28"/>
      <c r="DK93" s="28"/>
      <c r="DL93" s="28"/>
      <c r="DM93" s="28"/>
      <c r="DN93" s="28"/>
      <c r="DO93" s="28"/>
      <c r="DP93" s="28"/>
      <c r="DQ93" s="28"/>
      <c r="DR93" s="28"/>
      <c r="DS93" s="28"/>
      <c r="DT93" s="28"/>
      <c r="DU93" s="28"/>
      <c r="DV93" s="28"/>
      <c r="DW93" s="28"/>
      <c r="DX93" s="28"/>
      <c r="DY93" s="28"/>
      <c r="DZ93" s="28"/>
      <c r="EA93" s="28"/>
      <c r="EB93" s="28"/>
      <c r="EC93" s="28"/>
      <c r="ED93" s="28"/>
      <c r="EE93" s="28"/>
      <c r="EF93" s="28"/>
      <c r="EG93" s="28"/>
      <c r="EH93" s="28"/>
      <c r="EI93" s="28"/>
      <c r="EJ93" s="28"/>
      <c r="EK93" s="28"/>
      <c r="EL93" s="28"/>
      <c r="EM93" s="28"/>
      <c r="EN93" s="28"/>
      <c r="EO93" s="28"/>
      <c r="EP93" s="28"/>
      <c r="EQ93" s="28"/>
      <c r="ER93" s="28"/>
      <c r="ES93" s="28"/>
      <c r="ET93" s="28"/>
      <c r="EU93" s="28"/>
      <c r="EV93" s="28"/>
      <c r="EW93" s="28"/>
      <c r="EX93" s="28"/>
      <c r="EY93" s="28"/>
      <c r="EZ93" s="28"/>
      <c r="FA93" s="28"/>
      <c r="FB93" s="28"/>
      <c r="FC93" s="28"/>
      <c r="FD93" s="28"/>
      <c r="FE93" s="28"/>
      <c r="FF93" s="28"/>
      <c r="FG93" s="28"/>
      <c r="FH93" s="28"/>
      <c r="FI93" s="28"/>
      <c r="FJ93" s="28"/>
      <c r="FK93" s="28"/>
      <c r="FL93" s="28"/>
      <c r="FM93" s="28"/>
      <c r="FN93" s="28"/>
      <c r="FO93" s="28"/>
      <c r="FP93" s="28"/>
      <c r="FQ93" s="28"/>
      <c r="FR93" s="28"/>
      <c r="FS93" s="28"/>
      <c r="FT93" s="28"/>
      <c r="FU93" s="28"/>
      <c r="FV93" s="28"/>
      <c r="FW93" s="28"/>
      <c r="FX93" s="28"/>
      <c r="FY93" s="28"/>
      <c r="FZ93" s="28"/>
      <c r="GA93" s="28"/>
      <c r="GB93" s="28"/>
      <c r="GC93" s="28"/>
      <c r="GD93" s="28"/>
      <c r="GE93" s="28"/>
      <c r="GF93" s="28"/>
      <c r="GG93" s="28"/>
      <c r="GH93" s="28"/>
      <c r="GI93" s="28"/>
      <c r="GJ93" s="28"/>
      <c r="GK93" s="28"/>
      <c r="GL93" s="28"/>
      <c r="GM93" s="28"/>
      <c r="GN93" s="28"/>
      <c r="GO93" s="28"/>
      <c r="GP93" s="28"/>
      <c r="GQ93" s="28"/>
      <c r="GR93" s="28"/>
      <c r="GS93" s="28"/>
      <c r="GT93" s="28"/>
      <c r="GU93" s="28"/>
      <c r="GV93" s="28"/>
      <c r="GW93" s="28"/>
      <c r="GX93" s="28"/>
      <c r="GY93" s="28"/>
      <c r="GZ93" s="28"/>
      <c r="HA93" s="28"/>
      <c r="HB93" s="28"/>
      <c r="HC93" s="28"/>
      <c r="HD93" s="28"/>
      <c r="HE93" s="28"/>
      <c r="HF93" s="28"/>
      <c r="HG93" s="28"/>
      <c r="HH93" s="28"/>
      <c r="HI93" s="28"/>
      <c r="HJ93" s="28"/>
      <c r="HK93" s="28"/>
      <c r="HL93" s="28"/>
      <c r="HM93" s="28"/>
      <c r="HN93" s="28"/>
      <c r="HO93" s="28"/>
      <c r="HP93" s="28"/>
      <c r="HQ93" s="28"/>
      <c r="HR93" s="28"/>
      <c r="HS93" s="28"/>
      <c r="HT93" s="28"/>
      <c r="HU93" s="28"/>
      <c r="HV93" s="28"/>
      <c r="HW93" s="28"/>
      <c r="HX93" s="28"/>
      <c r="HY93" s="28"/>
      <c r="HZ93" s="28"/>
      <c r="IA93" s="28"/>
      <c r="IB93" s="28"/>
      <c r="IC93" s="28"/>
      <c r="ID93" s="28"/>
      <c r="IE93" s="28"/>
      <c r="IF93" s="28"/>
      <c r="IG93" s="28"/>
      <c r="IH93" s="28"/>
      <c r="II93" s="28"/>
      <c r="IJ93" s="28"/>
      <c r="IK93" s="28"/>
      <c r="IL93" s="28"/>
      <c r="IM93" s="28"/>
      <c r="IN93" s="28"/>
      <c r="IO93" s="28"/>
      <c r="IP93" s="28"/>
      <c r="IQ93" s="28"/>
      <c r="IR93" s="28"/>
      <c r="IS93" s="28"/>
      <c r="IT93" s="28"/>
      <c r="IU93" s="28"/>
      <c r="IV93" s="28"/>
      <c r="IW93" s="28"/>
      <c r="IX93" s="28"/>
      <c r="IY93" s="28"/>
      <c r="IZ93" s="28"/>
      <c r="JA93" s="28"/>
      <c r="JB93" s="28"/>
      <c r="JC93" s="28"/>
      <c r="JD93" s="28"/>
      <c r="JE93" s="28"/>
      <c r="JF93" s="28"/>
      <c r="JG93" s="28"/>
      <c r="JH93" s="28"/>
      <c r="JI93" s="28"/>
      <c r="JJ93" s="28"/>
      <c r="JK93" s="28"/>
      <c r="JL93" s="28"/>
      <c r="JM93" s="28"/>
      <c r="JN93" s="28"/>
      <c r="JO93" s="28"/>
    </row>
    <row r="94" spans="1:275" s="132" customFormat="1" ht="57" customHeight="1" x14ac:dyDescent="0.25">
      <c r="A94" s="651">
        <v>66</v>
      </c>
      <c r="B94" s="740" t="s">
        <v>446</v>
      </c>
      <c r="C94" s="652">
        <v>80101706</v>
      </c>
      <c r="D94" s="653" t="s">
        <v>464</v>
      </c>
      <c r="E94" s="652" t="s">
        <v>92</v>
      </c>
      <c r="F94" s="652">
        <v>1</v>
      </c>
      <c r="G94" s="654" t="s">
        <v>102</v>
      </c>
      <c r="H94" s="760">
        <v>3.5</v>
      </c>
      <c r="I94" s="652" t="s">
        <v>97</v>
      </c>
      <c r="J94" s="652" t="s">
        <v>89</v>
      </c>
      <c r="K94" s="652" t="s">
        <v>461</v>
      </c>
      <c r="L94" s="656">
        <v>31500000</v>
      </c>
      <c r="M94" s="657">
        <v>31500000</v>
      </c>
      <c r="N94" s="658" t="s">
        <v>380</v>
      </c>
      <c r="O94" s="658" t="s">
        <v>51</v>
      </c>
      <c r="P94" s="659" t="s">
        <v>494</v>
      </c>
      <c r="Q94" s="766" t="s">
        <v>515</v>
      </c>
      <c r="R94" s="721"/>
      <c r="S94" s="721"/>
      <c r="T94" s="722"/>
      <c r="U94" s="723"/>
      <c r="V94" s="724"/>
      <c r="W94" s="725"/>
      <c r="X94" s="726"/>
      <c r="Y94" s="727"/>
      <c r="Z94" s="727"/>
      <c r="AA94" s="728"/>
      <c r="AB94" s="728"/>
      <c r="AC94" s="728"/>
      <c r="AD94" s="724"/>
      <c r="AE94" s="728"/>
      <c r="AF94" s="728"/>
      <c r="AG94" s="728"/>
      <c r="AH94" s="729"/>
      <c r="AI94" s="730"/>
      <c r="AJ94" s="730"/>
      <c r="AK94" s="728"/>
      <c r="AL94" s="724"/>
      <c r="AM94" s="731"/>
      <c r="AN94" s="731"/>
      <c r="AO94" s="731"/>
      <c r="AP94" s="731"/>
      <c r="AQ94" s="731"/>
      <c r="AR94" s="732"/>
      <c r="AS94" s="732"/>
      <c r="AT94" s="733"/>
      <c r="AU94" s="733"/>
      <c r="AV94" s="733"/>
      <c r="AW94" s="733"/>
      <c r="AX94" s="733"/>
      <c r="AY94" s="733"/>
      <c r="AZ94" s="733"/>
      <c r="BA94" s="733"/>
      <c r="BB94" s="28"/>
      <c r="BC94" s="28"/>
      <c r="BD94" s="28"/>
      <c r="BE94" s="28"/>
      <c r="BF94" s="28"/>
      <c r="BG94" s="28"/>
      <c r="BH94" s="28"/>
      <c r="BI94" s="28"/>
      <c r="BJ94" s="28"/>
      <c r="BK94" s="28"/>
      <c r="BL94" s="28"/>
      <c r="BM94" s="28"/>
      <c r="BN94" s="28"/>
      <c r="BO94" s="28"/>
      <c r="BP94" s="28"/>
      <c r="BQ94" s="28"/>
      <c r="BR94" s="28"/>
      <c r="BS94" s="28"/>
      <c r="BT94" s="28"/>
      <c r="BU94" s="28"/>
      <c r="BV94" s="28"/>
      <c r="BW94" s="28"/>
      <c r="BX94" s="28"/>
      <c r="BY94" s="28"/>
      <c r="BZ94" s="28"/>
      <c r="CA94" s="28"/>
      <c r="CB94" s="28"/>
      <c r="CC94" s="28"/>
      <c r="CD94" s="28"/>
      <c r="CE94" s="28"/>
      <c r="CF94" s="28"/>
      <c r="CG94" s="28"/>
      <c r="CH94" s="28"/>
      <c r="CI94" s="28"/>
      <c r="CJ94" s="28"/>
      <c r="CK94" s="28"/>
      <c r="CL94" s="28"/>
      <c r="CM94" s="28"/>
      <c r="CN94" s="28"/>
      <c r="CO94" s="28"/>
      <c r="CP94" s="28"/>
      <c r="CQ94" s="28"/>
      <c r="CR94" s="28"/>
      <c r="CS94" s="28"/>
      <c r="CT94" s="28"/>
      <c r="CU94" s="28"/>
      <c r="CV94" s="28"/>
      <c r="CW94" s="28"/>
      <c r="CX94" s="28"/>
      <c r="CY94" s="28"/>
      <c r="CZ94" s="28"/>
      <c r="DA94" s="28"/>
      <c r="DB94" s="28"/>
      <c r="DC94" s="28"/>
      <c r="DD94" s="28"/>
      <c r="DE94" s="28"/>
      <c r="DF94" s="28"/>
      <c r="DG94" s="28"/>
      <c r="DH94" s="28"/>
      <c r="DI94" s="28"/>
      <c r="DJ94" s="28"/>
      <c r="DK94" s="28"/>
      <c r="DL94" s="28"/>
      <c r="DM94" s="28"/>
      <c r="DN94" s="28"/>
      <c r="DO94" s="28"/>
      <c r="DP94" s="28"/>
      <c r="DQ94" s="28"/>
      <c r="DR94" s="28"/>
      <c r="DS94" s="28"/>
      <c r="DT94" s="28"/>
      <c r="DU94" s="28"/>
      <c r="DV94" s="28"/>
      <c r="DW94" s="28"/>
      <c r="DX94" s="28"/>
      <c r="DY94" s="28"/>
      <c r="DZ94" s="28"/>
      <c r="EA94" s="28"/>
      <c r="EB94" s="28"/>
      <c r="EC94" s="28"/>
      <c r="ED94" s="28"/>
      <c r="EE94" s="28"/>
      <c r="EF94" s="28"/>
      <c r="EG94" s="28"/>
      <c r="EH94" s="28"/>
      <c r="EI94" s="28"/>
      <c r="EJ94" s="28"/>
      <c r="EK94" s="28"/>
      <c r="EL94" s="28"/>
      <c r="EM94" s="28"/>
      <c r="EN94" s="28"/>
      <c r="EO94" s="28"/>
      <c r="EP94" s="28"/>
      <c r="EQ94" s="28"/>
      <c r="ER94" s="28"/>
      <c r="ES94" s="28"/>
      <c r="ET94" s="28"/>
      <c r="EU94" s="28"/>
      <c r="EV94" s="28"/>
      <c r="EW94" s="28"/>
      <c r="EX94" s="28"/>
      <c r="EY94" s="28"/>
      <c r="EZ94" s="28"/>
      <c r="FA94" s="28"/>
      <c r="FB94" s="28"/>
      <c r="FC94" s="28"/>
      <c r="FD94" s="28"/>
      <c r="FE94" s="28"/>
      <c r="FF94" s="28"/>
      <c r="FG94" s="28"/>
      <c r="FH94" s="28"/>
      <c r="FI94" s="28"/>
      <c r="FJ94" s="28"/>
      <c r="FK94" s="28"/>
      <c r="FL94" s="28"/>
      <c r="FM94" s="28"/>
      <c r="FN94" s="28"/>
      <c r="FO94" s="28"/>
      <c r="FP94" s="28"/>
      <c r="FQ94" s="28"/>
      <c r="FR94" s="28"/>
      <c r="FS94" s="28"/>
      <c r="FT94" s="28"/>
      <c r="FU94" s="28"/>
      <c r="FV94" s="28"/>
      <c r="FW94" s="28"/>
      <c r="FX94" s="28"/>
      <c r="FY94" s="28"/>
      <c r="FZ94" s="28"/>
      <c r="GA94" s="28"/>
      <c r="GB94" s="28"/>
      <c r="GC94" s="28"/>
      <c r="GD94" s="28"/>
      <c r="GE94" s="28"/>
      <c r="GF94" s="28"/>
      <c r="GG94" s="28"/>
      <c r="GH94" s="28"/>
      <c r="GI94" s="28"/>
      <c r="GJ94" s="28"/>
      <c r="GK94" s="28"/>
      <c r="GL94" s="28"/>
      <c r="GM94" s="28"/>
      <c r="GN94" s="28"/>
      <c r="GO94" s="28"/>
      <c r="GP94" s="28"/>
      <c r="GQ94" s="28"/>
      <c r="GR94" s="28"/>
      <c r="GS94" s="28"/>
      <c r="GT94" s="28"/>
      <c r="GU94" s="28"/>
      <c r="GV94" s="28"/>
      <c r="GW94" s="28"/>
      <c r="GX94" s="28"/>
      <c r="GY94" s="28"/>
      <c r="GZ94" s="28"/>
      <c r="HA94" s="28"/>
      <c r="HB94" s="28"/>
      <c r="HC94" s="28"/>
      <c r="HD94" s="28"/>
      <c r="HE94" s="28"/>
      <c r="HF94" s="28"/>
      <c r="HG94" s="28"/>
      <c r="HH94" s="28"/>
      <c r="HI94" s="28"/>
      <c r="HJ94" s="28"/>
      <c r="HK94" s="28"/>
      <c r="HL94" s="28"/>
      <c r="HM94" s="28"/>
      <c r="HN94" s="28"/>
      <c r="HO94" s="28"/>
      <c r="HP94" s="28"/>
      <c r="HQ94" s="28"/>
      <c r="HR94" s="28"/>
      <c r="HS94" s="28"/>
      <c r="HT94" s="28"/>
      <c r="HU94" s="28"/>
      <c r="HV94" s="28"/>
      <c r="HW94" s="28"/>
      <c r="HX94" s="28"/>
      <c r="HY94" s="28"/>
      <c r="HZ94" s="28"/>
      <c r="IA94" s="28"/>
      <c r="IB94" s="28"/>
      <c r="IC94" s="28"/>
      <c r="ID94" s="28"/>
      <c r="IE94" s="28"/>
      <c r="IF94" s="28"/>
      <c r="IG94" s="28"/>
      <c r="IH94" s="28"/>
      <c r="II94" s="28"/>
      <c r="IJ94" s="28"/>
      <c r="IK94" s="28"/>
      <c r="IL94" s="28"/>
      <c r="IM94" s="28"/>
      <c r="IN94" s="28"/>
      <c r="IO94" s="28"/>
      <c r="IP94" s="28"/>
      <c r="IQ94" s="28"/>
      <c r="IR94" s="28"/>
      <c r="IS94" s="28"/>
      <c r="IT94" s="28"/>
      <c r="IU94" s="28"/>
      <c r="IV94" s="28"/>
      <c r="IW94" s="28"/>
      <c r="IX94" s="28"/>
      <c r="IY94" s="28"/>
      <c r="IZ94" s="28"/>
      <c r="JA94" s="28"/>
      <c r="JB94" s="28"/>
      <c r="JC94" s="28"/>
      <c r="JD94" s="28"/>
      <c r="JE94" s="28"/>
      <c r="JF94" s="28"/>
      <c r="JG94" s="28"/>
      <c r="JH94" s="28"/>
      <c r="JI94" s="28"/>
      <c r="JJ94" s="28"/>
      <c r="JK94" s="28"/>
      <c r="JL94" s="28"/>
      <c r="JM94" s="28"/>
      <c r="JN94" s="28"/>
      <c r="JO94" s="28"/>
    </row>
    <row r="95" spans="1:275" s="132" customFormat="1" ht="57" customHeight="1" x14ac:dyDescent="0.25">
      <c r="A95" s="651">
        <v>67</v>
      </c>
      <c r="B95" s="740" t="s">
        <v>451</v>
      </c>
      <c r="C95" s="652">
        <v>80101706</v>
      </c>
      <c r="D95" s="653" t="s">
        <v>463</v>
      </c>
      <c r="E95" s="652" t="s">
        <v>92</v>
      </c>
      <c r="F95" s="652">
        <v>1</v>
      </c>
      <c r="G95" s="654" t="s">
        <v>102</v>
      </c>
      <c r="H95" s="760">
        <v>5</v>
      </c>
      <c r="I95" s="652" t="s">
        <v>97</v>
      </c>
      <c r="J95" s="652" t="s">
        <v>89</v>
      </c>
      <c r="K95" s="652" t="s">
        <v>461</v>
      </c>
      <c r="L95" s="656">
        <v>25040000</v>
      </c>
      <c r="M95" s="657">
        <v>27300000</v>
      </c>
      <c r="N95" s="658" t="s">
        <v>380</v>
      </c>
      <c r="O95" s="658" t="s">
        <v>51</v>
      </c>
      <c r="P95" s="659" t="s">
        <v>381</v>
      </c>
      <c r="Q95" s="768" t="s">
        <v>516</v>
      </c>
      <c r="R95" s="721"/>
      <c r="S95" s="721"/>
      <c r="T95" s="722"/>
      <c r="U95" s="723"/>
      <c r="V95" s="724"/>
      <c r="W95" s="725"/>
      <c r="X95" s="726"/>
      <c r="Y95" s="727"/>
      <c r="Z95" s="727"/>
      <c r="AA95" s="728"/>
      <c r="AB95" s="728"/>
      <c r="AC95" s="728"/>
      <c r="AD95" s="724"/>
      <c r="AE95" s="728"/>
      <c r="AF95" s="728"/>
      <c r="AG95" s="728"/>
      <c r="AH95" s="729"/>
      <c r="AI95" s="730"/>
      <c r="AJ95" s="730"/>
      <c r="AK95" s="728"/>
      <c r="AL95" s="724"/>
      <c r="AM95" s="731"/>
      <c r="AN95" s="731"/>
      <c r="AO95" s="731"/>
      <c r="AP95" s="731"/>
      <c r="AQ95" s="731"/>
      <c r="AR95" s="732"/>
      <c r="AS95" s="732"/>
      <c r="AT95" s="733"/>
      <c r="AU95" s="733"/>
      <c r="AV95" s="733"/>
      <c r="AW95" s="733"/>
      <c r="AX95" s="733"/>
      <c r="AY95" s="733"/>
      <c r="AZ95" s="733"/>
      <c r="BA95" s="733"/>
      <c r="BB95" s="28"/>
      <c r="BC95" s="28"/>
      <c r="BD95" s="28"/>
      <c r="BE95" s="28"/>
      <c r="BF95" s="28"/>
      <c r="BG95" s="28"/>
      <c r="BH95" s="28"/>
      <c r="BI95" s="28"/>
      <c r="BJ95" s="28"/>
      <c r="BK95" s="28"/>
      <c r="BL95" s="28"/>
      <c r="BM95" s="28"/>
      <c r="BN95" s="28"/>
      <c r="BO95" s="28"/>
      <c r="BP95" s="28"/>
      <c r="BQ95" s="28"/>
      <c r="BR95" s="28"/>
      <c r="BS95" s="28"/>
      <c r="BT95" s="28"/>
      <c r="BU95" s="28"/>
      <c r="BV95" s="28"/>
      <c r="BW95" s="28"/>
      <c r="BX95" s="28"/>
      <c r="BY95" s="28"/>
      <c r="BZ95" s="28"/>
      <c r="CA95" s="28"/>
      <c r="CB95" s="28"/>
      <c r="CC95" s="28"/>
      <c r="CD95" s="28"/>
      <c r="CE95" s="28"/>
      <c r="CF95" s="28"/>
      <c r="CG95" s="28"/>
      <c r="CH95" s="28"/>
      <c r="CI95" s="28"/>
      <c r="CJ95" s="28"/>
      <c r="CK95" s="28"/>
      <c r="CL95" s="28"/>
      <c r="CM95" s="28"/>
      <c r="CN95" s="28"/>
      <c r="CO95" s="28"/>
      <c r="CP95" s="28"/>
      <c r="CQ95" s="28"/>
      <c r="CR95" s="28"/>
      <c r="CS95" s="28"/>
      <c r="CT95" s="28"/>
      <c r="CU95" s="28"/>
      <c r="CV95" s="28"/>
      <c r="CW95" s="28"/>
      <c r="CX95" s="28"/>
      <c r="CY95" s="28"/>
      <c r="CZ95" s="28"/>
      <c r="DA95" s="28"/>
      <c r="DB95" s="28"/>
      <c r="DC95" s="28"/>
      <c r="DD95" s="28"/>
      <c r="DE95" s="28"/>
      <c r="DF95" s="28"/>
      <c r="DG95" s="28"/>
      <c r="DH95" s="28"/>
      <c r="DI95" s="28"/>
      <c r="DJ95" s="28"/>
      <c r="DK95" s="28"/>
      <c r="DL95" s="28"/>
      <c r="DM95" s="28"/>
      <c r="DN95" s="28"/>
      <c r="DO95" s="28"/>
      <c r="DP95" s="28"/>
      <c r="DQ95" s="28"/>
      <c r="DR95" s="28"/>
      <c r="DS95" s="28"/>
      <c r="DT95" s="28"/>
      <c r="DU95" s="28"/>
      <c r="DV95" s="28"/>
      <c r="DW95" s="28"/>
      <c r="DX95" s="28"/>
      <c r="DY95" s="28"/>
      <c r="DZ95" s="28"/>
      <c r="EA95" s="28"/>
      <c r="EB95" s="28"/>
      <c r="EC95" s="28"/>
      <c r="ED95" s="28"/>
      <c r="EE95" s="28"/>
      <c r="EF95" s="28"/>
      <c r="EG95" s="28"/>
      <c r="EH95" s="28"/>
      <c r="EI95" s="28"/>
      <c r="EJ95" s="28"/>
      <c r="EK95" s="28"/>
      <c r="EL95" s="28"/>
      <c r="EM95" s="28"/>
      <c r="EN95" s="28"/>
      <c r="EO95" s="28"/>
      <c r="EP95" s="28"/>
      <c r="EQ95" s="28"/>
      <c r="ER95" s="28"/>
      <c r="ES95" s="28"/>
      <c r="ET95" s="28"/>
      <c r="EU95" s="28"/>
      <c r="EV95" s="28"/>
      <c r="EW95" s="28"/>
      <c r="EX95" s="28"/>
      <c r="EY95" s="28"/>
      <c r="EZ95" s="28"/>
      <c r="FA95" s="28"/>
      <c r="FB95" s="28"/>
      <c r="FC95" s="28"/>
      <c r="FD95" s="28"/>
      <c r="FE95" s="28"/>
      <c r="FF95" s="28"/>
      <c r="FG95" s="28"/>
      <c r="FH95" s="28"/>
      <c r="FI95" s="28"/>
      <c r="FJ95" s="28"/>
      <c r="FK95" s="28"/>
      <c r="FL95" s="28"/>
      <c r="FM95" s="28"/>
      <c r="FN95" s="28"/>
      <c r="FO95" s="28"/>
      <c r="FP95" s="28"/>
      <c r="FQ95" s="28"/>
      <c r="FR95" s="28"/>
      <c r="FS95" s="28"/>
      <c r="FT95" s="28"/>
      <c r="FU95" s="28"/>
      <c r="FV95" s="28"/>
      <c r="FW95" s="28"/>
      <c r="FX95" s="28"/>
      <c r="FY95" s="28"/>
      <c r="FZ95" s="28"/>
      <c r="GA95" s="28"/>
      <c r="GB95" s="28"/>
      <c r="GC95" s="28"/>
      <c r="GD95" s="28"/>
      <c r="GE95" s="28"/>
      <c r="GF95" s="28"/>
      <c r="GG95" s="28"/>
      <c r="GH95" s="28"/>
      <c r="GI95" s="28"/>
      <c r="GJ95" s="28"/>
      <c r="GK95" s="28"/>
      <c r="GL95" s="28"/>
      <c r="GM95" s="28"/>
      <c r="GN95" s="28"/>
      <c r="GO95" s="28"/>
      <c r="GP95" s="28"/>
      <c r="GQ95" s="28"/>
      <c r="GR95" s="28"/>
      <c r="GS95" s="28"/>
      <c r="GT95" s="28"/>
      <c r="GU95" s="28"/>
      <c r="GV95" s="28"/>
      <c r="GW95" s="28"/>
      <c r="GX95" s="28"/>
      <c r="GY95" s="28"/>
      <c r="GZ95" s="28"/>
      <c r="HA95" s="28"/>
      <c r="HB95" s="28"/>
      <c r="HC95" s="28"/>
      <c r="HD95" s="28"/>
      <c r="HE95" s="28"/>
      <c r="HF95" s="28"/>
      <c r="HG95" s="28"/>
      <c r="HH95" s="28"/>
      <c r="HI95" s="28"/>
      <c r="HJ95" s="28"/>
      <c r="HK95" s="28"/>
      <c r="HL95" s="28"/>
      <c r="HM95" s="28"/>
      <c r="HN95" s="28"/>
      <c r="HO95" s="28"/>
      <c r="HP95" s="28"/>
      <c r="HQ95" s="28"/>
      <c r="HR95" s="28"/>
      <c r="HS95" s="28"/>
      <c r="HT95" s="28"/>
      <c r="HU95" s="28"/>
      <c r="HV95" s="28"/>
      <c r="HW95" s="28"/>
      <c r="HX95" s="28"/>
      <c r="HY95" s="28"/>
      <c r="HZ95" s="28"/>
      <c r="IA95" s="28"/>
      <c r="IB95" s="28"/>
      <c r="IC95" s="28"/>
      <c r="ID95" s="28"/>
      <c r="IE95" s="28"/>
      <c r="IF95" s="28"/>
      <c r="IG95" s="28"/>
      <c r="IH95" s="28"/>
      <c r="II95" s="28"/>
      <c r="IJ95" s="28"/>
      <c r="IK95" s="28"/>
      <c r="IL95" s="28"/>
      <c r="IM95" s="28"/>
      <c r="IN95" s="28"/>
      <c r="IO95" s="28"/>
      <c r="IP95" s="28"/>
      <c r="IQ95" s="28"/>
      <c r="IR95" s="28"/>
      <c r="IS95" s="28"/>
      <c r="IT95" s="28"/>
      <c r="IU95" s="28"/>
      <c r="IV95" s="28"/>
      <c r="IW95" s="28"/>
      <c r="IX95" s="28"/>
      <c r="IY95" s="28"/>
      <c r="IZ95" s="28"/>
      <c r="JA95" s="28"/>
      <c r="JB95" s="28"/>
      <c r="JC95" s="28"/>
      <c r="JD95" s="28"/>
      <c r="JE95" s="28"/>
      <c r="JF95" s="28"/>
      <c r="JG95" s="28"/>
      <c r="JH95" s="28"/>
      <c r="JI95" s="28"/>
      <c r="JJ95" s="28"/>
      <c r="JK95" s="28"/>
      <c r="JL95" s="28"/>
      <c r="JM95" s="28"/>
      <c r="JN95" s="28"/>
      <c r="JO95" s="28"/>
    </row>
    <row r="96" spans="1:275" s="132" customFormat="1" ht="57" customHeight="1" x14ac:dyDescent="0.25">
      <c r="A96" s="651">
        <v>68</v>
      </c>
      <c r="B96" s="740" t="s">
        <v>453</v>
      </c>
      <c r="C96" s="652">
        <v>80101706</v>
      </c>
      <c r="D96" s="653" t="s">
        <v>467</v>
      </c>
      <c r="E96" s="652" t="s">
        <v>92</v>
      </c>
      <c r="F96" s="652">
        <v>1</v>
      </c>
      <c r="G96" s="654" t="s">
        <v>102</v>
      </c>
      <c r="H96" s="760">
        <v>3.5</v>
      </c>
      <c r="I96" s="652" t="s">
        <v>97</v>
      </c>
      <c r="J96" s="652" t="s">
        <v>89</v>
      </c>
      <c r="K96" s="652" t="s">
        <v>461</v>
      </c>
      <c r="L96" s="656">
        <v>22050000</v>
      </c>
      <c r="M96" s="657">
        <v>22050000</v>
      </c>
      <c r="N96" s="658" t="s">
        <v>380</v>
      </c>
      <c r="O96" s="658" t="s">
        <v>51</v>
      </c>
      <c r="P96" s="659" t="s">
        <v>491</v>
      </c>
      <c r="Q96" s="766" t="s">
        <v>516</v>
      </c>
      <c r="R96" s="721"/>
      <c r="S96" s="721"/>
      <c r="T96" s="722"/>
      <c r="U96" s="723"/>
      <c r="V96" s="724"/>
      <c r="W96" s="725"/>
      <c r="X96" s="726"/>
      <c r="Y96" s="727"/>
      <c r="Z96" s="727"/>
      <c r="AA96" s="728"/>
      <c r="AB96" s="728"/>
      <c r="AC96" s="728"/>
      <c r="AD96" s="724"/>
      <c r="AE96" s="728"/>
      <c r="AF96" s="728"/>
      <c r="AG96" s="728"/>
      <c r="AH96" s="729"/>
      <c r="AI96" s="730"/>
      <c r="AJ96" s="730"/>
      <c r="AK96" s="728"/>
      <c r="AL96" s="724"/>
      <c r="AM96" s="731"/>
      <c r="AN96" s="731"/>
      <c r="AO96" s="731"/>
      <c r="AP96" s="731"/>
      <c r="AQ96" s="731"/>
      <c r="AR96" s="732"/>
      <c r="AS96" s="732"/>
      <c r="AT96" s="733"/>
      <c r="AU96" s="733"/>
      <c r="AV96" s="733"/>
      <c r="AW96" s="733"/>
      <c r="AX96" s="733"/>
      <c r="AY96" s="733"/>
      <c r="AZ96" s="733"/>
      <c r="BA96" s="733"/>
      <c r="BB96" s="28"/>
      <c r="BC96" s="28"/>
      <c r="BD96" s="28"/>
      <c r="BE96" s="28"/>
      <c r="BF96" s="28"/>
      <c r="BG96" s="28"/>
      <c r="BH96" s="28"/>
      <c r="BI96" s="28"/>
      <c r="BJ96" s="28"/>
      <c r="BK96" s="28"/>
      <c r="BL96" s="28"/>
      <c r="BM96" s="28"/>
      <c r="BN96" s="28"/>
      <c r="BO96" s="28"/>
      <c r="BP96" s="28"/>
      <c r="BQ96" s="28"/>
      <c r="BR96" s="28"/>
      <c r="BS96" s="28"/>
      <c r="BT96" s="28"/>
      <c r="BU96" s="28"/>
      <c r="BV96" s="28"/>
      <c r="BW96" s="28"/>
      <c r="BX96" s="28"/>
      <c r="BY96" s="28"/>
      <c r="BZ96" s="28"/>
      <c r="CA96" s="28"/>
      <c r="CB96" s="28"/>
      <c r="CC96" s="28"/>
      <c r="CD96" s="28"/>
      <c r="CE96" s="28"/>
      <c r="CF96" s="28"/>
      <c r="CG96" s="28"/>
      <c r="CH96" s="28"/>
      <c r="CI96" s="28"/>
      <c r="CJ96" s="28"/>
      <c r="CK96" s="28"/>
      <c r="CL96" s="28"/>
      <c r="CM96" s="28"/>
      <c r="CN96" s="28"/>
      <c r="CO96" s="28"/>
      <c r="CP96" s="28"/>
      <c r="CQ96" s="28"/>
      <c r="CR96" s="28"/>
      <c r="CS96" s="28"/>
      <c r="CT96" s="28"/>
      <c r="CU96" s="28"/>
      <c r="CV96" s="28"/>
      <c r="CW96" s="28"/>
      <c r="CX96" s="28"/>
      <c r="CY96" s="28"/>
      <c r="CZ96" s="28"/>
      <c r="DA96" s="28"/>
      <c r="DB96" s="28"/>
      <c r="DC96" s="28"/>
      <c r="DD96" s="28"/>
      <c r="DE96" s="28"/>
      <c r="DF96" s="28"/>
      <c r="DG96" s="28"/>
      <c r="DH96" s="28"/>
      <c r="DI96" s="28"/>
      <c r="DJ96" s="28"/>
      <c r="DK96" s="28"/>
      <c r="DL96" s="28"/>
      <c r="DM96" s="28"/>
      <c r="DN96" s="28"/>
      <c r="DO96" s="28"/>
      <c r="DP96" s="28"/>
      <c r="DQ96" s="28"/>
      <c r="DR96" s="28"/>
      <c r="DS96" s="28"/>
      <c r="DT96" s="28"/>
      <c r="DU96" s="28"/>
      <c r="DV96" s="28"/>
      <c r="DW96" s="28"/>
      <c r="DX96" s="28"/>
      <c r="DY96" s="28"/>
      <c r="DZ96" s="28"/>
      <c r="EA96" s="28"/>
      <c r="EB96" s="28"/>
      <c r="EC96" s="28"/>
      <c r="ED96" s="28"/>
      <c r="EE96" s="28"/>
      <c r="EF96" s="28"/>
      <c r="EG96" s="28"/>
      <c r="EH96" s="28"/>
      <c r="EI96" s="28"/>
      <c r="EJ96" s="28"/>
      <c r="EK96" s="28"/>
      <c r="EL96" s="28"/>
      <c r="EM96" s="28"/>
      <c r="EN96" s="28"/>
      <c r="EO96" s="28"/>
      <c r="EP96" s="28"/>
      <c r="EQ96" s="28"/>
      <c r="ER96" s="28"/>
      <c r="ES96" s="28"/>
      <c r="ET96" s="28"/>
      <c r="EU96" s="28"/>
      <c r="EV96" s="28"/>
      <c r="EW96" s="28"/>
      <c r="EX96" s="28"/>
      <c r="EY96" s="28"/>
      <c r="EZ96" s="28"/>
      <c r="FA96" s="28"/>
      <c r="FB96" s="28"/>
      <c r="FC96" s="28"/>
      <c r="FD96" s="28"/>
      <c r="FE96" s="28"/>
      <c r="FF96" s="28"/>
      <c r="FG96" s="28"/>
      <c r="FH96" s="28"/>
      <c r="FI96" s="28"/>
      <c r="FJ96" s="28"/>
      <c r="FK96" s="28"/>
      <c r="FL96" s="28"/>
      <c r="FM96" s="28"/>
      <c r="FN96" s="28"/>
      <c r="FO96" s="28"/>
      <c r="FP96" s="28"/>
      <c r="FQ96" s="28"/>
      <c r="FR96" s="28"/>
      <c r="FS96" s="28"/>
      <c r="FT96" s="28"/>
      <c r="FU96" s="28"/>
      <c r="FV96" s="28"/>
      <c r="FW96" s="28"/>
      <c r="FX96" s="28"/>
      <c r="FY96" s="28"/>
      <c r="FZ96" s="28"/>
      <c r="GA96" s="28"/>
      <c r="GB96" s="28"/>
      <c r="GC96" s="28"/>
      <c r="GD96" s="28"/>
      <c r="GE96" s="28"/>
      <c r="GF96" s="28"/>
      <c r="GG96" s="28"/>
      <c r="GH96" s="28"/>
      <c r="GI96" s="28"/>
      <c r="GJ96" s="28"/>
      <c r="GK96" s="28"/>
      <c r="GL96" s="28"/>
      <c r="GM96" s="28"/>
      <c r="GN96" s="28"/>
      <c r="GO96" s="28"/>
      <c r="GP96" s="28"/>
      <c r="GQ96" s="28"/>
      <c r="GR96" s="28"/>
      <c r="GS96" s="28"/>
      <c r="GT96" s="28"/>
      <c r="GU96" s="28"/>
      <c r="GV96" s="28"/>
      <c r="GW96" s="28"/>
      <c r="GX96" s="28"/>
      <c r="GY96" s="28"/>
      <c r="GZ96" s="28"/>
      <c r="HA96" s="28"/>
      <c r="HB96" s="28"/>
      <c r="HC96" s="28"/>
      <c r="HD96" s="28"/>
      <c r="HE96" s="28"/>
      <c r="HF96" s="28"/>
      <c r="HG96" s="28"/>
      <c r="HH96" s="28"/>
      <c r="HI96" s="28"/>
      <c r="HJ96" s="28"/>
      <c r="HK96" s="28"/>
      <c r="HL96" s="28"/>
      <c r="HM96" s="28"/>
      <c r="HN96" s="28"/>
      <c r="HO96" s="28"/>
      <c r="HP96" s="28"/>
      <c r="HQ96" s="28"/>
      <c r="HR96" s="28"/>
      <c r="HS96" s="28"/>
      <c r="HT96" s="28"/>
      <c r="HU96" s="28"/>
      <c r="HV96" s="28"/>
      <c r="HW96" s="28"/>
      <c r="HX96" s="28"/>
      <c r="HY96" s="28"/>
      <c r="HZ96" s="28"/>
      <c r="IA96" s="28"/>
      <c r="IB96" s="28"/>
      <c r="IC96" s="28"/>
      <c r="ID96" s="28"/>
      <c r="IE96" s="28"/>
      <c r="IF96" s="28"/>
      <c r="IG96" s="28"/>
      <c r="IH96" s="28"/>
      <c r="II96" s="28"/>
      <c r="IJ96" s="28"/>
      <c r="IK96" s="28"/>
      <c r="IL96" s="28"/>
      <c r="IM96" s="28"/>
      <c r="IN96" s="28"/>
      <c r="IO96" s="28"/>
      <c r="IP96" s="28"/>
      <c r="IQ96" s="28"/>
      <c r="IR96" s="28"/>
      <c r="IS96" s="28"/>
      <c r="IT96" s="28"/>
      <c r="IU96" s="28"/>
      <c r="IV96" s="28"/>
      <c r="IW96" s="28"/>
      <c r="IX96" s="28"/>
      <c r="IY96" s="28"/>
      <c r="IZ96" s="28"/>
      <c r="JA96" s="28"/>
      <c r="JB96" s="28"/>
      <c r="JC96" s="28"/>
      <c r="JD96" s="28"/>
      <c r="JE96" s="28"/>
      <c r="JF96" s="28"/>
      <c r="JG96" s="28"/>
      <c r="JH96" s="28"/>
      <c r="JI96" s="28"/>
      <c r="JJ96" s="28"/>
      <c r="JK96" s="28"/>
      <c r="JL96" s="28"/>
      <c r="JM96" s="28"/>
      <c r="JN96" s="28"/>
      <c r="JO96" s="28"/>
    </row>
    <row r="97" spans="1:275" s="132" customFormat="1" ht="57" customHeight="1" x14ac:dyDescent="0.25">
      <c r="A97" s="651">
        <v>69</v>
      </c>
      <c r="B97" s="740" t="s">
        <v>485</v>
      </c>
      <c r="C97" s="652">
        <v>80101706</v>
      </c>
      <c r="D97" s="653" t="s">
        <v>468</v>
      </c>
      <c r="E97" s="652" t="s">
        <v>92</v>
      </c>
      <c r="F97" s="652">
        <v>1</v>
      </c>
      <c r="G97" s="654" t="s">
        <v>102</v>
      </c>
      <c r="H97" s="760">
        <v>3.5</v>
      </c>
      <c r="I97" s="652" t="s">
        <v>97</v>
      </c>
      <c r="J97" s="652" t="s">
        <v>89</v>
      </c>
      <c r="K97" s="652" t="s">
        <v>461</v>
      </c>
      <c r="L97" s="656">
        <v>19831000</v>
      </c>
      <c r="M97" s="657">
        <v>19831000</v>
      </c>
      <c r="N97" s="658" t="s">
        <v>380</v>
      </c>
      <c r="O97" s="658" t="s">
        <v>51</v>
      </c>
      <c r="P97" s="659" t="s">
        <v>497</v>
      </c>
      <c r="Q97" s="766" t="s">
        <v>516</v>
      </c>
      <c r="R97" s="721"/>
      <c r="S97" s="721"/>
      <c r="T97" s="722"/>
      <c r="U97" s="723"/>
      <c r="V97" s="724"/>
      <c r="W97" s="725"/>
      <c r="X97" s="726"/>
      <c r="Y97" s="727"/>
      <c r="Z97" s="727"/>
      <c r="AA97" s="728"/>
      <c r="AB97" s="728"/>
      <c r="AC97" s="728"/>
      <c r="AD97" s="724"/>
      <c r="AE97" s="728"/>
      <c r="AF97" s="728"/>
      <c r="AG97" s="728"/>
      <c r="AH97" s="729"/>
      <c r="AI97" s="730"/>
      <c r="AJ97" s="730"/>
      <c r="AK97" s="728"/>
      <c r="AL97" s="724"/>
      <c r="AM97" s="731"/>
      <c r="AN97" s="731"/>
      <c r="AO97" s="731"/>
      <c r="AP97" s="731"/>
      <c r="AQ97" s="731"/>
      <c r="AR97" s="732"/>
      <c r="AS97" s="732"/>
      <c r="AT97" s="733"/>
      <c r="AU97" s="733"/>
      <c r="AV97" s="733"/>
      <c r="AW97" s="733"/>
      <c r="AX97" s="733"/>
      <c r="AY97" s="733"/>
      <c r="AZ97" s="733"/>
      <c r="BA97" s="733"/>
      <c r="BB97" s="28"/>
      <c r="BC97" s="28"/>
      <c r="BD97" s="28"/>
      <c r="BE97" s="28"/>
      <c r="BF97" s="28"/>
      <c r="BG97" s="28"/>
      <c r="BH97" s="28"/>
      <c r="BI97" s="28"/>
      <c r="BJ97" s="28"/>
      <c r="BK97" s="28"/>
      <c r="BL97" s="28"/>
      <c r="BM97" s="28"/>
      <c r="BN97" s="28"/>
      <c r="BO97" s="28"/>
      <c r="BP97" s="28"/>
      <c r="BQ97" s="28"/>
      <c r="BR97" s="28"/>
      <c r="BS97" s="28"/>
      <c r="BT97" s="28"/>
      <c r="BU97" s="28"/>
      <c r="BV97" s="28"/>
      <c r="BW97" s="28"/>
      <c r="BX97" s="28"/>
      <c r="BY97" s="28"/>
      <c r="BZ97" s="28"/>
      <c r="CA97" s="28"/>
      <c r="CB97" s="28"/>
      <c r="CC97" s="28"/>
      <c r="CD97" s="28"/>
      <c r="CE97" s="28"/>
      <c r="CF97" s="28"/>
      <c r="CG97" s="28"/>
      <c r="CH97" s="28"/>
      <c r="CI97" s="28"/>
      <c r="CJ97" s="28"/>
      <c r="CK97" s="28"/>
      <c r="CL97" s="28"/>
      <c r="CM97" s="28"/>
      <c r="CN97" s="28"/>
      <c r="CO97" s="28"/>
      <c r="CP97" s="28"/>
      <c r="CQ97" s="28"/>
      <c r="CR97" s="28"/>
      <c r="CS97" s="28"/>
      <c r="CT97" s="28"/>
      <c r="CU97" s="28"/>
      <c r="CV97" s="28"/>
      <c r="CW97" s="28"/>
      <c r="CX97" s="28"/>
      <c r="CY97" s="28"/>
      <c r="CZ97" s="28"/>
      <c r="DA97" s="28"/>
      <c r="DB97" s="28"/>
      <c r="DC97" s="28"/>
      <c r="DD97" s="28"/>
      <c r="DE97" s="28"/>
      <c r="DF97" s="28"/>
      <c r="DG97" s="28"/>
      <c r="DH97" s="28"/>
      <c r="DI97" s="28"/>
      <c r="DJ97" s="28"/>
      <c r="DK97" s="28"/>
      <c r="DL97" s="28"/>
      <c r="DM97" s="28"/>
      <c r="DN97" s="28"/>
      <c r="DO97" s="28"/>
      <c r="DP97" s="28"/>
      <c r="DQ97" s="28"/>
      <c r="DR97" s="28"/>
      <c r="DS97" s="28"/>
      <c r="DT97" s="28"/>
      <c r="DU97" s="28"/>
      <c r="DV97" s="28"/>
      <c r="DW97" s="28"/>
      <c r="DX97" s="28"/>
      <c r="DY97" s="28"/>
      <c r="DZ97" s="28"/>
      <c r="EA97" s="28"/>
      <c r="EB97" s="28"/>
      <c r="EC97" s="28"/>
      <c r="ED97" s="28"/>
      <c r="EE97" s="28"/>
      <c r="EF97" s="28"/>
      <c r="EG97" s="28"/>
      <c r="EH97" s="28"/>
      <c r="EI97" s="28"/>
      <c r="EJ97" s="28"/>
      <c r="EK97" s="28"/>
      <c r="EL97" s="28"/>
      <c r="EM97" s="28"/>
      <c r="EN97" s="28"/>
      <c r="EO97" s="28"/>
      <c r="EP97" s="28"/>
      <c r="EQ97" s="28"/>
      <c r="ER97" s="28"/>
      <c r="ES97" s="28"/>
      <c r="ET97" s="28"/>
      <c r="EU97" s="28"/>
      <c r="EV97" s="28"/>
      <c r="EW97" s="28"/>
      <c r="EX97" s="28"/>
      <c r="EY97" s="28"/>
      <c r="EZ97" s="28"/>
      <c r="FA97" s="28"/>
      <c r="FB97" s="28"/>
      <c r="FC97" s="28"/>
      <c r="FD97" s="28"/>
      <c r="FE97" s="28"/>
      <c r="FF97" s="28"/>
      <c r="FG97" s="28"/>
      <c r="FH97" s="28"/>
      <c r="FI97" s="28"/>
      <c r="FJ97" s="28"/>
      <c r="FK97" s="28"/>
      <c r="FL97" s="28"/>
      <c r="FM97" s="28"/>
      <c r="FN97" s="28"/>
      <c r="FO97" s="28"/>
      <c r="FP97" s="28"/>
      <c r="FQ97" s="28"/>
      <c r="FR97" s="28"/>
      <c r="FS97" s="28"/>
      <c r="FT97" s="28"/>
      <c r="FU97" s="28"/>
      <c r="FV97" s="28"/>
      <c r="FW97" s="28"/>
      <c r="FX97" s="28"/>
      <c r="FY97" s="28"/>
      <c r="FZ97" s="28"/>
      <c r="GA97" s="28"/>
      <c r="GB97" s="28"/>
      <c r="GC97" s="28"/>
      <c r="GD97" s="28"/>
      <c r="GE97" s="28"/>
      <c r="GF97" s="28"/>
      <c r="GG97" s="28"/>
      <c r="GH97" s="28"/>
      <c r="GI97" s="28"/>
      <c r="GJ97" s="28"/>
      <c r="GK97" s="28"/>
      <c r="GL97" s="28"/>
      <c r="GM97" s="28"/>
      <c r="GN97" s="28"/>
      <c r="GO97" s="28"/>
      <c r="GP97" s="28"/>
      <c r="GQ97" s="28"/>
      <c r="GR97" s="28"/>
      <c r="GS97" s="28"/>
      <c r="GT97" s="28"/>
      <c r="GU97" s="28"/>
      <c r="GV97" s="28"/>
      <c r="GW97" s="28"/>
      <c r="GX97" s="28"/>
      <c r="GY97" s="28"/>
      <c r="GZ97" s="28"/>
      <c r="HA97" s="28"/>
      <c r="HB97" s="28"/>
      <c r="HC97" s="28"/>
      <c r="HD97" s="28"/>
      <c r="HE97" s="28"/>
      <c r="HF97" s="28"/>
      <c r="HG97" s="28"/>
      <c r="HH97" s="28"/>
      <c r="HI97" s="28"/>
      <c r="HJ97" s="28"/>
      <c r="HK97" s="28"/>
      <c r="HL97" s="28"/>
      <c r="HM97" s="28"/>
      <c r="HN97" s="28"/>
      <c r="HO97" s="28"/>
      <c r="HP97" s="28"/>
      <c r="HQ97" s="28"/>
      <c r="HR97" s="28"/>
      <c r="HS97" s="28"/>
      <c r="HT97" s="28"/>
      <c r="HU97" s="28"/>
      <c r="HV97" s="28"/>
      <c r="HW97" s="28"/>
      <c r="HX97" s="28"/>
      <c r="HY97" s="28"/>
      <c r="HZ97" s="28"/>
      <c r="IA97" s="28"/>
      <c r="IB97" s="28"/>
      <c r="IC97" s="28"/>
      <c r="ID97" s="28"/>
      <c r="IE97" s="28"/>
      <c r="IF97" s="28"/>
      <c r="IG97" s="28"/>
      <c r="IH97" s="28"/>
      <c r="II97" s="28"/>
      <c r="IJ97" s="28"/>
      <c r="IK97" s="28"/>
      <c r="IL97" s="28"/>
      <c r="IM97" s="28"/>
      <c r="IN97" s="28"/>
      <c r="IO97" s="28"/>
      <c r="IP97" s="28"/>
      <c r="IQ97" s="28"/>
      <c r="IR97" s="28"/>
      <c r="IS97" s="28"/>
      <c r="IT97" s="28"/>
      <c r="IU97" s="28"/>
      <c r="IV97" s="28"/>
      <c r="IW97" s="28"/>
      <c r="IX97" s="28"/>
      <c r="IY97" s="28"/>
      <c r="IZ97" s="28"/>
      <c r="JA97" s="28"/>
      <c r="JB97" s="28"/>
      <c r="JC97" s="28"/>
      <c r="JD97" s="28"/>
      <c r="JE97" s="28"/>
      <c r="JF97" s="28"/>
      <c r="JG97" s="28"/>
      <c r="JH97" s="28"/>
      <c r="JI97" s="28"/>
      <c r="JJ97" s="28"/>
      <c r="JK97" s="28"/>
      <c r="JL97" s="28"/>
      <c r="JM97" s="28"/>
      <c r="JN97" s="28"/>
      <c r="JO97" s="28"/>
    </row>
    <row r="98" spans="1:275" s="132" customFormat="1" ht="57" customHeight="1" x14ac:dyDescent="0.25">
      <c r="A98" s="651">
        <v>70</v>
      </c>
      <c r="B98" s="740" t="s">
        <v>495</v>
      </c>
      <c r="C98" s="652">
        <v>80101706</v>
      </c>
      <c r="D98" s="653" t="s">
        <v>496</v>
      </c>
      <c r="E98" s="652" t="s">
        <v>92</v>
      </c>
      <c r="F98" s="652">
        <v>1</v>
      </c>
      <c r="G98" s="654" t="s">
        <v>102</v>
      </c>
      <c r="H98" s="760">
        <v>3.5</v>
      </c>
      <c r="I98" s="652" t="s">
        <v>97</v>
      </c>
      <c r="J98" s="652" t="s">
        <v>89</v>
      </c>
      <c r="K98" s="652" t="s">
        <v>482</v>
      </c>
      <c r="L98" s="656">
        <v>22785000</v>
      </c>
      <c r="M98" s="657">
        <v>22785000</v>
      </c>
      <c r="N98" s="658" t="s">
        <v>380</v>
      </c>
      <c r="O98" s="658" t="s">
        <v>51</v>
      </c>
      <c r="P98" s="659" t="s">
        <v>494</v>
      </c>
      <c r="Q98" s="768" t="s">
        <v>517</v>
      </c>
      <c r="R98" s="721"/>
      <c r="S98" s="721"/>
      <c r="T98" s="722"/>
      <c r="U98" s="723"/>
      <c r="V98" s="724"/>
      <c r="W98" s="725"/>
      <c r="X98" s="726"/>
      <c r="Y98" s="727"/>
      <c r="Z98" s="727"/>
      <c r="AA98" s="728"/>
      <c r="AB98" s="728"/>
      <c r="AC98" s="728"/>
      <c r="AD98" s="724"/>
      <c r="AE98" s="728"/>
      <c r="AF98" s="728"/>
      <c r="AG98" s="728"/>
      <c r="AH98" s="729"/>
      <c r="AI98" s="730"/>
      <c r="AJ98" s="730"/>
      <c r="AK98" s="728"/>
      <c r="AL98" s="724"/>
      <c r="AM98" s="731"/>
      <c r="AN98" s="731"/>
      <c r="AO98" s="731"/>
      <c r="AP98" s="731"/>
      <c r="AQ98" s="731"/>
      <c r="AR98" s="732"/>
      <c r="AS98" s="732"/>
      <c r="AT98" s="733"/>
      <c r="AU98" s="733"/>
      <c r="AV98" s="733"/>
      <c r="AW98" s="733"/>
      <c r="AX98" s="733"/>
      <c r="AY98" s="733"/>
      <c r="AZ98" s="733"/>
      <c r="BA98" s="733"/>
      <c r="BB98" s="28"/>
      <c r="BC98" s="28"/>
      <c r="BD98" s="28"/>
      <c r="BE98" s="28"/>
      <c r="BF98" s="28"/>
      <c r="BG98" s="28"/>
      <c r="BH98" s="28"/>
      <c r="BI98" s="28"/>
      <c r="BJ98" s="28"/>
      <c r="BK98" s="28"/>
      <c r="BL98" s="28"/>
      <c r="BM98" s="28"/>
      <c r="BN98" s="28"/>
      <c r="BO98" s="28"/>
      <c r="BP98" s="28"/>
      <c r="BQ98" s="28"/>
      <c r="BR98" s="28"/>
      <c r="BS98" s="28"/>
      <c r="BT98" s="28"/>
      <c r="BU98" s="28"/>
      <c r="BV98" s="28"/>
      <c r="BW98" s="28"/>
      <c r="BX98" s="28"/>
      <c r="BY98" s="28"/>
      <c r="BZ98" s="28"/>
      <c r="CA98" s="28"/>
      <c r="CB98" s="28"/>
      <c r="CC98" s="28"/>
      <c r="CD98" s="28"/>
      <c r="CE98" s="28"/>
      <c r="CF98" s="28"/>
      <c r="CG98" s="28"/>
      <c r="CH98" s="28"/>
      <c r="CI98" s="28"/>
      <c r="CJ98" s="28"/>
      <c r="CK98" s="28"/>
      <c r="CL98" s="28"/>
      <c r="CM98" s="28"/>
      <c r="CN98" s="28"/>
      <c r="CO98" s="28"/>
      <c r="CP98" s="28"/>
      <c r="CQ98" s="28"/>
      <c r="CR98" s="28"/>
      <c r="CS98" s="28"/>
      <c r="CT98" s="28"/>
      <c r="CU98" s="28"/>
      <c r="CV98" s="28"/>
      <c r="CW98" s="28"/>
      <c r="CX98" s="28"/>
      <c r="CY98" s="28"/>
      <c r="CZ98" s="28"/>
      <c r="DA98" s="28"/>
      <c r="DB98" s="28"/>
      <c r="DC98" s="28"/>
      <c r="DD98" s="28"/>
      <c r="DE98" s="28"/>
      <c r="DF98" s="28"/>
      <c r="DG98" s="28"/>
      <c r="DH98" s="28"/>
      <c r="DI98" s="28"/>
      <c r="DJ98" s="28"/>
      <c r="DK98" s="28"/>
      <c r="DL98" s="28"/>
      <c r="DM98" s="28"/>
      <c r="DN98" s="28"/>
      <c r="DO98" s="28"/>
      <c r="DP98" s="28"/>
      <c r="DQ98" s="28"/>
      <c r="DR98" s="28"/>
      <c r="DS98" s="28"/>
      <c r="DT98" s="28"/>
      <c r="DU98" s="28"/>
      <c r="DV98" s="28"/>
      <c r="DW98" s="28"/>
      <c r="DX98" s="28"/>
      <c r="DY98" s="28"/>
      <c r="DZ98" s="28"/>
      <c r="EA98" s="28"/>
      <c r="EB98" s="28"/>
      <c r="EC98" s="28"/>
      <c r="ED98" s="28"/>
      <c r="EE98" s="28"/>
      <c r="EF98" s="28"/>
      <c r="EG98" s="28"/>
      <c r="EH98" s="28"/>
      <c r="EI98" s="28"/>
      <c r="EJ98" s="28"/>
      <c r="EK98" s="28"/>
      <c r="EL98" s="28"/>
      <c r="EM98" s="28"/>
      <c r="EN98" s="28"/>
      <c r="EO98" s="28"/>
      <c r="EP98" s="28"/>
      <c r="EQ98" s="28"/>
      <c r="ER98" s="28"/>
      <c r="ES98" s="28"/>
      <c r="ET98" s="28"/>
      <c r="EU98" s="28"/>
      <c r="EV98" s="28"/>
      <c r="EW98" s="28"/>
      <c r="EX98" s="28"/>
      <c r="EY98" s="28"/>
      <c r="EZ98" s="28"/>
      <c r="FA98" s="28"/>
      <c r="FB98" s="28"/>
      <c r="FC98" s="28"/>
      <c r="FD98" s="28"/>
      <c r="FE98" s="28"/>
      <c r="FF98" s="28"/>
      <c r="FG98" s="28"/>
      <c r="FH98" s="28"/>
      <c r="FI98" s="28"/>
      <c r="FJ98" s="28"/>
      <c r="FK98" s="28"/>
      <c r="FL98" s="28"/>
      <c r="FM98" s="28"/>
      <c r="FN98" s="28"/>
      <c r="FO98" s="28"/>
      <c r="FP98" s="28"/>
      <c r="FQ98" s="28"/>
      <c r="FR98" s="28"/>
      <c r="FS98" s="28"/>
      <c r="FT98" s="28"/>
      <c r="FU98" s="28"/>
      <c r="FV98" s="28"/>
      <c r="FW98" s="28"/>
      <c r="FX98" s="28"/>
      <c r="FY98" s="28"/>
      <c r="FZ98" s="28"/>
      <c r="GA98" s="28"/>
      <c r="GB98" s="28"/>
      <c r="GC98" s="28"/>
      <c r="GD98" s="28"/>
      <c r="GE98" s="28"/>
      <c r="GF98" s="28"/>
      <c r="GG98" s="28"/>
      <c r="GH98" s="28"/>
      <c r="GI98" s="28"/>
      <c r="GJ98" s="28"/>
      <c r="GK98" s="28"/>
      <c r="GL98" s="28"/>
      <c r="GM98" s="28"/>
      <c r="GN98" s="28"/>
      <c r="GO98" s="28"/>
      <c r="GP98" s="28"/>
      <c r="GQ98" s="28"/>
      <c r="GR98" s="28"/>
      <c r="GS98" s="28"/>
      <c r="GT98" s="28"/>
      <c r="GU98" s="28"/>
      <c r="GV98" s="28"/>
      <c r="GW98" s="28"/>
      <c r="GX98" s="28"/>
      <c r="GY98" s="28"/>
      <c r="GZ98" s="28"/>
      <c r="HA98" s="28"/>
      <c r="HB98" s="28"/>
      <c r="HC98" s="28"/>
      <c r="HD98" s="28"/>
      <c r="HE98" s="28"/>
      <c r="HF98" s="28"/>
      <c r="HG98" s="28"/>
      <c r="HH98" s="28"/>
      <c r="HI98" s="28"/>
      <c r="HJ98" s="28"/>
      <c r="HK98" s="28"/>
      <c r="HL98" s="28"/>
      <c r="HM98" s="28"/>
      <c r="HN98" s="28"/>
      <c r="HO98" s="28"/>
      <c r="HP98" s="28"/>
      <c r="HQ98" s="28"/>
      <c r="HR98" s="28"/>
      <c r="HS98" s="28"/>
      <c r="HT98" s="28"/>
      <c r="HU98" s="28"/>
      <c r="HV98" s="28"/>
      <c r="HW98" s="28"/>
      <c r="HX98" s="28"/>
      <c r="HY98" s="28"/>
      <c r="HZ98" s="28"/>
      <c r="IA98" s="28"/>
      <c r="IB98" s="28"/>
      <c r="IC98" s="28"/>
      <c r="ID98" s="28"/>
      <c r="IE98" s="28"/>
      <c r="IF98" s="28"/>
      <c r="IG98" s="28"/>
      <c r="IH98" s="28"/>
      <c r="II98" s="28"/>
      <c r="IJ98" s="28"/>
      <c r="IK98" s="28"/>
      <c r="IL98" s="28"/>
      <c r="IM98" s="28"/>
      <c r="IN98" s="28"/>
      <c r="IO98" s="28"/>
      <c r="IP98" s="28"/>
      <c r="IQ98" s="28"/>
      <c r="IR98" s="28"/>
      <c r="IS98" s="28"/>
      <c r="IT98" s="28"/>
      <c r="IU98" s="28"/>
      <c r="IV98" s="28"/>
      <c r="IW98" s="28"/>
      <c r="IX98" s="28"/>
      <c r="IY98" s="28"/>
      <c r="IZ98" s="28"/>
      <c r="JA98" s="28"/>
      <c r="JB98" s="28"/>
      <c r="JC98" s="28"/>
      <c r="JD98" s="28"/>
      <c r="JE98" s="28"/>
      <c r="JF98" s="28"/>
      <c r="JG98" s="28"/>
      <c r="JH98" s="28"/>
      <c r="JI98" s="28"/>
      <c r="JJ98" s="28"/>
      <c r="JK98" s="28"/>
      <c r="JL98" s="28"/>
      <c r="JM98" s="28"/>
      <c r="JN98" s="28"/>
      <c r="JO98" s="28"/>
    </row>
    <row r="99" spans="1:275" s="132" customFormat="1" ht="57" customHeight="1" x14ac:dyDescent="0.25">
      <c r="A99" s="651">
        <v>71</v>
      </c>
      <c r="B99" s="740" t="s">
        <v>454</v>
      </c>
      <c r="C99" s="652">
        <v>80101706</v>
      </c>
      <c r="D99" s="653" t="s">
        <v>469</v>
      </c>
      <c r="E99" s="652" t="s">
        <v>92</v>
      </c>
      <c r="F99" s="652">
        <v>1</v>
      </c>
      <c r="G99" s="654" t="s">
        <v>109</v>
      </c>
      <c r="H99" s="760">
        <v>3.5</v>
      </c>
      <c r="I99" s="652" t="s">
        <v>97</v>
      </c>
      <c r="J99" s="652" t="s">
        <v>89</v>
      </c>
      <c r="K99" s="652" t="s">
        <v>461</v>
      </c>
      <c r="L99" s="656">
        <v>25725000</v>
      </c>
      <c r="M99" s="657">
        <v>25725000</v>
      </c>
      <c r="N99" s="658" t="s">
        <v>380</v>
      </c>
      <c r="O99" s="658" t="s">
        <v>51</v>
      </c>
      <c r="P99" s="659" t="s">
        <v>492</v>
      </c>
      <c r="Q99" s="767" t="s">
        <v>516</v>
      </c>
      <c r="R99" s="721"/>
      <c r="S99" s="721"/>
      <c r="T99" s="722"/>
      <c r="U99" s="723"/>
      <c r="V99" s="724"/>
      <c r="W99" s="725"/>
      <c r="X99" s="726"/>
      <c r="Y99" s="727"/>
      <c r="Z99" s="727"/>
      <c r="AA99" s="728"/>
      <c r="AB99" s="728"/>
      <c r="AC99" s="728"/>
      <c r="AD99" s="724"/>
      <c r="AE99" s="728"/>
      <c r="AF99" s="728"/>
      <c r="AG99" s="728"/>
      <c r="AH99" s="729"/>
      <c r="AI99" s="730"/>
      <c r="AJ99" s="730"/>
      <c r="AK99" s="728"/>
      <c r="AL99" s="724"/>
      <c r="AM99" s="731"/>
      <c r="AN99" s="731"/>
      <c r="AO99" s="731"/>
      <c r="AP99" s="731"/>
      <c r="AQ99" s="731"/>
      <c r="AR99" s="732"/>
      <c r="AS99" s="732"/>
      <c r="AT99" s="733"/>
      <c r="AU99" s="733"/>
      <c r="AV99" s="733"/>
      <c r="AW99" s="733"/>
      <c r="AX99" s="733"/>
      <c r="AY99" s="733"/>
      <c r="AZ99" s="733"/>
      <c r="BA99" s="733"/>
      <c r="BB99" s="28"/>
      <c r="BC99" s="28"/>
      <c r="BD99" s="28"/>
      <c r="BE99" s="28"/>
      <c r="BF99" s="28"/>
      <c r="BG99" s="28"/>
      <c r="BH99" s="28"/>
      <c r="BI99" s="28"/>
      <c r="BJ99" s="28"/>
      <c r="BK99" s="28"/>
      <c r="BL99" s="28"/>
      <c r="BM99" s="28"/>
      <c r="BN99" s="28"/>
      <c r="BO99" s="28"/>
      <c r="BP99" s="28"/>
      <c r="BQ99" s="28"/>
      <c r="BR99" s="28"/>
      <c r="BS99" s="28"/>
      <c r="BT99" s="28"/>
      <c r="BU99" s="28"/>
      <c r="BV99" s="28"/>
      <c r="BW99" s="28"/>
      <c r="BX99" s="28"/>
      <c r="BY99" s="28"/>
      <c r="BZ99" s="28"/>
      <c r="CA99" s="28"/>
      <c r="CB99" s="28"/>
      <c r="CC99" s="28"/>
      <c r="CD99" s="28"/>
      <c r="CE99" s="28"/>
      <c r="CF99" s="28"/>
      <c r="CG99" s="28"/>
      <c r="CH99" s="28"/>
      <c r="CI99" s="28"/>
      <c r="CJ99" s="28"/>
      <c r="CK99" s="28"/>
      <c r="CL99" s="28"/>
      <c r="CM99" s="28"/>
      <c r="CN99" s="28"/>
      <c r="CO99" s="28"/>
      <c r="CP99" s="28"/>
      <c r="CQ99" s="28"/>
      <c r="CR99" s="28"/>
      <c r="CS99" s="28"/>
      <c r="CT99" s="28"/>
      <c r="CU99" s="28"/>
      <c r="CV99" s="28"/>
      <c r="CW99" s="28"/>
      <c r="CX99" s="28"/>
      <c r="CY99" s="28"/>
      <c r="CZ99" s="28"/>
      <c r="DA99" s="28"/>
      <c r="DB99" s="28"/>
      <c r="DC99" s="28"/>
      <c r="DD99" s="28"/>
      <c r="DE99" s="28"/>
      <c r="DF99" s="28"/>
      <c r="DG99" s="28"/>
      <c r="DH99" s="28"/>
      <c r="DI99" s="28"/>
      <c r="DJ99" s="28"/>
      <c r="DK99" s="28"/>
      <c r="DL99" s="28"/>
      <c r="DM99" s="28"/>
      <c r="DN99" s="28"/>
      <c r="DO99" s="28"/>
      <c r="DP99" s="28"/>
      <c r="DQ99" s="28"/>
      <c r="DR99" s="28"/>
      <c r="DS99" s="28"/>
      <c r="DT99" s="28"/>
      <c r="DU99" s="28"/>
      <c r="DV99" s="28"/>
      <c r="DW99" s="28"/>
      <c r="DX99" s="28"/>
      <c r="DY99" s="28"/>
      <c r="DZ99" s="28"/>
      <c r="EA99" s="28"/>
      <c r="EB99" s="28"/>
      <c r="EC99" s="28"/>
      <c r="ED99" s="28"/>
      <c r="EE99" s="28"/>
      <c r="EF99" s="28"/>
      <c r="EG99" s="28"/>
      <c r="EH99" s="28"/>
      <c r="EI99" s="28"/>
      <c r="EJ99" s="28"/>
      <c r="EK99" s="28"/>
      <c r="EL99" s="28"/>
      <c r="EM99" s="28"/>
      <c r="EN99" s="28"/>
      <c r="EO99" s="28"/>
      <c r="EP99" s="28"/>
      <c r="EQ99" s="28"/>
      <c r="ER99" s="28"/>
      <c r="ES99" s="28"/>
      <c r="ET99" s="28"/>
      <c r="EU99" s="28"/>
      <c r="EV99" s="28"/>
      <c r="EW99" s="28"/>
      <c r="EX99" s="28"/>
      <c r="EY99" s="28"/>
      <c r="EZ99" s="28"/>
      <c r="FA99" s="28"/>
      <c r="FB99" s="28"/>
      <c r="FC99" s="28"/>
      <c r="FD99" s="28"/>
      <c r="FE99" s="28"/>
      <c r="FF99" s="28"/>
      <c r="FG99" s="28"/>
      <c r="FH99" s="28"/>
      <c r="FI99" s="28"/>
      <c r="FJ99" s="28"/>
      <c r="FK99" s="28"/>
      <c r="FL99" s="28"/>
      <c r="FM99" s="28"/>
      <c r="FN99" s="28"/>
      <c r="FO99" s="28"/>
      <c r="FP99" s="28"/>
      <c r="FQ99" s="28"/>
      <c r="FR99" s="28"/>
      <c r="FS99" s="28"/>
      <c r="FT99" s="28"/>
      <c r="FU99" s="28"/>
      <c r="FV99" s="28"/>
      <c r="FW99" s="28"/>
      <c r="FX99" s="28"/>
      <c r="FY99" s="28"/>
      <c r="FZ99" s="28"/>
      <c r="GA99" s="28"/>
      <c r="GB99" s="28"/>
      <c r="GC99" s="28"/>
      <c r="GD99" s="28"/>
      <c r="GE99" s="28"/>
      <c r="GF99" s="28"/>
      <c r="GG99" s="28"/>
      <c r="GH99" s="28"/>
      <c r="GI99" s="28"/>
      <c r="GJ99" s="28"/>
      <c r="GK99" s="28"/>
      <c r="GL99" s="28"/>
      <c r="GM99" s="28"/>
      <c r="GN99" s="28"/>
      <c r="GO99" s="28"/>
      <c r="GP99" s="28"/>
      <c r="GQ99" s="28"/>
      <c r="GR99" s="28"/>
      <c r="GS99" s="28"/>
      <c r="GT99" s="28"/>
      <c r="GU99" s="28"/>
      <c r="GV99" s="28"/>
      <c r="GW99" s="28"/>
      <c r="GX99" s="28"/>
      <c r="GY99" s="28"/>
      <c r="GZ99" s="28"/>
      <c r="HA99" s="28"/>
      <c r="HB99" s="28"/>
      <c r="HC99" s="28"/>
      <c r="HD99" s="28"/>
      <c r="HE99" s="28"/>
      <c r="HF99" s="28"/>
      <c r="HG99" s="28"/>
      <c r="HH99" s="28"/>
      <c r="HI99" s="28"/>
      <c r="HJ99" s="28"/>
      <c r="HK99" s="28"/>
      <c r="HL99" s="28"/>
      <c r="HM99" s="28"/>
      <c r="HN99" s="28"/>
      <c r="HO99" s="28"/>
      <c r="HP99" s="28"/>
      <c r="HQ99" s="28"/>
      <c r="HR99" s="28"/>
      <c r="HS99" s="28"/>
      <c r="HT99" s="28"/>
      <c r="HU99" s="28"/>
      <c r="HV99" s="28"/>
      <c r="HW99" s="28"/>
      <c r="HX99" s="28"/>
      <c r="HY99" s="28"/>
      <c r="HZ99" s="28"/>
      <c r="IA99" s="28"/>
      <c r="IB99" s="28"/>
      <c r="IC99" s="28"/>
      <c r="ID99" s="28"/>
      <c r="IE99" s="28"/>
      <c r="IF99" s="28"/>
      <c r="IG99" s="28"/>
      <c r="IH99" s="28"/>
      <c r="II99" s="28"/>
      <c r="IJ99" s="28"/>
      <c r="IK99" s="28"/>
      <c r="IL99" s="28"/>
      <c r="IM99" s="28"/>
      <c r="IN99" s="28"/>
      <c r="IO99" s="28"/>
      <c r="IP99" s="28"/>
      <c r="IQ99" s="28"/>
      <c r="IR99" s="28"/>
      <c r="IS99" s="28"/>
      <c r="IT99" s="28"/>
      <c r="IU99" s="28"/>
      <c r="IV99" s="28"/>
      <c r="IW99" s="28"/>
      <c r="IX99" s="28"/>
      <c r="IY99" s="28"/>
      <c r="IZ99" s="28"/>
      <c r="JA99" s="28"/>
      <c r="JB99" s="28"/>
      <c r="JC99" s="28"/>
      <c r="JD99" s="28"/>
      <c r="JE99" s="28"/>
      <c r="JF99" s="28"/>
      <c r="JG99" s="28"/>
      <c r="JH99" s="28"/>
      <c r="JI99" s="28"/>
      <c r="JJ99" s="28"/>
      <c r="JK99" s="28"/>
      <c r="JL99" s="28"/>
      <c r="JM99" s="28"/>
      <c r="JN99" s="28"/>
      <c r="JO99" s="28"/>
    </row>
    <row r="100" spans="1:275" s="132" customFormat="1" ht="57" customHeight="1" x14ac:dyDescent="0.25">
      <c r="A100" s="651">
        <v>72</v>
      </c>
      <c r="B100" s="740" t="s">
        <v>454</v>
      </c>
      <c r="C100" s="652">
        <v>80101706</v>
      </c>
      <c r="D100" s="653" t="s">
        <v>469</v>
      </c>
      <c r="E100" s="652" t="s">
        <v>92</v>
      </c>
      <c r="F100" s="652">
        <v>1</v>
      </c>
      <c r="G100" s="654" t="s">
        <v>109</v>
      </c>
      <c r="H100" s="760">
        <v>3.5</v>
      </c>
      <c r="I100" s="652" t="s">
        <v>97</v>
      </c>
      <c r="J100" s="652" t="s">
        <v>89</v>
      </c>
      <c r="K100" s="652" t="s">
        <v>461</v>
      </c>
      <c r="L100" s="656">
        <v>12855500</v>
      </c>
      <c r="M100" s="657">
        <v>12855500</v>
      </c>
      <c r="N100" s="658" t="s">
        <v>380</v>
      </c>
      <c r="O100" s="658" t="s">
        <v>51</v>
      </c>
      <c r="P100" s="659" t="s">
        <v>492</v>
      </c>
      <c r="Q100" s="767" t="s">
        <v>516</v>
      </c>
      <c r="R100" s="721"/>
      <c r="S100" s="721"/>
      <c r="T100" s="722"/>
      <c r="U100" s="723"/>
      <c r="V100" s="724"/>
      <c r="W100" s="725"/>
      <c r="X100" s="726"/>
      <c r="Y100" s="727"/>
      <c r="Z100" s="727"/>
      <c r="AA100" s="728"/>
      <c r="AB100" s="728"/>
      <c r="AC100" s="728"/>
      <c r="AD100" s="724"/>
      <c r="AE100" s="728"/>
      <c r="AF100" s="728"/>
      <c r="AG100" s="728"/>
      <c r="AH100" s="729"/>
      <c r="AI100" s="730"/>
      <c r="AJ100" s="730"/>
      <c r="AK100" s="728"/>
      <c r="AL100" s="724"/>
      <c r="AM100" s="731"/>
      <c r="AN100" s="731"/>
      <c r="AO100" s="731"/>
      <c r="AP100" s="731"/>
      <c r="AQ100" s="731"/>
      <c r="AR100" s="732"/>
      <c r="AS100" s="732"/>
      <c r="AT100" s="733"/>
      <c r="AU100" s="733"/>
      <c r="AV100" s="733"/>
      <c r="AW100" s="733"/>
      <c r="AX100" s="733"/>
      <c r="AY100" s="733"/>
      <c r="AZ100" s="733"/>
      <c r="BA100" s="733"/>
      <c r="BB100" s="28"/>
      <c r="BC100" s="28"/>
      <c r="BD100" s="28"/>
      <c r="BE100" s="28"/>
      <c r="BF100" s="28"/>
      <c r="BG100" s="28"/>
      <c r="BH100" s="28"/>
      <c r="BI100" s="28"/>
      <c r="BJ100" s="28"/>
      <c r="BK100" s="28"/>
      <c r="BL100" s="28"/>
      <c r="BM100" s="28"/>
      <c r="BN100" s="28"/>
      <c r="BO100" s="28"/>
      <c r="BP100" s="28"/>
      <c r="BQ100" s="28"/>
      <c r="BR100" s="28"/>
      <c r="BS100" s="28"/>
      <c r="BT100" s="28"/>
      <c r="BU100" s="28"/>
      <c r="BV100" s="28"/>
      <c r="BW100" s="28"/>
      <c r="BX100" s="28"/>
      <c r="BY100" s="28"/>
      <c r="BZ100" s="28"/>
      <c r="CA100" s="28"/>
      <c r="CB100" s="28"/>
      <c r="CC100" s="28"/>
      <c r="CD100" s="28"/>
      <c r="CE100" s="28"/>
      <c r="CF100" s="28"/>
      <c r="CG100" s="28"/>
      <c r="CH100" s="28"/>
      <c r="CI100" s="28"/>
      <c r="CJ100" s="28"/>
      <c r="CK100" s="28"/>
      <c r="CL100" s="28"/>
      <c r="CM100" s="28"/>
      <c r="CN100" s="28"/>
      <c r="CO100" s="28"/>
      <c r="CP100" s="28"/>
      <c r="CQ100" s="28"/>
      <c r="CR100" s="28"/>
      <c r="CS100" s="28"/>
      <c r="CT100" s="28"/>
      <c r="CU100" s="28"/>
      <c r="CV100" s="28"/>
      <c r="CW100" s="28"/>
      <c r="CX100" s="28"/>
      <c r="CY100" s="28"/>
      <c r="CZ100" s="28"/>
      <c r="DA100" s="28"/>
      <c r="DB100" s="28"/>
      <c r="DC100" s="28"/>
      <c r="DD100" s="28"/>
      <c r="DE100" s="28"/>
      <c r="DF100" s="28"/>
      <c r="DG100" s="28"/>
      <c r="DH100" s="28"/>
      <c r="DI100" s="28"/>
      <c r="DJ100" s="28"/>
      <c r="DK100" s="28"/>
      <c r="DL100" s="28"/>
      <c r="DM100" s="28"/>
      <c r="DN100" s="28"/>
      <c r="DO100" s="28"/>
      <c r="DP100" s="28"/>
      <c r="DQ100" s="28"/>
      <c r="DR100" s="28"/>
      <c r="DS100" s="28"/>
      <c r="DT100" s="28"/>
      <c r="DU100" s="28"/>
      <c r="DV100" s="28"/>
      <c r="DW100" s="28"/>
      <c r="DX100" s="28"/>
      <c r="DY100" s="28"/>
      <c r="DZ100" s="28"/>
      <c r="EA100" s="28"/>
      <c r="EB100" s="28"/>
      <c r="EC100" s="28"/>
      <c r="ED100" s="28"/>
      <c r="EE100" s="28"/>
      <c r="EF100" s="28"/>
      <c r="EG100" s="28"/>
      <c r="EH100" s="28"/>
      <c r="EI100" s="28"/>
      <c r="EJ100" s="28"/>
      <c r="EK100" s="28"/>
      <c r="EL100" s="28"/>
      <c r="EM100" s="28"/>
      <c r="EN100" s="28"/>
      <c r="EO100" s="28"/>
      <c r="EP100" s="28"/>
      <c r="EQ100" s="28"/>
      <c r="ER100" s="28"/>
      <c r="ES100" s="28"/>
      <c r="ET100" s="28"/>
      <c r="EU100" s="28"/>
      <c r="EV100" s="28"/>
      <c r="EW100" s="28"/>
      <c r="EX100" s="28"/>
      <c r="EY100" s="28"/>
      <c r="EZ100" s="28"/>
      <c r="FA100" s="28"/>
      <c r="FB100" s="28"/>
      <c r="FC100" s="28"/>
      <c r="FD100" s="28"/>
      <c r="FE100" s="28"/>
      <c r="FF100" s="28"/>
      <c r="FG100" s="28"/>
      <c r="FH100" s="28"/>
      <c r="FI100" s="28"/>
      <c r="FJ100" s="28"/>
      <c r="FK100" s="28"/>
      <c r="FL100" s="28"/>
      <c r="FM100" s="28"/>
      <c r="FN100" s="28"/>
      <c r="FO100" s="28"/>
      <c r="FP100" s="28"/>
      <c r="FQ100" s="28"/>
      <c r="FR100" s="28"/>
      <c r="FS100" s="28"/>
      <c r="FT100" s="28"/>
      <c r="FU100" s="28"/>
      <c r="FV100" s="28"/>
      <c r="FW100" s="28"/>
      <c r="FX100" s="28"/>
      <c r="FY100" s="28"/>
      <c r="FZ100" s="28"/>
      <c r="GA100" s="28"/>
      <c r="GB100" s="28"/>
      <c r="GC100" s="28"/>
      <c r="GD100" s="28"/>
      <c r="GE100" s="28"/>
      <c r="GF100" s="28"/>
      <c r="GG100" s="28"/>
      <c r="GH100" s="28"/>
      <c r="GI100" s="28"/>
      <c r="GJ100" s="28"/>
      <c r="GK100" s="28"/>
      <c r="GL100" s="28"/>
      <c r="GM100" s="28"/>
      <c r="GN100" s="28"/>
      <c r="GO100" s="28"/>
      <c r="GP100" s="28"/>
      <c r="GQ100" s="28"/>
      <c r="GR100" s="28"/>
      <c r="GS100" s="28"/>
      <c r="GT100" s="28"/>
      <c r="GU100" s="28"/>
      <c r="GV100" s="28"/>
      <c r="GW100" s="28"/>
      <c r="GX100" s="28"/>
      <c r="GY100" s="28"/>
      <c r="GZ100" s="28"/>
      <c r="HA100" s="28"/>
      <c r="HB100" s="28"/>
      <c r="HC100" s="28"/>
      <c r="HD100" s="28"/>
      <c r="HE100" s="28"/>
      <c r="HF100" s="28"/>
      <c r="HG100" s="28"/>
      <c r="HH100" s="28"/>
      <c r="HI100" s="28"/>
      <c r="HJ100" s="28"/>
      <c r="HK100" s="28"/>
      <c r="HL100" s="28"/>
      <c r="HM100" s="28"/>
      <c r="HN100" s="28"/>
      <c r="HO100" s="28"/>
      <c r="HP100" s="28"/>
      <c r="HQ100" s="28"/>
      <c r="HR100" s="28"/>
      <c r="HS100" s="28"/>
      <c r="HT100" s="28"/>
      <c r="HU100" s="28"/>
      <c r="HV100" s="28"/>
      <c r="HW100" s="28"/>
      <c r="HX100" s="28"/>
      <c r="HY100" s="28"/>
      <c r="HZ100" s="28"/>
      <c r="IA100" s="28"/>
      <c r="IB100" s="28"/>
      <c r="IC100" s="28"/>
      <c r="ID100" s="28"/>
      <c r="IE100" s="28"/>
      <c r="IF100" s="28"/>
      <c r="IG100" s="28"/>
      <c r="IH100" s="28"/>
      <c r="II100" s="28"/>
      <c r="IJ100" s="28"/>
      <c r="IK100" s="28"/>
      <c r="IL100" s="28"/>
      <c r="IM100" s="28"/>
      <c r="IN100" s="28"/>
      <c r="IO100" s="28"/>
      <c r="IP100" s="28"/>
      <c r="IQ100" s="28"/>
      <c r="IR100" s="28"/>
      <c r="IS100" s="28"/>
      <c r="IT100" s="28"/>
      <c r="IU100" s="28"/>
      <c r="IV100" s="28"/>
      <c r="IW100" s="28"/>
      <c r="IX100" s="28"/>
      <c r="IY100" s="28"/>
      <c r="IZ100" s="28"/>
      <c r="JA100" s="28"/>
      <c r="JB100" s="28"/>
      <c r="JC100" s="28"/>
      <c r="JD100" s="28"/>
      <c r="JE100" s="28"/>
      <c r="JF100" s="28"/>
      <c r="JG100" s="28"/>
      <c r="JH100" s="28"/>
      <c r="JI100" s="28"/>
      <c r="JJ100" s="28"/>
      <c r="JK100" s="28"/>
      <c r="JL100" s="28"/>
      <c r="JM100" s="28"/>
      <c r="JN100" s="28"/>
      <c r="JO100" s="28"/>
    </row>
    <row r="101" spans="1:275" s="132" customFormat="1" ht="57" customHeight="1" x14ac:dyDescent="0.25">
      <c r="A101" s="651">
        <v>73</v>
      </c>
      <c r="B101" s="740" t="s">
        <v>484</v>
      </c>
      <c r="C101" s="652">
        <v>80101706</v>
      </c>
      <c r="D101" s="653" t="s">
        <v>466</v>
      </c>
      <c r="E101" s="652" t="s">
        <v>92</v>
      </c>
      <c r="F101" s="652">
        <v>1</v>
      </c>
      <c r="G101" s="654" t="s">
        <v>102</v>
      </c>
      <c r="H101" s="760">
        <v>3.5</v>
      </c>
      <c r="I101" s="652" t="s">
        <v>97</v>
      </c>
      <c r="J101" s="652" t="s">
        <v>89</v>
      </c>
      <c r="K101" s="652" t="s">
        <v>461</v>
      </c>
      <c r="L101" s="656">
        <v>23152500</v>
      </c>
      <c r="M101" s="657">
        <v>23152500</v>
      </c>
      <c r="N101" s="658" t="s">
        <v>380</v>
      </c>
      <c r="O101" s="658" t="s">
        <v>51</v>
      </c>
      <c r="P101" s="659" t="s">
        <v>494</v>
      </c>
      <c r="Q101" s="767" t="s">
        <v>518</v>
      </c>
      <c r="R101" s="721"/>
      <c r="S101" s="721"/>
      <c r="T101" s="722"/>
      <c r="U101" s="723"/>
      <c r="V101" s="724"/>
      <c r="W101" s="725"/>
      <c r="X101" s="726"/>
      <c r="Y101" s="727"/>
      <c r="Z101" s="727"/>
      <c r="AA101" s="728"/>
      <c r="AB101" s="728"/>
      <c r="AC101" s="728"/>
      <c r="AD101" s="724"/>
      <c r="AE101" s="728"/>
      <c r="AF101" s="728"/>
      <c r="AG101" s="728"/>
      <c r="AH101" s="729"/>
      <c r="AI101" s="730"/>
      <c r="AJ101" s="730"/>
      <c r="AK101" s="728"/>
      <c r="AL101" s="724"/>
      <c r="AM101" s="731"/>
      <c r="AN101" s="731"/>
      <c r="AO101" s="731"/>
      <c r="AP101" s="731"/>
      <c r="AQ101" s="731"/>
      <c r="AR101" s="732"/>
      <c r="AS101" s="732"/>
      <c r="AT101" s="733"/>
      <c r="AU101" s="733"/>
      <c r="AV101" s="733"/>
      <c r="AW101" s="733"/>
      <c r="AX101" s="733"/>
      <c r="AY101" s="733"/>
      <c r="AZ101" s="733"/>
      <c r="BA101" s="733"/>
      <c r="BB101" s="28"/>
      <c r="BC101" s="28"/>
      <c r="BD101" s="28"/>
      <c r="BE101" s="28"/>
      <c r="BF101" s="28"/>
      <c r="BG101" s="28"/>
      <c r="BH101" s="28"/>
      <c r="BI101" s="28"/>
      <c r="BJ101" s="28"/>
      <c r="BK101" s="28"/>
      <c r="BL101" s="28"/>
      <c r="BM101" s="28"/>
      <c r="BN101" s="28"/>
      <c r="BO101" s="28"/>
      <c r="BP101" s="28"/>
      <c r="BQ101" s="28"/>
      <c r="BR101" s="28"/>
      <c r="BS101" s="28"/>
      <c r="BT101" s="28"/>
      <c r="BU101" s="28"/>
      <c r="BV101" s="28"/>
      <c r="BW101" s="28"/>
      <c r="BX101" s="28"/>
      <c r="BY101" s="28"/>
      <c r="BZ101" s="28"/>
      <c r="CA101" s="28"/>
      <c r="CB101" s="28"/>
      <c r="CC101" s="28"/>
      <c r="CD101" s="28"/>
      <c r="CE101" s="28"/>
      <c r="CF101" s="28"/>
      <c r="CG101" s="28"/>
      <c r="CH101" s="28"/>
      <c r="CI101" s="28"/>
      <c r="CJ101" s="28"/>
      <c r="CK101" s="28"/>
      <c r="CL101" s="28"/>
      <c r="CM101" s="28"/>
      <c r="CN101" s="28"/>
      <c r="CO101" s="28"/>
      <c r="CP101" s="28"/>
      <c r="CQ101" s="28"/>
      <c r="CR101" s="28"/>
      <c r="CS101" s="28"/>
      <c r="CT101" s="28"/>
      <c r="CU101" s="28"/>
      <c r="CV101" s="28"/>
      <c r="CW101" s="28"/>
      <c r="CX101" s="28"/>
      <c r="CY101" s="28"/>
      <c r="CZ101" s="28"/>
      <c r="DA101" s="28"/>
      <c r="DB101" s="28"/>
      <c r="DC101" s="28"/>
      <c r="DD101" s="28"/>
      <c r="DE101" s="28"/>
      <c r="DF101" s="28"/>
      <c r="DG101" s="28"/>
      <c r="DH101" s="28"/>
      <c r="DI101" s="28"/>
      <c r="DJ101" s="28"/>
      <c r="DK101" s="28"/>
      <c r="DL101" s="28"/>
      <c r="DM101" s="28"/>
      <c r="DN101" s="28"/>
      <c r="DO101" s="28"/>
      <c r="DP101" s="28"/>
      <c r="DQ101" s="28"/>
      <c r="DR101" s="28"/>
      <c r="DS101" s="28"/>
      <c r="DT101" s="28"/>
      <c r="DU101" s="28"/>
      <c r="DV101" s="28"/>
      <c r="DW101" s="28"/>
      <c r="DX101" s="28"/>
      <c r="DY101" s="28"/>
      <c r="DZ101" s="28"/>
      <c r="EA101" s="28"/>
      <c r="EB101" s="28"/>
      <c r="EC101" s="28"/>
      <c r="ED101" s="28"/>
      <c r="EE101" s="28"/>
      <c r="EF101" s="28"/>
      <c r="EG101" s="28"/>
      <c r="EH101" s="28"/>
      <c r="EI101" s="28"/>
      <c r="EJ101" s="28"/>
      <c r="EK101" s="28"/>
      <c r="EL101" s="28"/>
      <c r="EM101" s="28"/>
      <c r="EN101" s="28"/>
      <c r="EO101" s="28"/>
      <c r="EP101" s="28"/>
      <c r="EQ101" s="28"/>
      <c r="ER101" s="28"/>
      <c r="ES101" s="28"/>
      <c r="ET101" s="28"/>
      <c r="EU101" s="28"/>
      <c r="EV101" s="28"/>
      <c r="EW101" s="28"/>
      <c r="EX101" s="28"/>
      <c r="EY101" s="28"/>
      <c r="EZ101" s="28"/>
      <c r="FA101" s="28"/>
      <c r="FB101" s="28"/>
      <c r="FC101" s="28"/>
      <c r="FD101" s="28"/>
      <c r="FE101" s="28"/>
      <c r="FF101" s="28"/>
      <c r="FG101" s="28"/>
      <c r="FH101" s="28"/>
      <c r="FI101" s="28"/>
      <c r="FJ101" s="28"/>
      <c r="FK101" s="28"/>
      <c r="FL101" s="28"/>
      <c r="FM101" s="28"/>
      <c r="FN101" s="28"/>
      <c r="FO101" s="28"/>
      <c r="FP101" s="28"/>
      <c r="FQ101" s="28"/>
      <c r="FR101" s="28"/>
      <c r="FS101" s="28"/>
      <c r="FT101" s="28"/>
      <c r="FU101" s="28"/>
      <c r="FV101" s="28"/>
      <c r="FW101" s="28"/>
      <c r="FX101" s="28"/>
      <c r="FY101" s="28"/>
      <c r="FZ101" s="28"/>
      <c r="GA101" s="28"/>
      <c r="GB101" s="28"/>
      <c r="GC101" s="28"/>
      <c r="GD101" s="28"/>
      <c r="GE101" s="28"/>
      <c r="GF101" s="28"/>
      <c r="GG101" s="28"/>
      <c r="GH101" s="28"/>
      <c r="GI101" s="28"/>
      <c r="GJ101" s="28"/>
      <c r="GK101" s="28"/>
      <c r="GL101" s="28"/>
      <c r="GM101" s="28"/>
      <c r="GN101" s="28"/>
      <c r="GO101" s="28"/>
      <c r="GP101" s="28"/>
      <c r="GQ101" s="28"/>
      <c r="GR101" s="28"/>
      <c r="GS101" s="28"/>
      <c r="GT101" s="28"/>
      <c r="GU101" s="28"/>
      <c r="GV101" s="28"/>
      <c r="GW101" s="28"/>
      <c r="GX101" s="28"/>
      <c r="GY101" s="28"/>
      <c r="GZ101" s="28"/>
      <c r="HA101" s="28"/>
      <c r="HB101" s="28"/>
      <c r="HC101" s="28"/>
      <c r="HD101" s="28"/>
      <c r="HE101" s="28"/>
      <c r="HF101" s="28"/>
      <c r="HG101" s="28"/>
      <c r="HH101" s="28"/>
      <c r="HI101" s="28"/>
      <c r="HJ101" s="28"/>
      <c r="HK101" s="28"/>
      <c r="HL101" s="28"/>
      <c r="HM101" s="28"/>
      <c r="HN101" s="28"/>
      <c r="HO101" s="28"/>
      <c r="HP101" s="28"/>
      <c r="HQ101" s="28"/>
      <c r="HR101" s="28"/>
      <c r="HS101" s="28"/>
      <c r="HT101" s="28"/>
      <c r="HU101" s="28"/>
      <c r="HV101" s="28"/>
      <c r="HW101" s="28"/>
      <c r="HX101" s="28"/>
      <c r="HY101" s="28"/>
      <c r="HZ101" s="28"/>
      <c r="IA101" s="28"/>
      <c r="IB101" s="28"/>
      <c r="IC101" s="28"/>
      <c r="ID101" s="28"/>
      <c r="IE101" s="28"/>
      <c r="IF101" s="28"/>
      <c r="IG101" s="28"/>
      <c r="IH101" s="28"/>
      <c r="II101" s="28"/>
      <c r="IJ101" s="28"/>
      <c r="IK101" s="28"/>
      <c r="IL101" s="28"/>
      <c r="IM101" s="28"/>
      <c r="IN101" s="28"/>
      <c r="IO101" s="28"/>
      <c r="IP101" s="28"/>
      <c r="IQ101" s="28"/>
      <c r="IR101" s="28"/>
      <c r="IS101" s="28"/>
      <c r="IT101" s="28"/>
      <c r="IU101" s="28"/>
      <c r="IV101" s="28"/>
      <c r="IW101" s="28"/>
      <c r="IX101" s="28"/>
      <c r="IY101" s="28"/>
      <c r="IZ101" s="28"/>
      <c r="JA101" s="28"/>
      <c r="JB101" s="28"/>
      <c r="JC101" s="28"/>
      <c r="JD101" s="28"/>
      <c r="JE101" s="28"/>
      <c r="JF101" s="28"/>
      <c r="JG101" s="28"/>
      <c r="JH101" s="28"/>
      <c r="JI101" s="28"/>
      <c r="JJ101" s="28"/>
      <c r="JK101" s="28"/>
      <c r="JL101" s="28"/>
      <c r="JM101" s="28"/>
      <c r="JN101" s="28"/>
      <c r="JO101" s="28"/>
    </row>
    <row r="102" spans="1:275" s="132" customFormat="1" ht="57" customHeight="1" x14ac:dyDescent="0.25">
      <c r="A102" s="651">
        <v>74</v>
      </c>
      <c r="B102" s="740" t="s">
        <v>446</v>
      </c>
      <c r="C102" s="652">
        <v>80101706</v>
      </c>
      <c r="D102" s="653" t="s">
        <v>464</v>
      </c>
      <c r="E102" s="652" t="s">
        <v>92</v>
      </c>
      <c r="F102" s="652">
        <v>1</v>
      </c>
      <c r="G102" s="654" t="s">
        <v>102</v>
      </c>
      <c r="H102" s="760">
        <v>3.5</v>
      </c>
      <c r="I102" s="652" t="s">
        <v>97</v>
      </c>
      <c r="J102" s="652" t="s">
        <v>89</v>
      </c>
      <c r="K102" s="652" t="s">
        <v>461</v>
      </c>
      <c r="L102" s="656">
        <v>13632500</v>
      </c>
      <c r="M102" s="657">
        <v>13632500</v>
      </c>
      <c r="N102" s="658" t="s">
        <v>380</v>
      </c>
      <c r="O102" s="658" t="s">
        <v>51</v>
      </c>
      <c r="P102" s="659" t="s">
        <v>494</v>
      </c>
      <c r="Q102" s="767" t="s">
        <v>519</v>
      </c>
      <c r="R102" s="721"/>
      <c r="S102" s="721"/>
      <c r="T102" s="722"/>
      <c r="U102" s="723"/>
      <c r="V102" s="724"/>
      <c r="W102" s="725"/>
      <c r="X102" s="726"/>
      <c r="Y102" s="727"/>
      <c r="Z102" s="727"/>
      <c r="AA102" s="728"/>
      <c r="AB102" s="728"/>
      <c r="AC102" s="728"/>
      <c r="AD102" s="724"/>
      <c r="AE102" s="728"/>
      <c r="AF102" s="728"/>
      <c r="AG102" s="728"/>
      <c r="AH102" s="729"/>
      <c r="AI102" s="730"/>
      <c r="AJ102" s="730"/>
      <c r="AK102" s="728"/>
      <c r="AL102" s="724"/>
      <c r="AM102" s="731"/>
      <c r="AN102" s="731"/>
      <c r="AO102" s="731"/>
      <c r="AP102" s="731"/>
      <c r="AQ102" s="731"/>
      <c r="AR102" s="732"/>
      <c r="AS102" s="732"/>
      <c r="AT102" s="733"/>
      <c r="AU102" s="733"/>
      <c r="AV102" s="733"/>
      <c r="AW102" s="733"/>
      <c r="AX102" s="733"/>
      <c r="AY102" s="733"/>
      <c r="AZ102" s="733"/>
      <c r="BA102" s="733"/>
      <c r="BB102" s="28"/>
      <c r="BC102" s="28"/>
      <c r="BD102" s="28"/>
      <c r="BE102" s="28"/>
      <c r="BF102" s="28"/>
      <c r="BG102" s="28"/>
      <c r="BH102" s="28"/>
      <c r="BI102" s="28"/>
      <c r="BJ102" s="28"/>
      <c r="BK102" s="28"/>
      <c r="BL102" s="28"/>
      <c r="BM102" s="28"/>
      <c r="BN102" s="28"/>
      <c r="BO102" s="28"/>
      <c r="BP102" s="28"/>
      <c r="BQ102" s="28"/>
      <c r="BR102" s="28"/>
      <c r="BS102" s="28"/>
      <c r="BT102" s="28"/>
      <c r="BU102" s="28"/>
      <c r="BV102" s="28"/>
      <c r="BW102" s="28"/>
      <c r="BX102" s="28"/>
      <c r="BY102" s="28"/>
      <c r="BZ102" s="28"/>
      <c r="CA102" s="28"/>
      <c r="CB102" s="28"/>
      <c r="CC102" s="28"/>
      <c r="CD102" s="28"/>
      <c r="CE102" s="28"/>
      <c r="CF102" s="28"/>
      <c r="CG102" s="28"/>
      <c r="CH102" s="28"/>
      <c r="CI102" s="28"/>
      <c r="CJ102" s="28"/>
      <c r="CK102" s="28"/>
      <c r="CL102" s="28"/>
      <c r="CM102" s="28"/>
      <c r="CN102" s="28"/>
      <c r="CO102" s="28"/>
      <c r="CP102" s="28"/>
      <c r="CQ102" s="28"/>
      <c r="CR102" s="28"/>
      <c r="CS102" s="28"/>
      <c r="CT102" s="28"/>
      <c r="CU102" s="28"/>
      <c r="CV102" s="28"/>
      <c r="CW102" s="28"/>
      <c r="CX102" s="28"/>
      <c r="CY102" s="28"/>
      <c r="CZ102" s="28"/>
      <c r="DA102" s="28"/>
      <c r="DB102" s="28"/>
      <c r="DC102" s="28"/>
      <c r="DD102" s="28"/>
      <c r="DE102" s="28"/>
      <c r="DF102" s="28"/>
      <c r="DG102" s="28"/>
      <c r="DH102" s="28"/>
      <c r="DI102" s="28"/>
      <c r="DJ102" s="28"/>
      <c r="DK102" s="28"/>
      <c r="DL102" s="28"/>
      <c r="DM102" s="28"/>
      <c r="DN102" s="28"/>
      <c r="DO102" s="28"/>
      <c r="DP102" s="28"/>
      <c r="DQ102" s="28"/>
      <c r="DR102" s="28"/>
      <c r="DS102" s="28"/>
      <c r="DT102" s="28"/>
      <c r="DU102" s="28"/>
      <c r="DV102" s="28"/>
      <c r="DW102" s="28"/>
      <c r="DX102" s="28"/>
      <c r="DY102" s="28"/>
      <c r="DZ102" s="28"/>
      <c r="EA102" s="28"/>
      <c r="EB102" s="28"/>
      <c r="EC102" s="28"/>
      <c r="ED102" s="28"/>
      <c r="EE102" s="28"/>
      <c r="EF102" s="28"/>
      <c r="EG102" s="28"/>
      <c r="EH102" s="28"/>
      <c r="EI102" s="28"/>
      <c r="EJ102" s="28"/>
      <c r="EK102" s="28"/>
      <c r="EL102" s="28"/>
      <c r="EM102" s="28"/>
      <c r="EN102" s="28"/>
      <c r="EO102" s="28"/>
      <c r="EP102" s="28"/>
      <c r="EQ102" s="28"/>
      <c r="ER102" s="28"/>
      <c r="ES102" s="28"/>
      <c r="ET102" s="28"/>
      <c r="EU102" s="28"/>
      <c r="EV102" s="28"/>
      <c r="EW102" s="28"/>
      <c r="EX102" s="28"/>
      <c r="EY102" s="28"/>
      <c r="EZ102" s="28"/>
      <c r="FA102" s="28"/>
      <c r="FB102" s="28"/>
      <c r="FC102" s="28"/>
      <c r="FD102" s="28"/>
      <c r="FE102" s="28"/>
      <c r="FF102" s="28"/>
      <c r="FG102" s="28"/>
      <c r="FH102" s="28"/>
      <c r="FI102" s="28"/>
      <c r="FJ102" s="28"/>
      <c r="FK102" s="28"/>
      <c r="FL102" s="28"/>
      <c r="FM102" s="28"/>
      <c r="FN102" s="28"/>
      <c r="FO102" s="28"/>
      <c r="FP102" s="28"/>
      <c r="FQ102" s="28"/>
      <c r="FR102" s="28"/>
      <c r="FS102" s="28"/>
      <c r="FT102" s="28"/>
      <c r="FU102" s="28"/>
      <c r="FV102" s="28"/>
      <c r="FW102" s="28"/>
      <c r="FX102" s="28"/>
      <c r="FY102" s="28"/>
      <c r="FZ102" s="28"/>
      <c r="GA102" s="28"/>
      <c r="GB102" s="28"/>
      <c r="GC102" s="28"/>
      <c r="GD102" s="28"/>
      <c r="GE102" s="28"/>
      <c r="GF102" s="28"/>
      <c r="GG102" s="28"/>
      <c r="GH102" s="28"/>
      <c r="GI102" s="28"/>
      <c r="GJ102" s="28"/>
      <c r="GK102" s="28"/>
      <c r="GL102" s="28"/>
      <c r="GM102" s="28"/>
      <c r="GN102" s="28"/>
      <c r="GO102" s="28"/>
      <c r="GP102" s="28"/>
      <c r="GQ102" s="28"/>
      <c r="GR102" s="28"/>
      <c r="GS102" s="28"/>
      <c r="GT102" s="28"/>
      <c r="GU102" s="28"/>
      <c r="GV102" s="28"/>
      <c r="GW102" s="28"/>
      <c r="GX102" s="28"/>
      <c r="GY102" s="28"/>
      <c r="GZ102" s="28"/>
      <c r="HA102" s="28"/>
      <c r="HB102" s="28"/>
      <c r="HC102" s="28"/>
      <c r="HD102" s="28"/>
      <c r="HE102" s="28"/>
      <c r="HF102" s="28"/>
      <c r="HG102" s="28"/>
      <c r="HH102" s="28"/>
      <c r="HI102" s="28"/>
      <c r="HJ102" s="28"/>
      <c r="HK102" s="28"/>
      <c r="HL102" s="28"/>
      <c r="HM102" s="28"/>
      <c r="HN102" s="28"/>
      <c r="HO102" s="28"/>
      <c r="HP102" s="28"/>
      <c r="HQ102" s="28"/>
      <c r="HR102" s="28"/>
      <c r="HS102" s="28"/>
      <c r="HT102" s="28"/>
      <c r="HU102" s="28"/>
      <c r="HV102" s="28"/>
      <c r="HW102" s="28"/>
      <c r="HX102" s="28"/>
      <c r="HY102" s="28"/>
      <c r="HZ102" s="28"/>
      <c r="IA102" s="28"/>
      <c r="IB102" s="28"/>
      <c r="IC102" s="28"/>
      <c r="ID102" s="28"/>
      <c r="IE102" s="28"/>
      <c r="IF102" s="28"/>
      <c r="IG102" s="28"/>
      <c r="IH102" s="28"/>
      <c r="II102" s="28"/>
      <c r="IJ102" s="28"/>
      <c r="IK102" s="28"/>
      <c r="IL102" s="28"/>
      <c r="IM102" s="28"/>
      <c r="IN102" s="28"/>
      <c r="IO102" s="28"/>
      <c r="IP102" s="28"/>
      <c r="IQ102" s="28"/>
      <c r="IR102" s="28"/>
      <c r="IS102" s="28"/>
      <c r="IT102" s="28"/>
      <c r="IU102" s="28"/>
      <c r="IV102" s="28"/>
      <c r="IW102" s="28"/>
      <c r="IX102" s="28"/>
      <c r="IY102" s="28"/>
      <c r="IZ102" s="28"/>
      <c r="JA102" s="28"/>
      <c r="JB102" s="28"/>
      <c r="JC102" s="28"/>
      <c r="JD102" s="28"/>
      <c r="JE102" s="28"/>
      <c r="JF102" s="28"/>
      <c r="JG102" s="28"/>
      <c r="JH102" s="28"/>
      <c r="JI102" s="28"/>
      <c r="JJ102" s="28"/>
      <c r="JK102" s="28"/>
      <c r="JL102" s="28"/>
      <c r="JM102" s="28"/>
      <c r="JN102" s="28"/>
      <c r="JO102" s="28"/>
    </row>
    <row r="103" spans="1:275" s="132" customFormat="1" ht="57" customHeight="1" x14ac:dyDescent="0.25">
      <c r="A103" s="651">
        <v>75</v>
      </c>
      <c r="B103" s="740" t="s">
        <v>485</v>
      </c>
      <c r="C103" s="652">
        <v>80101706</v>
      </c>
      <c r="D103" s="653" t="s">
        <v>468</v>
      </c>
      <c r="E103" s="652" t="s">
        <v>92</v>
      </c>
      <c r="F103" s="652">
        <v>1</v>
      </c>
      <c r="G103" s="654" t="s">
        <v>102</v>
      </c>
      <c r="H103" s="760">
        <v>2</v>
      </c>
      <c r="I103" s="652" t="s">
        <v>97</v>
      </c>
      <c r="J103" s="652" t="s">
        <v>89</v>
      </c>
      <c r="K103" s="652" t="s">
        <v>461</v>
      </c>
      <c r="L103" s="656">
        <v>20000000</v>
      </c>
      <c r="M103" s="657">
        <v>20000000</v>
      </c>
      <c r="N103" s="658" t="s">
        <v>380</v>
      </c>
      <c r="O103" s="658" t="s">
        <v>51</v>
      </c>
      <c r="P103" s="659" t="s">
        <v>497</v>
      </c>
      <c r="Q103" s="767" t="s">
        <v>520</v>
      </c>
      <c r="R103" s="721"/>
      <c r="S103" s="721"/>
      <c r="T103" s="722"/>
      <c r="U103" s="723"/>
      <c r="V103" s="724"/>
      <c r="W103" s="725"/>
      <c r="X103" s="726"/>
      <c r="Y103" s="727"/>
      <c r="Z103" s="727"/>
      <c r="AA103" s="728"/>
      <c r="AB103" s="728"/>
      <c r="AC103" s="728"/>
      <c r="AD103" s="724"/>
      <c r="AE103" s="728"/>
      <c r="AF103" s="728"/>
      <c r="AG103" s="728"/>
      <c r="AH103" s="729"/>
      <c r="AI103" s="730"/>
      <c r="AJ103" s="730"/>
      <c r="AK103" s="728"/>
      <c r="AL103" s="724"/>
      <c r="AM103" s="731"/>
      <c r="AN103" s="731"/>
      <c r="AO103" s="731"/>
      <c r="AP103" s="731"/>
      <c r="AQ103" s="731"/>
      <c r="AR103" s="732"/>
      <c r="AS103" s="732"/>
      <c r="AT103" s="733"/>
      <c r="AU103" s="733"/>
      <c r="AV103" s="733"/>
      <c r="AW103" s="733"/>
      <c r="AX103" s="733"/>
      <c r="AY103" s="733"/>
      <c r="AZ103" s="733"/>
      <c r="BA103" s="733"/>
      <c r="BB103" s="28"/>
      <c r="BC103" s="28"/>
      <c r="BD103" s="28"/>
      <c r="BE103" s="28"/>
      <c r="BF103" s="28"/>
      <c r="BG103" s="28"/>
      <c r="BH103" s="28"/>
      <c r="BI103" s="28"/>
      <c r="BJ103" s="28"/>
      <c r="BK103" s="28"/>
      <c r="BL103" s="28"/>
      <c r="BM103" s="28"/>
      <c r="BN103" s="28"/>
      <c r="BO103" s="28"/>
      <c r="BP103" s="28"/>
      <c r="BQ103" s="28"/>
      <c r="BR103" s="28"/>
      <c r="BS103" s="28"/>
      <c r="BT103" s="28"/>
      <c r="BU103" s="28"/>
      <c r="BV103" s="28"/>
      <c r="BW103" s="28"/>
      <c r="BX103" s="28"/>
      <c r="BY103" s="28"/>
      <c r="BZ103" s="28"/>
      <c r="CA103" s="28"/>
      <c r="CB103" s="28"/>
      <c r="CC103" s="28"/>
      <c r="CD103" s="28"/>
      <c r="CE103" s="28"/>
      <c r="CF103" s="28"/>
      <c r="CG103" s="28"/>
      <c r="CH103" s="28"/>
      <c r="CI103" s="28"/>
      <c r="CJ103" s="28"/>
      <c r="CK103" s="28"/>
      <c r="CL103" s="28"/>
      <c r="CM103" s="28"/>
      <c r="CN103" s="28"/>
      <c r="CO103" s="28"/>
      <c r="CP103" s="28"/>
      <c r="CQ103" s="28"/>
      <c r="CR103" s="28"/>
      <c r="CS103" s="28"/>
      <c r="CT103" s="28"/>
      <c r="CU103" s="28"/>
      <c r="CV103" s="28"/>
      <c r="CW103" s="28"/>
      <c r="CX103" s="28"/>
      <c r="CY103" s="28"/>
      <c r="CZ103" s="28"/>
      <c r="DA103" s="28"/>
      <c r="DB103" s="28"/>
      <c r="DC103" s="28"/>
      <c r="DD103" s="28"/>
      <c r="DE103" s="28"/>
      <c r="DF103" s="28"/>
      <c r="DG103" s="28"/>
      <c r="DH103" s="28"/>
      <c r="DI103" s="28"/>
      <c r="DJ103" s="28"/>
      <c r="DK103" s="28"/>
      <c r="DL103" s="28"/>
      <c r="DM103" s="28"/>
      <c r="DN103" s="28"/>
      <c r="DO103" s="28"/>
      <c r="DP103" s="28"/>
      <c r="DQ103" s="28"/>
      <c r="DR103" s="28"/>
      <c r="DS103" s="28"/>
      <c r="DT103" s="28"/>
      <c r="DU103" s="28"/>
      <c r="DV103" s="28"/>
      <c r="DW103" s="28"/>
      <c r="DX103" s="28"/>
      <c r="DY103" s="28"/>
      <c r="DZ103" s="28"/>
      <c r="EA103" s="28"/>
      <c r="EB103" s="28"/>
      <c r="EC103" s="28"/>
      <c r="ED103" s="28"/>
      <c r="EE103" s="28"/>
      <c r="EF103" s="28"/>
      <c r="EG103" s="28"/>
      <c r="EH103" s="28"/>
      <c r="EI103" s="28"/>
      <c r="EJ103" s="28"/>
      <c r="EK103" s="28"/>
      <c r="EL103" s="28"/>
      <c r="EM103" s="28"/>
      <c r="EN103" s="28"/>
      <c r="EO103" s="28"/>
      <c r="EP103" s="28"/>
      <c r="EQ103" s="28"/>
      <c r="ER103" s="28"/>
      <c r="ES103" s="28"/>
      <c r="ET103" s="28"/>
      <c r="EU103" s="28"/>
      <c r="EV103" s="28"/>
      <c r="EW103" s="28"/>
      <c r="EX103" s="28"/>
      <c r="EY103" s="28"/>
      <c r="EZ103" s="28"/>
      <c r="FA103" s="28"/>
      <c r="FB103" s="28"/>
      <c r="FC103" s="28"/>
      <c r="FD103" s="28"/>
      <c r="FE103" s="28"/>
      <c r="FF103" s="28"/>
      <c r="FG103" s="28"/>
      <c r="FH103" s="28"/>
      <c r="FI103" s="28"/>
      <c r="FJ103" s="28"/>
      <c r="FK103" s="28"/>
      <c r="FL103" s="28"/>
      <c r="FM103" s="28"/>
      <c r="FN103" s="28"/>
      <c r="FO103" s="28"/>
      <c r="FP103" s="28"/>
      <c r="FQ103" s="28"/>
      <c r="FR103" s="28"/>
      <c r="FS103" s="28"/>
      <c r="FT103" s="28"/>
      <c r="FU103" s="28"/>
      <c r="FV103" s="28"/>
      <c r="FW103" s="28"/>
      <c r="FX103" s="28"/>
      <c r="FY103" s="28"/>
      <c r="FZ103" s="28"/>
      <c r="GA103" s="28"/>
      <c r="GB103" s="28"/>
      <c r="GC103" s="28"/>
      <c r="GD103" s="28"/>
      <c r="GE103" s="28"/>
      <c r="GF103" s="28"/>
      <c r="GG103" s="28"/>
      <c r="GH103" s="28"/>
      <c r="GI103" s="28"/>
      <c r="GJ103" s="28"/>
      <c r="GK103" s="28"/>
      <c r="GL103" s="28"/>
      <c r="GM103" s="28"/>
      <c r="GN103" s="28"/>
      <c r="GO103" s="28"/>
      <c r="GP103" s="28"/>
      <c r="GQ103" s="28"/>
      <c r="GR103" s="28"/>
      <c r="GS103" s="28"/>
      <c r="GT103" s="28"/>
      <c r="GU103" s="28"/>
      <c r="GV103" s="28"/>
      <c r="GW103" s="28"/>
      <c r="GX103" s="28"/>
      <c r="GY103" s="28"/>
      <c r="GZ103" s="28"/>
      <c r="HA103" s="28"/>
      <c r="HB103" s="28"/>
      <c r="HC103" s="28"/>
      <c r="HD103" s="28"/>
      <c r="HE103" s="28"/>
      <c r="HF103" s="28"/>
      <c r="HG103" s="28"/>
      <c r="HH103" s="28"/>
      <c r="HI103" s="28"/>
      <c r="HJ103" s="28"/>
      <c r="HK103" s="28"/>
      <c r="HL103" s="28"/>
      <c r="HM103" s="28"/>
      <c r="HN103" s="28"/>
      <c r="HO103" s="28"/>
      <c r="HP103" s="28"/>
      <c r="HQ103" s="28"/>
      <c r="HR103" s="28"/>
      <c r="HS103" s="28"/>
      <c r="HT103" s="28"/>
      <c r="HU103" s="28"/>
      <c r="HV103" s="28"/>
      <c r="HW103" s="28"/>
      <c r="HX103" s="28"/>
      <c r="HY103" s="28"/>
      <c r="HZ103" s="28"/>
      <c r="IA103" s="28"/>
      <c r="IB103" s="28"/>
      <c r="IC103" s="28"/>
      <c r="ID103" s="28"/>
      <c r="IE103" s="28"/>
      <c r="IF103" s="28"/>
      <c r="IG103" s="28"/>
      <c r="IH103" s="28"/>
      <c r="II103" s="28"/>
      <c r="IJ103" s="28"/>
      <c r="IK103" s="28"/>
      <c r="IL103" s="28"/>
      <c r="IM103" s="28"/>
      <c r="IN103" s="28"/>
      <c r="IO103" s="28"/>
      <c r="IP103" s="28"/>
      <c r="IQ103" s="28"/>
      <c r="IR103" s="28"/>
      <c r="IS103" s="28"/>
      <c r="IT103" s="28"/>
      <c r="IU103" s="28"/>
      <c r="IV103" s="28"/>
      <c r="IW103" s="28"/>
      <c r="IX103" s="28"/>
      <c r="IY103" s="28"/>
      <c r="IZ103" s="28"/>
      <c r="JA103" s="28"/>
      <c r="JB103" s="28"/>
      <c r="JC103" s="28"/>
      <c r="JD103" s="28"/>
      <c r="JE103" s="28"/>
      <c r="JF103" s="28"/>
      <c r="JG103" s="28"/>
      <c r="JH103" s="28"/>
      <c r="JI103" s="28"/>
      <c r="JJ103" s="28"/>
      <c r="JK103" s="28"/>
      <c r="JL103" s="28"/>
      <c r="JM103" s="28"/>
      <c r="JN103" s="28"/>
      <c r="JO103" s="28"/>
    </row>
    <row r="104" spans="1:275" s="132" customFormat="1" ht="57" customHeight="1" x14ac:dyDescent="0.25">
      <c r="A104" s="651">
        <v>76</v>
      </c>
      <c r="B104" s="740" t="s">
        <v>455</v>
      </c>
      <c r="C104" s="652">
        <v>80101706</v>
      </c>
      <c r="D104" s="653" t="s">
        <v>470</v>
      </c>
      <c r="E104" s="652" t="s">
        <v>92</v>
      </c>
      <c r="F104" s="652">
        <v>1</v>
      </c>
      <c r="G104" s="654" t="s">
        <v>102</v>
      </c>
      <c r="H104" s="760">
        <v>11.5</v>
      </c>
      <c r="I104" s="652" t="s">
        <v>97</v>
      </c>
      <c r="J104" s="652" t="s">
        <v>89</v>
      </c>
      <c r="K104" s="652" t="s">
        <v>482</v>
      </c>
      <c r="L104" s="656">
        <v>129950000</v>
      </c>
      <c r="M104" s="657">
        <v>129950000</v>
      </c>
      <c r="N104" s="658" t="s">
        <v>380</v>
      </c>
      <c r="O104" s="658" t="s">
        <v>51</v>
      </c>
      <c r="P104" s="659" t="s">
        <v>490</v>
      </c>
      <c r="Q104" s="767" t="s">
        <v>521</v>
      </c>
      <c r="R104" s="721"/>
      <c r="S104" s="721"/>
      <c r="T104" s="722"/>
      <c r="U104" s="723"/>
      <c r="V104" s="724"/>
      <c r="W104" s="725"/>
      <c r="X104" s="726"/>
      <c r="Y104" s="727"/>
      <c r="Z104" s="727"/>
      <c r="AA104" s="728"/>
      <c r="AB104" s="728"/>
      <c r="AC104" s="728"/>
      <c r="AD104" s="724"/>
      <c r="AE104" s="728"/>
      <c r="AF104" s="728"/>
      <c r="AG104" s="728"/>
      <c r="AH104" s="729"/>
      <c r="AI104" s="730"/>
      <c r="AJ104" s="730"/>
      <c r="AK104" s="728"/>
      <c r="AL104" s="724"/>
      <c r="AM104" s="731"/>
      <c r="AN104" s="731"/>
      <c r="AO104" s="731"/>
      <c r="AP104" s="731"/>
      <c r="AQ104" s="731"/>
      <c r="AR104" s="732"/>
      <c r="AS104" s="732"/>
      <c r="AT104" s="733"/>
      <c r="AU104" s="733"/>
      <c r="AV104" s="733"/>
      <c r="AW104" s="733"/>
      <c r="AX104" s="733"/>
      <c r="AY104" s="733"/>
      <c r="AZ104" s="733"/>
      <c r="BA104" s="733"/>
      <c r="BB104" s="28"/>
      <c r="BC104" s="28"/>
      <c r="BD104" s="28"/>
      <c r="BE104" s="28"/>
      <c r="BF104" s="28"/>
      <c r="BG104" s="28"/>
      <c r="BH104" s="28"/>
      <c r="BI104" s="28"/>
      <c r="BJ104" s="28"/>
      <c r="BK104" s="28"/>
      <c r="BL104" s="28"/>
      <c r="BM104" s="28"/>
      <c r="BN104" s="28"/>
      <c r="BO104" s="28"/>
      <c r="BP104" s="28"/>
      <c r="BQ104" s="28"/>
      <c r="BR104" s="28"/>
      <c r="BS104" s="28"/>
      <c r="BT104" s="28"/>
      <c r="BU104" s="28"/>
      <c r="BV104" s="28"/>
      <c r="BW104" s="28"/>
      <c r="BX104" s="28"/>
      <c r="BY104" s="28"/>
      <c r="BZ104" s="28"/>
      <c r="CA104" s="28"/>
      <c r="CB104" s="28"/>
      <c r="CC104" s="28"/>
      <c r="CD104" s="28"/>
      <c r="CE104" s="28"/>
      <c r="CF104" s="28"/>
      <c r="CG104" s="28"/>
      <c r="CH104" s="28"/>
      <c r="CI104" s="28"/>
      <c r="CJ104" s="28"/>
      <c r="CK104" s="28"/>
      <c r="CL104" s="28"/>
      <c r="CM104" s="28"/>
      <c r="CN104" s="28"/>
      <c r="CO104" s="28"/>
      <c r="CP104" s="28"/>
      <c r="CQ104" s="28"/>
      <c r="CR104" s="28"/>
      <c r="CS104" s="28"/>
      <c r="CT104" s="28"/>
      <c r="CU104" s="28"/>
      <c r="CV104" s="28"/>
      <c r="CW104" s="28"/>
      <c r="CX104" s="28"/>
      <c r="CY104" s="28"/>
      <c r="CZ104" s="28"/>
      <c r="DA104" s="28"/>
      <c r="DB104" s="28"/>
      <c r="DC104" s="28"/>
      <c r="DD104" s="28"/>
      <c r="DE104" s="28"/>
      <c r="DF104" s="28"/>
      <c r="DG104" s="28"/>
      <c r="DH104" s="28"/>
      <c r="DI104" s="28"/>
      <c r="DJ104" s="28"/>
      <c r="DK104" s="28"/>
      <c r="DL104" s="28"/>
      <c r="DM104" s="28"/>
      <c r="DN104" s="28"/>
      <c r="DO104" s="28"/>
      <c r="DP104" s="28"/>
      <c r="DQ104" s="28"/>
      <c r="DR104" s="28"/>
      <c r="DS104" s="28"/>
      <c r="DT104" s="28"/>
      <c r="DU104" s="28"/>
      <c r="DV104" s="28"/>
      <c r="DW104" s="28"/>
      <c r="DX104" s="28"/>
      <c r="DY104" s="28"/>
      <c r="DZ104" s="28"/>
      <c r="EA104" s="28"/>
      <c r="EB104" s="28"/>
      <c r="EC104" s="28"/>
      <c r="ED104" s="28"/>
      <c r="EE104" s="28"/>
      <c r="EF104" s="28"/>
      <c r="EG104" s="28"/>
      <c r="EH104" s="28"/>
      <c r="EI104" s="28"/>
      <c r="EJ104" s="28"/>
      <c r="EK104" s="28"/>
      <c r="EL104" s="28"/>
      <c r="EM104" s="28"/>
      <c r="EN104" s="28"/>
      <c r="EO104" s="28"/>
      <c r="EP104" s="28"/>
      <c r="EQ104" s="28"/>
      <c r="ER104" s="28"/>
      <c r="ES104" s="28"/>
      <c r="ET104" s="28"/>
      <c r="EU104" s="28"/>
      <c r="EV104" s="28"/>
      <c r="EW104" s="28"/>
      <c r="EX104" s="28"/>
      <c r="EY104" s="28"/>
      <c r="EZ104" s="28"/>
      <c r="FA104" s="28"/>
      <c r="FB104" s="28"/>
      <c r="FC104" s="28"/>
      <c r="FD104" s="28"/>
      <c r="FE104" s="28"/>
      <c r="FF104" s="28"/>
      <c r="FG104" s="28"/>
      <c r="FH104" s="28"/>
      <c r="FI104" s="28"/>
      <c r="FJ104" s="28"/>
      <c r="FK104" s="28"/>
      <c r="FL104" s="28"/>
      <c r="FM104" s="28"/>
      <c r="FN104" s="28"/>
      <c r="FO104" s="28"/>
      <c r="FP104" s="28"/>
      <c r="FQ104" s="28"/>
      <c r="FR104" s="28"/>
      <c r="FS104" s="28"/>
      <c r="FT104" s="28"/>
      <c r="FU104" s="28"/>
      <c r="FV104" s="28"/>
      <c r="FW104" s="28"/>
      <c r="FX104" s="28"/>
      <c r="FY104" s="28"/>
      <c r="FZ104" s="28"/>
      <c r="GA104" s="28"/>
      <c r="GB104" s="28"/>
      <c r="GC104" s="28"/>
      <c r="GD104" s="28"/>
      <c r="GE104" s="28"/>
      <c r="GF104" s="28"/>
      <c r="GG104" s="28"/>
      <c r="GH104" s="28"/>
      <c r="GI104" s="28"/>
      <c r="GJ104" s="28"/>
      <c r="GK104" s="28"/>
      <c r="GL104" s="28"/>
      <c r="GM104" s="28"/>
      <c r="GN104" s="28"/>
      <c r="GO104" s="28"/>
      <c r="GP104" s="28"/>
      <c r="GQ104" s="28"/>
      <c r="GR104" s="28"/>
      <c r="GS104" s="28"/>
      <c r="GT104" s="28"/>
      <c r="GU104" s="28"/>
      <c r="GV104" s="28"/>
      <c r="GW104" s="28"/>
      <c r="GX104" s="28"/>
      <c r="GY104" s="28"/>
      <c r="GZ104" s="28"/>
      <c r="HA104" s="28"/>
      <c r="HB104" s="28"/>
      <c r="HC104" s="28"/>
      <c r="HD104" s="28"/>
      <c r="HE104" s="28"/>
      <c r="HF104" s="28"/>
      <c r="HG104" s="28"/>
      <c r="HH104" s="28"/>
      <c r="HI104" s="28"/>
      <c r="HJ104" s="28"/>
      <c r="HK104" s="28"/>
      <c r="HL104" s="28"/>
      <c r="HM104" s="28"/>
      <c r="HN104" s="28"/>
      <c r="HO104" s="28"/>
      <c r="HP104" s="28"/>
      <c r="HQ104" s="28"/>
      <c r="HR104" s="28"/>
      <c r="HS104" s="28"/>
      <c r="HT104" s="28"/>
      <c r="HU104" s="28"/>
      <c r="HV104" s="28"/>
      <c r="HW104" s="28"/>
      <c r="HX104" s="28"/>
      <c r="HY104" s="28"/>
      <c r="HZ104" s="28"/>
      <c r="IA104" s="28"/>
      <c r="IB104" s="28"/>
      <c r="IC104" s="28"/>
      <c r="ID104" s="28"/>
      <c r="IE104" s="28"/>
      <c r="IF104" s="28"/>
      <c r="IG104" s="28"/>
      <c r="IH104" s="28"/>
      <c r="II104" s="28"/>
      <c r="IJ104" s="28"/>
      <c r="IK104" s="28"/>
      <c r="IL104" s="28"/>
      <c r="IM104" s="28"/>
      <c r="IN104" s="28"/>
      <c r="IO104" s="28"/>
      <c r="IP104" s="28"/>
      <c r="IQ104" s="28"/>
      <c r="IR104" s="28"/>
      <c r="IS104" s="28"/>
      <c r="IT104" s="28"/>
      <c r="IU104" s="28"/>
      <c r="IV104" s="28"/>
      <c r="IW104" s="28"/>
      <c r="IX104" s="28"/>
      <c r="IY104" s="28"/>
      <c r="IZ104" s="28"/>
      <c r="JA104" s="28"/>
      <c r="JB104" s="28"/>
      <c r="JC104" s="28"/>
      <c r="JD104" s="28"/>
      <c r="JE104" s="28"/>
      <c r="JF104" s="28"/>
      <c r="JG104" s="28"/>
      <c r="JH104" s="28"/>
      <c r="JI104" s="28"/>
      <c r="JJ104" s="28"/>
      <c r="JK104" s="28"/>
      <c r="JL104" s="28"/>
      <c r="JM104" s="28"/>
      <c r="JN104" s="28"/>
      <c r="JO104" s="28"/>
    </row>
    <row r="105" spans="1:275" s="132" customFormat="1" ht="57" customHeight="1" x14ac:dyDescent="0.25">
      <c r="A105" s="651">
        <v>77</v>
      </c>
      <c r="B105" s="740" t="s">
        <v>495</v>
      </c>
      <c r="C105" s="652">
        <v>80101706</v>
      </c>
      <c r="D105" s="653" t="s">
        <v>496</v>
      </c>
      <c r="E105" s="652" t="s">
        <v>92</v>
      </c>
      <c r="F105" s="652">
        <v>1</v>
      </c>
      <c r="G105" s="654" t="s">
        <v>102</v>
      </c>
      <c r="H105" s="760">
        <v>3.5</v>
      </c>
      <c r="I105" s="652" t="s">
        <v>97</v>
      </c>
      <c r="J105" s="652" t="s">
        <v>89</v>
      </c>
      <c r="K105" s="652" t="s">
        <v>482</v>
      </c>
      <c r="L105" s="656">
        <v>10615500</v>
      </c>
      <c r="M105" s="657">
        <v>10615500</v>
      </c>
      <c r="N105" s="658" t="s">
        <v>380</v>
      </c>
      <c r="O105" s="658" t="s">
        <v>51</v>
      </c>
      <c r="P105" s="659" t="s">
        <v>494</v>
      </c>
      <c r="Q105" s="767" t="s">
        <v>522</v>
      </c>
      <c r="R105" s="721"/>
      <c r="S105" s="721"/>
      <c r="T105" s="722"/>
      <c r="U105" s="723"/>
      <c r="V105" s="724"/>
      <c r="W105" s="725"/>
      <c r="X105" s="726"/>
      <c r="Y105" s="727"/>
      <c r="Z105" s="727"/>
      <c r="AA105" s="728"/>
      <c r="AB105" s="728"/>
      <c r="AC105" s="728"/>
      <c r="AD105" s="724"/>
      <c r="AE105" s="728"/>
      <c r="AF105" s="728"/>
      <c r="AG105" s="728"/>
      <c r="AH105" s="729"/>
      <c r="AI105" s="730"/>
      <c r="AJ105" s="730"/>
      <c r="AK105" s="728"/>
      <c r="AL105" s="724"/>
      <c r="AM105" s="731"/>
      <c r="AN105" s="731"/>
      <c r="AO105" s="731"/>
      <c r="AP105" s="731"/>
      <c r="AQ105" s="731"/>
      <c r="AR105" s="732"/>
      <c r="AS105" s="732"/>
      <c r="AT105" s="733"/>
      <c r="AU105" s="733"/>
      <c r="AV105" s="733"/>
      <c r="AW105" s="733"/>
      <c r="AX105" s="733"/>
      <c r="AY105" s="733"/>
      <c r="AZ105" s="733"/>
      <c r="BA105" s="733"/>
      <c r="BB105" s="28"/>
      <c r="BC105" s="28"/>
      <c r="BD105" s="28"/>
      <c r="BE105" s="28"/>
      <c r="BF105" s="28"/>
      <c r="BG105" s="28"/>
      <c r="BH105" s="28"/>
      <c r="BI105" s="28"/>
      <c r="BJ105" s="28"/>
      <c r="BK105" s="28"/>
      <c r="BL105" s="28"/>
      <c r="BM105" s="28"/>
      <c r="BN105" s="28"/>
      <c r="BO105" s="28"/>
      <c r="BP105" s="28"/>
      <c r="BQ105" s="28"/>
      <c r="BR105" s="28"/>
      <c r="BS105" s="28"/>
      <c r="BT105" s="28"/>
      <c r="BU105" s="28"/>
      <c r="BV105" s="28"/>
      <c r="BW105" s="28"/>
      <c r="BX105" s="28"/>
      <c r="BY105" s="28"/>
      <c r="BZ105" s="28"/>
      <c r="CA105" s="28"/>
      <c r="CB105" s="28"/>
      <c r="CC105" s="28"/>
      <c r="CD105" s="28"/>
      <c r="CE105" s="28"/>
      <c r="CF105" s="28"/>
      <c r="CG105" s="28"/>
      <c r="CH105" s="28"/>
      <c r="CI105" s="28"/>
      <c r="CJ105" s="28"/>
      <c r="CK105" s="28"/>
      <c r="CL105" s="28"/>
      <c r="CM105" s="28"/>
      <c r="CN105" s="28"/>
      <c r="CO105" s="28"/>
      <c r="CP105" s="28"/>
      <c r="CQ105" s="28"/>
      <c r="CR105" s="28"/>
      <c r="CS105" s="28"/>
      <c r="CT105" s="28"/>
      <c r="CU105" s="28"/>
      <c r="CV105" s="28"/>
      <c r="CW105" s="28"/>
      <c r="CX105" s="28"/>
      <c r="CY105" s="28"/>
      <c r="CZ105" s="28"/>
      <c r="DA105" s="28"/>
      <c r="DB105" s="28"/>
      <c r="DC105" s="28"/>
      <c r="DD105" s="28"/>
      <c r="DE105" s="28"/>
      <c r="DF105" s="28"/>
      <c r="DG105" s="28"/>
      <c r="DH105" s="28"/>
      <c r="DI105" s="28"/>
      <c r="DJ105" s="28"/>
      <c r="DK105" s="28"/>
      <c r="DL105" s="28"/>
      <c r="DM105" s="28"/>
      <c r="DN105" s="28"/>
      <c r="DO105" s="28"/>
      <c r="DP105" s="28"/>
      <c r="DQ105" s="28"/>
      <c r="DR105" s="28"/>
      <c r="DS105" s="28"/>
      <c r="DT105" s="28"/>
      <c r="DU105" s="28"/>
      <c r="DV105" s="28"/>
      <c r="DW105" s="28"/>
      <c r="DX105" s="28"/>
      <c r="DY105" s="28"/>
      <c r="DZ105" s="28"/>
      <c r="EA105" s="28"/>
      <c r="EB105" s="28"/>
      <c r="EC105" s="28"/>
      <c r="ED105" s="28"/>
      <c r="EE105" s="28"/>
      <c r="EF105" s="28"/>
      <c r="EG105" s="28"/>
      <c r="EH105" s="28"/>
      <c r="EI105" s="28"/>
      <c r="EJ105" s="28"/>
      <c r="EK105" s="28"/>
      <c r="EL105" s="28"/>
      <c r="EM105" s="28"/>
      <c r="EN105" s="28"/>
      <c r="EO105" s="28"/>
      <c r="EP105" s="28"/>
      <c r="EQ105" s="28"/>
      <c r="ER105" s="28"/>
      <c r="ES105" s="28"/>
      <c r="ET105" s="28"/>
      <c r="EU105" s="28"/>
      <c r="EV105" s="28"/>
      <c r="EW105" s="28"/>
      <c r="EX105" s="28"/>
      <c r="EY105" s="28"/>
      <c r="EZ105" s="28"/>
      <c r="FA105" s="28"/>
      <c r="FB105" s="28"/>
      <c r="FC105" s="28"/>
      <c r="FD105" s="28"/>
      <c r="FE105" s="28"/>
      <c r="FF105" s="28"/>
      <c r="FG105" s="28"/>
      <c r="FH105" s="28"/>
      <c r="FI105" s="28"/>
      <c r="FJ105" s="28"/>
      <c r="FK105" s="28"/>
      <c r="FL105" s="28"/>
      <c r="FM105" s="28"/>
      <c r="FN105" s="28"/>
      <c r="FO105" s="28"/>
      <c r="FP105" s="28"/>
      <c r="FQ105" s="28"/>
      <c r="FR105" s="28"/>
      <c r="FS105" s="28"/>
      <c r="FT105" s="28"/>
      <c r="FU105" s="28"/>
      <c r="FV105" s="28"/>
      <c r="FW105" s="28"/>
      <c r="FX105" s="28"/>
      <c r="FY105" s="28"/>
      <c r="FZ105" s="28"/>
      <c r="GA105" s="28"/>
      <c r="GB105" s="28"/>
      <c r="GC105" s="28"/>
      <c r="GD105" s="28"/>
      <c r="GE105" s="28"/>
      <c r="GF105" s="28"/>
      <c r="GG105" s="28"/>
      <c r="GH105" s="28"/>
      <c r="GI105" s="28"/>
      <c r="GJ105" s="28"/>
      <c r="GK105" s="28"/>
      <c r="GL105" s="28"/>
      <c r="GM105" s="28"/>
      <c r="GN105" s="28"/>
      <c r="GO105" s="28"/>
      <c r="GP105" s="28"/>
      <c r="GQ105" s="28"/>
      <c r="GR105" s="28"/>
      <c r="GS105" s="28"/>
      <c r="GT105" s="28"/>
      <c r="GU105" s="28"/>
      <c r="GV105" s="28"/>
      <c r="GW105" s="28"/>
      <c r="GX105" s="28"/>
      <c r="GY105" s="28"/>
      <c r="GZ105" s="28"/>
      <c r="HA105" s="28"/>
      <c r="HB105" s="28"/>
      <c r="HC105" s="28"/>
      <c r="HD105" s="28"/>
      <c r="HE105" s="28"/>
      <c r="HF105" s="28"/>
      <c r="HG105" s="28"/>
      <c r="HH105" s="28"/>
      <c r="HI105" s="28"/>
      <c r="HJ105" s="28"/>
      <c r="HK105" s="28"/>
      <c r="HL105" s="28"/>
      <c r="HM105" s="28"/>
      <c r="HN105" s="28"/>
      <c r="HO105" s="28"/>
      <c r="HP105" s="28"/>
      <c r="HQ105" s="28"/>
      <c r="HR105" s="28"/>
      <c r="HS105" s="28"/>
      <c r="HT105" s="28"/>
      <c r="HU105" s="28"/>
      <c r="HV105" s="28"/>
      <c r="HW105" s="28"/>
      <c r="HX105" s="28"/>
      <c r="HY105" s="28"/>
      <c r="HZ105" s="28"/>
      <c r="IA105" s="28"/>
      <c r="IB105" s="28"/>
      <c r="IC105" s="28"/>
      <c r="ID105" s="28"/>
      <c r="IE105" s="28"/>
      <c r="IF105" s="28"/>
      <c r="IG105" s="28"/>
      <c r="IH105" s="28"/>
      <c r="II105" s="28"/>
      <c r="IJ105" s="28"/>
      <c r="IK105" s="28"/>
      <c r="IL105" s="28"/>
      <c r="IM105" s="28"/>
      <c r="IN105" s="28"/>
      <c r="IO105" s="28"/>
      <c r="IP105" s="28"/>
      <c r="IQ105" s="28"/>
      <c r="IR105" s="28"/>
      <c r="IS105" s="28"/>
      <c r="IT105" s="28"/>
      <c r="IU105" s="28"/>
      <c r="IV105" s="28"/>
      <c r="IW105" s="28"/>
      <c r="IX105" s="28"/>
      <c r="IY105" s="28"/>
      <c r="IZ105" s="28"/>
      <c r="JA105" s="28"/>
      <c r="JB105" s="28"/>
      <c r="JC105" s="28"/>
      <c r="JD105" s="28"/>
      <c r="JE105" s="28"/>
      <c r="JF105" s="28"/>
      <c r="JG105" s="28"/>
      <c r="JH105" s="28"/>
      <c r="JI105" s="28"/>
      <c r="JJ105" s="28"/>
      <c r="JK105" s="28"/>
      <c r="JL105" s="28"/>
      <c r="JM105" s="28"/>
      <c r="JN105" s="28"/>
      <c r="JO105" s="28"/>
    </row>
    <row r="106" spans="1:275" s="132" customFormat="1" ht="57" customHeight="1" x14ac:dyDescent="0.25">
      <c r="A106" s="651">
        <v>78</v>
      </c>
      <c r="B106" s="740" t="s">
        <v>486</v>
      </c>
      <c r="C106" s="652">
        <v>80101706</v>
      </c>
      <c r="D106" s="653" t="s">
        <v>471</v>
      </c>
      <c r="E106" s="652" t="s">
        <v>92</v>
      </c>
      <c r="F106" s="652">
        <v>1</v>
      </c>
      <c r="G106" s="654" t="s">
        <v>102</v>
      </c>
      <c r="H106" s="760">
        <v>3.5</v>
      </c>
      <c r="I106" s="652" t="s">
        <v>97</v>
      </c>
      <c r="J106" s="652" t="s">
        <v>89</v>
      </c>
      <c r="K106" s="652" t="s">
        <v>461</v>
      </c>
      <c r="L106" s="656">
        <v>32487000</v>
      </c>
      <c r="M106" s="657">
        <v>32487000</v>
      </c>
      <c r="N106" s="658" t="s">
        <v>380</v>
      </c>
      <c r="O106" s="658" t="s">
        <v>51</v>
      </c>
      <c r="P106" s="659" t="s">
        <v>501</v>
      </c>
      <c r="Q106" s="767" t="s">
        <v>523</v>
      </c>
      <c r="R106" s="721"/>
      <c r="S106" s="721"/>
      <c r="T106" s="722"/>
      <c r="U106" s="723"/>
      <c r="V106" s="724"/>
      <c r="W106" s="725"/>
      <c r="X106" s="726"/>
      <c r="Y106" s="727"/>
      <c r="Z106" s="727"/>
      <c r="AA106" s="728"/>
      <c r="AB106" s="728"/>
      <c r="AC106" s="728"/>
      <c r="AD106" s="724"/>
      <c r="AE106" s="728"/>
      <c r="AF106" s="728"/>
      <c r="AG106" s="728"/>
      <c r="AH106" s="729"/>
      <c r="AI106" s="730"/>
      <c r="AJ106" s="730"/>
      <c r="AK106" s="728"/>
      <c r="AL106" s="724"/>
      <c r="AM106" s="731"/>
      <c r="AN106" s="731"/>
      <c r="AO106" s="731"/>
      <c r="AP106" s="731"/>
      <c r="AQ106" s="731"/>
      <c r="AR106" s="732"/>
      <c r="AS106" s="732"/>
      <c r="AT106" s="733"/>
      <c r="AU106" s="733"/>
      <c r="AV106" s="733"/>
      <c r="AW106" s="733"/>
      <c r="AX106" s="733"/>
      <c r="AY106" s="733"/>
      <c r="AZ106" s="733"/>
      <c r="BA106" s="733"/>
      <c r="BB106" s="28"/>
      <c r="BC106" s="28"/>
      <c r="BD106" s="28"/>
      <c r="BE106" s="28"/>
      <c r="BF106" s="28"/>
      <c r="BG106" s="28"/>
      <c r="BH106" s="28"/>
      <c r="BI106" s="28"/>
      <c r="BJ106" s="28"/>
      <c r="BK106" s="28"/>
      <c r="BL106" s="28"/>
      <c r="BM106" s="28"/>
      <c r="BN106" s="28"/>
      <c r="BO106" s="28"/>
      <c r="BP106" s="28"/>
      <c r="BQ106" s="28"/>
      <c r="BR106" s="28"/>
      <c r="BS106" s="28"/>
      <c r="BT106" s="28"/>
      <c r="BU106" s="28"/>
      <c r="BV106" s="28"/>
      <c r="BW106" s="28"/>
      <c r="BX106" s="28"/>
      <c r="BY106" s="28"/>
      <c r="BZ106" s="28"/>
      <c r="CA106" s="28"/>
      <c r="CB106" s="28"/>
      <c r="CC106" s="28"/>
      <c r="CD106" s="28"/>
      <c r="CE106" s="28"/>
      <c r="CF106" s="28"/>
      <c r="CG106" s="28"/>
      <c r="CH106" s="28"/>
      <c r="CI106" s="28"/>
      <c r="CJ106" s="28"/>
      <c r="CK106" s="28"/>
      <c r="CL106" s="28"/>
      <c r="CM106" s="28"/>
      <c r="CN106" s="28"/>
      <c r="CO106" s="28"/>
      <c r="CP106" s="28"/>
      <c r="CQ106" s="28"/>
      <c r="CR106" s="28"/>
      <c r="CS106" s="28"/>
      <c r="CT106" s="28"/>
      <c r="CU106" s="28"/>
      <c r="CV106" s="28"/>
      <c r="CW106" s="28"/>
      <c r="CX106" s="28"/>
      <c r="CY106" s="28"/>
      <c r="CZ106" s="28"/>
      <c r="DA106" s="28"/>
      <c r="DB106" s="28"/>
      <c r="DC106" s="28"/>
      <c r="DD106" s="28"/>
      <c r="DE106" s="28"/>
      <c r="DF106" s="28"/>
      <c r="DG106" s="28"/>
      <c r="DH106" s="28"/>
      <c r="DI106" s="28"/>
      <c r="DJ106" s="28"/>
      <c r="DK106" s="28"/>
      <c r="DL106" s="28"/>
      <c r="DM106" s="28"/>
      <c r="DN106" s="28"/>
      <c r="DO106" s="28"/>
      <c r="DP106" s="28"/>
      <c r="DQ106" s="28"/>
      <c r="DR106" s="28"/>
      <c r="DS106" s="28"/>
      <c r="DT106" s="28"/>
      <c r="DU106" s="28"/>
      <c r="DV106" s="28"/>
      <c r="DW106" s="28"/>
      <c r="DX106" s="28"/>
      <c r="DY106" s="28"/>
      <c r="DZ106" s="28"/>
      <c r="EA106" s="28"/>
      <c r="EB106" s="28"/>
      <c r="EC106" s="28"/>
      <c r="ED106" s="28"/>
      <c r="EE106" s="28"/>
      <c r="EF106" s="28"/>
      <c r="EG106" s="28"/>
      <c r="EH106" s="28"/>
      <c r="EI106" s="28"/>
      <c r="EJ106" s="28"/>
      <c r="EK106" s="28"/>
      <c r="EL106" s="28"/>
      <c r="EM106" s="28"/>
      <c r="EN106" s="28"/>
      <c r="EO106" s="28"/>
      <c r="EP106" s="28"/>
      <c r="EQ106" s="28"/>
      <c r="ER106" s="28"/>
      <c r="ES106" s="28"/>
      <c r="ET106" s="28"/>
      <c r="EU106" s="28"/>
      <c r="EV106" s="28"/>
      <c r="EW106" s="28"/>
      <c r="EX106" s="28"/>
      <c r="EY106" s="28"/>
      <c r="EZ106" s="28"/>
      <c r="FA106" s="28"/>
      <c r="FB106" s="28"/>
      <c r="FC106" s="28"/>
      <c r="FD106" s="28"/>
      <c r="FE106" s="28"/>
      <c r="FF106" s="28"/>
      <c r="FG106" s="28"/>
      <c r="FH106" s="28"/>
      <c r="FI106" s="28"/>
      <c r="FJ106" s="28"/>
      <c r="FK106" s="28"/>
      <c r="FL106" s="28"/>
      <c r="FM106" s="28"/>
      <c r="FN106" s="28"/>
      <c r="FO106" s="28"/>
      <c r="FP106" s="28"/>
      <c r="FQ106" s="28"/>
      <c r="FR106" s="28"/>
      <c r="FS106" s="28"/>
      <c r="FT106" s="28"/>
      <c r="FU106" s="28"/>
      <c r="FV106" s="28"/>
      <c r="FW106" s="28"/>
      <c r="FX106" s="28"/>
      <c r="FY106" s="28"/>
      <c r="FZ106" s="28"/>
      <c r="GA106" s="28"/>
      <c r="GB106" s="28"/>
      <c r="GC106" s="28"/>
      <c r="GD106" s="28"/>
      <c r="GE106" s="28"/>
      <c r="GF106" s="28"/>
      <c r="GG106" s="28"/>
      <c r="GH106" s="28"/>
      <c r="GI106" s="28"/>
      <c r="GJ106" s="28"/>
      <c r="GK106" s="28"/>
      <c r="GL106" s="28"/>
      <c r="GM106" s="28"/>
      <c r="GN106" s="28"/>
      <c r="GO106" s="28"/>
      <c r="GP106" s="28"/>
      <c r="GQ106" s="28"/>
      <c r="GR106" s="28"/>
      <c r="GS106" s="28"/>
      <c r="GT106" s="28"/>
      <c r="GU106" s="28"/>
      <c r="GV106" s="28"/>
      <c r="GW106" s="28"/>
      <c r="GX106" s="28"/>
      <c r="GY106" s="28"/>
      <c r="GZ106" s="28"/>
      <c r="HA106" s="28"/>
      <c r="HB106" s="28"/>
      <c r="HC106" s="28"/>
      <c r="HD106" s="28"/>
      <c r="HE106" s="28"/>
      <c r="HF106" s="28"/>
      <c r="HG106" s="28"/>
      <c r="HH106" s="28"/>
      <c r="HI106" s="28"/>
      <c r="HJ106" s="28"/>
      <c r="HK106" s="28"/>
      <c r="HL106" s="28"/>
      <c r="HM106" s="28"/>
      <c r="HN106" s="28"/>
      <c r="HO106" s="28"/>
      <c r="HP106" s="28"/>
      <c r="HQ106" s="28"/>
      <c r="HR106" s="28"/>
      <c r="HS106" s="28"/>
      <c r="HT106" s="28"/>
      <c r="HU106" s="28"/>
      <c r="HV106" s="28"/>
      <c r="HW106" s="28"/>
      <c r="HX106" s="28"/>
      <c r="HY106" s="28"/>
      <c r="HZ106" s="28"/>
      <c r="IA106" s="28"/>
      <c r="IB106" s="28"/>
      <c r="IC106" s="28"/>
      <c r="ID106" s="28"/>
      <c r="IE106" s="28"/>
      <c r="IF106" s="28"/>
      <c r="IG106" s="28"/>
      <c r="IH106" s="28"/>
      <c r="II106" s="28"/>
      <c r="IJ106" s="28"/>
      <c r="IK106" s="28"/>
      <c r="IL106" s="28"/>
      <c r="IM106" s="28"/>
      <c r="IN106" s="28"/>
      <c r="IO106" s="28"/>
      <c r="IP106" s="28"/>
      <c r="IQ106" s="28"/>
      <c r="IR106" s="28"/>
      <c r="IS106" s="28"/>
      <c r="IT106" s="28"/>
      <c r="IU106" s="28"/>
      <c r="IV106" s="28"/>
      <c r="IW106" s="28"/>
      <c r="IX106" s="28"/>
      <c r="IY106" s="28"/>
      <c r="IZ106" s="28"/>
      <c r="JA106" s="28"/>
      <c r="JB106" s="28"/>
      <c r="JC106" s="28"/>
      <c r="JD106" s="28"/>
      <c r="JE106" s="28"/>
      <c r="JF106" s="28"/>
      <c r="JG106" s="28"/>
      <c r="JH106" s="28"/>
      <c r="JI106" s="28"/>
      <c r="JJ106" s="28"/>
      <c r="JK106" s="28"/>
      <c r="JL106" s="28"/>
      <c r="JM106" s="28"/>
      <c r="JN106" s="28"/>
      <c r="JO106" s="28"/>
    </row>
    <row r="107" spans="1:275" s="132" customFormat="1" ht="57" customHeight="1" x14ac:dyDescent="0.25">
      <c r="A107" s="651">
        <v>79</v>
      </c>
      <c r="B107" s="740" t="s">
        <v>456</v>
      </c>
      <c r="C107" s="652">
        <v>80101706</v>
      </c>
      <c r="D107" s="653" t="s">
        <v>472</v>
      </c>
      <c r="E107" s="652" t="s">
        <v>92</v>
      </c>
      <c r="F107" s="652">
        <v>1</v>
      </c>
      <c r="G107" s="654" t="s">
        <v>102</v>
      </c>
      <c r="H107" s="760">
        <v>3.5</v>
      </c>
      <c r="I107" s="652" t="s">
        <v>97</v>
      </c>
      <c r="J107" s="652" t="s">
        <v>89</v>
      </c>
      <c r="K107" s="652" t="s">
        <v>461</v>
      </c>
      <c r="L107" s="656">
        <v>17139500</v>
      </c>
      <c r="M107" s="657">
        <v>17139500</v>
      </c>
      <c r="N107" s="658" t="s">
        <v>380</v>
      </c>
      <c r="O107" s="658" t="s">
        <v>51</v>
      </c>
      <c r="P107" s="659" t="s">
        <v>493</v>
      </c>
      <c r="Q107" s="767" t="s">
        <v>524</v>
      </c>
      <c r="R107" s="721"/>
      <c r="S107" s="721"/>
      <c r="T107" s="722"/>
      <c r="U107" s="723"/>
      <c r="V107" s="724"/>
      <c r="W107" s="725"/>
      <c r="X107" s="726"/>
      <c r="Y107" s="727"/>
      <c r="Z107" s="727"/>
      <c r="AA107" s="728"/>
      <c r="AB107" s="728"/>
      <c r="AC107" s="728"/>
      <c r="AD107" s="724"/>
      <c r="AE107" s="728"/>
      <c r="AF107" s="728"/>
      <c r="AG107" s="728"/>
      <c r="AH107" s="729"/>
      <c r="AI107" s="730"/>
      <c r="AJ107" s="730"/>
      <c r="AK107" s="728"/>
      <c r="AL107" s="724"/>
      <c r="AM107" s="731"/>
      <c r="AN107" s="731"/>
      <c r="AO107" s="731"/>
      <c r="AP107" s="731"/>
      <c r="AQ107" s="731"/>
      <c r="AR107" s="732"/>
      <c r="AS107" s="732"/>
      <c r="AT107" s="733"/>
      <c r="AU107" s="733"/>
      <c r="AV107" s="733"/>
      <c r="AW107" s="733"/>
      <c r="AX107" s="733"/>
      <c r="AY107" s="733"/>
      <c r="AZ107" s="733"/>
      <c r="BA107" s="733"/>
      <c r="BB107" s="28"/>
      <c r="BC107" s="28"/>
      <c r="BD107" s="28"/>
      <c r="BE107" s="28"/>
      <c r="BF107" s="28"/>
      <c r="BG107" s="28"/>
      <c r="BH107" s="28"/>
      <c r="BI107" s="28"/>
      <c r="BJ107" s="28"/>
      <c r="BK107" s="28"/>
      <c r="BL107" s="28"/>
      <c r="BM107" s="28"/>
      <c r="BN107" s="28"/>
      <c r="BO107" s="28"/>
      <c r="BP107" s="28"/>
      <c r="BQ107" s="28"/>
      <c r="BR107" s="28"/>
      <c r="BS107" s="28"/>
      <c r="BT107" s="28"/>
      <c r="BU107" s="28"/>
      <c r="BV107" s="28"/>
      <c r="BW107" s="28"/>
      <c r="BX107" s="28"/>
      <c r="BY107" s="28"/>
      <c r="BZ107" s="28"/>
      <c r="CA107" s="28"/>
      <c r="CB107" s="28"/>
      <c r="CC107" s="28"/>
      <c r="CD107" s="28"/>
      <c r="CE107" s="28"/>
      <c r="CF107" s="28"/>
      <c r="CG107" s="28"/>
      <c r="CH107" s="28"/>
      <c r="CI107" s="28"/>
      <c r="CJ107" s="28"/>
      <c r="CK107" s="28"/>
      <c r="CL107" s="28"/>
      <c r="CM107" s="28"/>
      <c r="CN107" s="28"/>
      <c r="CO107" s="28"/>
      <c r="CP107" s="28"/>
      <c r="CQ107" s="28"/>
      <c r="CR107" s="28"/>
      <c r="CS107" s="28"/>
      <c r="CT107" s="28"/>
      <c r="CU107" s="28"/>
      <c r="CV107" s="28"/>
      <c r="CW107" s="28"/>
      <c r="CX107" s="28"/>
      <c r="CY107" s="28"/>
      <c r="CZ107" s="28"/>
      <c r="DA107" s="28"/>
      <c r="DB107" s="28"/>
      <c r="DC107" s="28"/>
      <c r="DD107" s="28"/>
      <c r="DE107" s="28"/>
      <c r="DF107" s="28"/>
      <c r="DG107" s="28"/>
      <c r="DH107" s="28"/>
      <c r="DI107" s="28"/>
      <c r="DJ107" s="28"/>
      <c r="DK107" s="28"/>
      <c r="DL107" s="28"/>
      <c r="DM107" s="28"/>
      <c r="DN107" s="28"/>
      <c r="DO107" s="28"/>
      <c r="DP107" s="28"/>
      <c r="DQ107" s="28"/>
      <c r="DR107" s="28"/>
      <c r="DS107" s="28"/>
      <c r="DT107" s="28"/>
      <c r="DU107" s="28"/>
      <c r="DV107" s="28"/>
      <c r="DW107" s="28"/>
      <c r="DX107" s="28"/>
      <c r="DY107" s="28"/>
      <c r="DZ107" s="28"/>
      <c r="EA107" s="28"/>
      <c r="EB107" s="28"/>
      <c r="EC107" s="28"/>
      <c r="ED107" s="28"/>
      <c r="EE107" s="28"/>
      <c r="EF107" s="28"/>
      <c r="EG107" s="28"/>
      <c r="EH107" s="28"/>
      <c r="EI107" s="28"/>
      <c r="EJ107" s="28"/>
      <c r="EK107" s="28"/>
      <c r="EL107" s="28"/>
      <c r="EM107" s="28"/>
      <c r="EN107" s="28"/>
      <c r="EO107" s="28"/>
      <c r="EP107" s="28"/>
      <c r="EQ107" s="28"/>
      <c r="ER107" s="28"/>
      <c r="ES107" s="28"/>
      <c r="ET107" s="28"/>
      <c r="EU107" s="28"/>
      <c r="EV107" s="28"/>
      <c r="EW107" s="28"/>
      <c r="EX107" s="28"/>
      <c r="EY107" s="28"/>
      <c r="EZ107" s="28"/>
      <c r="FA107" s="28"/>
      <c r="FB107" s="28"/>
      <c r="FC107" s="28"/>
      <c r="FD107" s="28"/>
      <c r="FE107" s="28"/>
      <c r="FF107" s="28"/>
      <c r="FG107" s="28"/>
      <c r="FH107" s="28"/>
      <c r="FI107" s="28"/>
      <c r="FJ107" s="28"/>
      <c r="FK107" s="28"/>
      <c r="FL107" s="28"/>
      <c r="FM107" s="28"/>
      <c r="FN107" s="28"/>
      <c r="FO107" s="28"/>
      <c r="FP107" s="28"/>
      <c r="FQ107" s="28"/>
      <c r="FR107" s="28"/>
      <c r="FS107" s="28"/>
      <c r="FT107" s="28"/>
      <c r="FU107" s="28"/>
      <c r="FV107" s="28"/>
      <c r="FW107" s="28"/>
      <c r="FX107" s="28"/>
      <c r="FY107" s="28"/>
      <c r="FZ107" s="28"/>
      <c r="GA107" s="28"/>
      <c r="GB107" s="28"/>
      <c r="GC107" s="28"/>
      <c r="GD107" s="28"/>
      <c r="GE107" s="28"/>
      <c r="GF107" s="28"/>
      <c r="GG107" s="28"/>
      <c r="GH107" s="28"/>
      <c r="GI107" s="28"/>
      <c r="GJ107" s="28"/>
      <c r="GK107" s="28"/>
      <c r="GL107" s="28"/>
      <c r="GM107" s="28"/>
      <c r="GN107" s="28"/>
      <c r="GO107" s="28"/>
      <c r="GP107" s="28"/>
      <c r="GQ107" s="28"/>
      <c r="GR107" s="28"/>
      <c r="GS107" s="28"/>
      <c r="GT107" s="28"/>
      <c r="GU107" s="28"/>
      <c r="GV107" s="28"/>
      <c r="GW107" s="28"/>
      <c r="GX107" s="28"/>
      <c r="GY107" s="28"/>
      <c r="GZ107" s="28"/>
      <c r="HA107" s="28"/>
      <c r="HB107" s="28"/>
      <c r="HC107" s="28"/>
      <c r="HD107" s="28"/>
      <c r="HE107" s="28"/>
      <c r="HF107" s="28"/>
      <c r="HG107" s="28"/>
      <c r="HH107" s="28"/>
      <c r="HI107" s="28"/>
      <c r="HJ107" s="28"/>
      <c r="HK107" s="28"/>
      <c r="HL107" s="28"/>
      <c r="HM107" s="28"/>
      <c r="HN107" s="28"/>
      <c r="HO107" s="28"/>
      <c r="HP107" s="28"/>
      <c r="HQ107" s="28"/>
      <c r="HR107" s="28"/>
      <c r="HS107" s="28"/>
      <c r="HT107" s="28"/>
      <c r="HU107" s="28"/>
      <c r="HV107" s="28"/>
      <c r="HW107" s="28"/>
      <c r="HX107" s="28"/>
      <c r="HY107" s="28"/>
      <c r="HZ107" s="28"/>
      <c r="IA107" s="28"/>
      <c r="IB107" s="28"/>
      <c r="IC107" s="28"/>
      <c r="ID107" s="28"/>
      <c r="IE107" s="28"/>
      <c r="IF107" s="28"/>
      <c r="IG107" s="28"/>
      <c r="IH107" s="28"/>
      <c r="II107" s="28"/>
      <c r="IJ107" s="28"/>
      <c r="IK107" s="28"/>
      <c r="IL107" s="28"/>
      <c r="IM107" s="28"/>
      <c r="IN107" s="28"/>
      <c r="IO107" s="28"/>
      <c r="IP107" s="28"/>
      <c r="IQ107" s="28"/>
      <c r="IR107" s="28"/>
      <c r="IS107" s="28"/>
      <c r="IT107" s="28"/>
      <c r="IU107" s="28"/>
      <c r="IV107" s="28"/>
      <c r="IW107" s="28"/>
      <c r="IX107" s="28"/>
      <c r="IY107" s="28"/>
      <c r="IZ107" s="28"/>
      <c r="JA107" s="28"/>
      <c r="JB107" s="28"/>
      <c r="JC107" s="28"/>
      <c r="JD107" s="28"/>
      <c r="JE107" s="28"/>
      <c r="JF107" s="28"/>
      <c r="JG107" s="28"/>
      <c r="JH107" s="28"/>
      <c r="JI107" s="28"/>
      <c r="JJ107" s="28"/>
      <c r="JK107" s="28"/>
      <c r="JL107" s="28"/>
      <c r="JM107" s="28"/>
      <c r="JN107" s="28"/>
      <c r="JO107" s="28"/>
    </row>
    <row r="108" spans="1:275" s="132" customFormat="1" ht="57" customHeight="1" x14ac:dyDescent="0.25">
      <c r="A108" s="651">
        <v>80</v>
      </c>
      <c r="B108" s="740" t="s">
        <v>457</v>
      </c>
      <c r="C108" s="652">
        <v>80101706</v>
      </c>
      <c r="D108" s="653" t="s">
        <v>473</v>
      </c>
      <c r="E108" s="652" t="s">
        <v>92</v>
      </c>
      <c r="F108" s="652">
        <v>1</v>
      </c>
      <c r="G108" s="654" t="s">
        <v>102</v>
      </c>
      <c r="H108" s="760">
        <v>11.5</v>
      </c>
      <c r="I108" s="652" t="s">
        <v>97</v>
      </c>
      <c r="J108" s="652" t="s">
        <v>89</v>
      </c>
      <c r="K108" s="652" t="s">
        <v>461</v>
      </c>
      <c r="L108" s="656">
        <v>51198000</v>
      </c>
      <c r="M108" s="657">
        <v>51198000</v>
      </c>
      <c r="N108" s="658" t="s">
        <v>380</v>
      </c>
      <c r="O108" s="658" t="s">
        <v>51</v>
      </c>
      <c r="P108" s="659" t="s">
        <v>55</v>
      </c>
      <c r="Q108" s="767" t="s">
        <v>525</v>
      </c>
      <c r="R108" s="721"/>
      <c r="S108" s="721"/>
      <c r="T108" s="722"/>
      <c r="U108" s="723"/>
      <c r="V108" s="724"/>
      <c r="W108" s="725"/>
      <c r="X108" s="726"/>
      <c r="Y108" s="727"/>
      <c r="Z108" s="727"/>
      <c r="AA108" s="728"/>
      <c r="AB108" s="728"/>
      <c r="AC108" s="728"/>
      <c r="AD108" s="724"/>
      <c r="AE108" s="728"/>
      <c r="AF108" s="728"/>
      <c r="AG108" s="728"/>
      <c r="AH108" s="729"/>
      <c r="AI108" s="730"/>
      <c r="AJ108" s="730"/>
      <c r="AK108" s="728"/>
      <c r="AL108" s="724"/>
      <c r="AM108" s="731"/>
      <c r="AN108" s="731"/>
      <c r="AO108" s="731"/>
      <c r="AP108" s="731"/>
      <c r="AQ108" s="731"/>
      <c r="AR108" s="732"/>
      <c r="AS108" s="732"/>
      <c r="AT108" s="733"/>
      <c r="AU108" s="733"/>
      <c r="AV108" s="733"/>
      <c r="AW108" s="733"/>
      <c r="AX108" s="733"/>
      <c r="AY108" s="733"/>
      <c r="AZ108" s="733"/>
      <c r="BA108" s="733"/>
      <c r="BB108" s="28"/>
      <c r="BC108" s="28"/>
      <c r="BD108" s="28"/>
      <c r="BE108" s="28"/>
      <c r="BF108" s="28"/>
      <c r="BG108" s="28"/>
      <c r="BH108" s="28"/>
      <c r="BI108" s="28"/>
      <c r="BJ108" s="28"/>
      <c r="BK108" s="28"/>
      <c r="BL108" s="28"/>
      <c r="BM108" s="28"/>
      <c r="BN108" s="28"/>
      <c r="BO108" s="28"/>
      <c r="BP108" s="28"/>
      <c r="BQ108" s="28"/>
      <c r="BR108" s="28"/>
      <c r="BS108" s="28"/>
      <c r="BT108" s="28"/>
      <c r="BU108" s="28"/>
      <c r="BV108" s="28"/>
      <c r="BW108" s="28"/>
      <c r="BX108" s="28"/>
      <c r="BY108" s="28"/>
      <c r="BZ108" s="28"/>
      <c r="CA108" s="28"/>
      <c r="CB108" s="28"/>
      <c r="CC108" s="28"/>
      <c r="CD108" s="28"/>
      <c r="CE108" s="28"/>
      <c r="CF108" s="28"/>
      <c r="CG108" s="28"/>
      <c r="CH108" s="28"/>
      <c r="CI108" s="28"/>
      <c r="CJ108" s="28"/>
      <c r="CK108" s="28"/>
      <c r="CL108" s="28"/>
      <c r="CM108" s="28"/>
      <c r="CN108" s="28"/>
      <c r="CO108" s="28"/>
      <c r="CP108" s="28"/>
      <c r="CQ108" s="28"/>
      <c r="CR108" s="28"/>
      <c r="CS108" s="28"/>
      <c r="CT108" s="28"/>
      <c r="CU108" s="28"/>
      <c r="CV108" s="28"/>
      <c r="CW108" s="28"/>
      <c r="CX108" s="28"/>
      <c r="CY108" s="28"/>
      <c r="CZ108" s="28"/>
      <c r="DA108" s="28"/>
      <c r="DB108" s="28"/>
      <c r="DC108" s="28"/>
      <c r="DD108" s="28"/>
      <c r="DE108" s="28"/>
      <c r="DF108" s="28"/>
      <c r="DG108" s="28"/>
      <c r="DH108" s="28"/>
      <c r="DI108" s="28"/>
      <c r="DJ108" s="28"/>
      <c r="DK108" s="28"/>
      <c r="DL108" s="28"/>
      <c r="DM108" s="28"/>
      <c r="DN108" s="28"/>
      <c r="DO108" s="28"/>
      <c r="DP108" s="28"/>
      <c r="DQ108" s="28"/>
      <c r="DR108" s="28"/>
      <c r="DS108" s="28"/>
      <c r="DT108" s="28"/>
      <c r="DU108" s="28"/>
      <c r="DV108" s="28"/>
      <c r="DW108" s="28"/>
      <c r="DX108" s="28"/>
      <c r="DY108" s="28"/>
      <c r="DZ108" s="28"/>
      <c r="EA108" s="28"/>
      <c r="EB108" s="28"/>
      <c r="EC108" s="28"/>
      <c r="ED108" s="28"/>
      <c r="EE108" s="28"/>
      <c r="EF108" s="28"/>
      <c r="EG108" s="28"/>
      <c r="EH108" s="28"/>
      <c r="EI108" s="28"/>
      <c r="EJ108" s="28"/>
      <c r="EK108" s="28"/>
      <c r="EL108" s="28"/>
      <c r="EM108" s="28"/>
      <c r="EN108" s="28"/>
      <c r="EO108" s="28"/>
      <c r="EP108" s="28"/>
      <c r="EQ108" s="28"/>
      <c r="ER108" s="28"/>
      <c r="ES108" s="28"/>
      <c r="ET108" s="28"/>
      <c r="EU108" s="28"/>
      <c r="EV108" s="28"/>
      <c r="EW108" s="28"/>
      <c r="EX108" s="28"/>
      <c r="EY108" s="28"/>
      <c r="EZ108" s="28"/>
      <c r="FA108" s="28"/>
      <c r="FB108" s="28"/>
      <c r="FC108" s="28"/>
      <c r="FD108" s="28"/>
      <c r="FE108" s="28"/>
      <c r="FF108" s="28"/>
      <c r="FG108" s="28"/>
      <c r="FH108" s="28"/>
      <c r="FI108" s="28"/>
      <c r="FJ108" s="28"/>
      <c r="FK108" s="28"/>
      <c r="FL108" s="28"/>
      <c r="FM108" s="28"/>
      <c r="FN108" s="28"/>
      <c r="FO108" s="28"/>
      <c r="FP108" s="28"/>
      <c r="FQ108" s="28"/>
      <c r="FR108" s="28"/>
      <c r="FS108" s="28"/>
      <c r="FT108" s="28"/>
      <c r="FU108" s="28"/>
      <c r="FV108" s="28"/>
      <c r="FW108" s="28"/>
      <c r="FX108" s="28"/>
      <c r="FY108" s="28"/>
      <c r="FZ108" s="28"/>
      <c r="GA108" s="28"/>
      <c r="GB108" s="28"/>
      <c r="GC108" s="28"/>
      <c r="GD108" s="28"/>
      <c r="GE108" s="28"/>
      <c r="GF108" s="28"/>
      <c r="GG108" s="28"/>
      <c r="GH108" s="28"/>
      <c r="GI108" s="28"/>
      <c r="GJ108" s="28"/>
      <c r="GK108" s="28"/>
      <c r="GL108" s="28"/>
      <c r="GM108" s="28"/>
      <c r="GN108" s="28"/>
      <c r="GO108" s="28"/>
      <c r="GP108" s="28"/>
      <c r="GQ108" s="28"/>
      <c r="GR108" s="28"/>
      <c r="GS108" s="28"/>
      <c r="GT108" s="28"/>
      <c r="GU108" s="28"/>
      <c r="GV108" s="28"/>
      <c r="GW108" s="28"/>
      <c r="GX108" s="28"/>
      <c r="GY108" s="28"/>
      <c r="GZ108" s="28"/>
      <c r="HA108" s="28"/>
      <c r="HB108" s="28"/>
      <c r="HC108" s="28"/>
      <c r="HD108" s="28"/>
      <c r="HE108" s="28"/>
      <c r="HF108" s="28"/>
      <c r="HG108" s="28"/>
      <c r="HH108" s="28"/>
      <c r="HI108" s="28"/>
      <c r="HJ108" s="28"/>
      <c r="HK108" s="28"/>
      <c r="HL108" s="28"/>
      <c r="HM108" s="28"/>
      <c r="HN108" s="28"/>
      <c r="HO108" s="28"/>
      <c r="HP108" s="28"/>
      <c r="HQ108" s="28"/>
      <c r="HR108" s="28"/>
      <c r="HS108" s="28"/>
      <c r="HT108" s="28"/>
      <c r="HU108" s="28"/>
      <c r="HV108" s="28"/>
      <c r="HW108" s="28"/>
      <c r="HX108" s="28"/>
      <c r="HY108" s="28"/>
      <c r="HZ108" s="28"/>
      <c r="IA108" s="28"/>
      <c r="IB108" s="28"/>
      <c r="IC108" s="28"/>
      <c r="ID108" s="28"/>
      <c r="IE108" s="28"/>
      <c r="IF108" s="28"/>
      <c r="IG108" s="28"/>
      <c r="IH108" s="28"/>
      <c r="II108" s="28"/>
      <c r="IJ108" s="28"/>
      <c r="IK108" s="28"/>
      <c r="IL108" s="28"/>
      <c r="IM108" s="28"/>
      <c r="IN108" s="28"/>
      <c r="IO108" s="28"/>
      <c r="IP108" s="28"/>
      <c r="IQ108" s="28"/>
      <c r="IR108" s="28"/>
      <c r="IS108" s="28"/>
      <c r="IT108" s="28"/>
      <c r="IU108" s="28"/>
      <c r="IV108" s="28"/>
      <c r="IW108" s="28"/>
      <c r="IX108" s="28"/>
      <c r="IY108" s="28"/>
      <c r="IZ108" s="28"/>
      <c r="JA108" s="28"/>
      <c r="JB108" s="28"/>
      <c r="JC108" s="28"/>
      <c r="JD108" s="28"/>
      <c r="JE108" s="28"/>
      <c r="JF108" s="28"/>
      <c r="JG108" s="28"/>
      <c r="JH108" s="28"/>
      <c r="JI108" s="28"/>
      <c r="JJ108" s="28"/>
      <c r="JK108" s="28"/>
      <c r="JL108" s="28"/>
      <c r="JM108" s="28"/>
      <c r="JN108" s="28"/>
      <c r="JO108" s="28"/>
    </row>
    <row r="109" spans="1:275" s="132" customFormat="1" ht="57" customHeight="1" x14ac:dyDescent="0.25">
      <c r="A109" s="651">
        <v>81</v>
      </c>
      <c r="B109" s="740" t="s">
        <v>451</v>
      </c>
      <c r="C109" s="652">
        <v>80101706</v>
      </c>
      <c r="D109" s="653" t="s">
        <v>463</v>
      </c>
      <c r="E109" s="652" t="s">
        <v>92</v>
      </c>
      <c r="F109" s="652">
        <v>1</v>
      </c>
      <c r="G109" s="654" t="s">
        <v>102</v>
      </c>
      <c r="H109" s="760">
        <v>11</v>
      </c>
      <c r="I109" s="652" t="s">
        <v>97</v>
      </c>
      <c r="J109" s="652" t="s">
        <v>89</v>
      </c>
      <c r="K109" s="652" t="s">
        <v>461</v>
      </c>
      <c r="L109" s="656">
        <v>55088000</v>
      </c>
      <c r="M109" s="657">
        <v>55088000</v>
      </c>
      <c r="N109" s="658" t="s">
        <v>380</v>
      </c>
      <c r="O109" s="658" t="s">
        <v>51</v>
      </c>
      <c r="P109" s="659" t="s">
        <v>381</v>
      </c>
      <c r="Q109" s="767" t="s">
        <v>526</v>
      </c>
      <c r="R109" s="721"/>
      <c r="S109" s="721"/>
      <c r="T109" s="722"/>
      <c r="U109" s="723"/>
      <c r="V109" s="724"/>
      <c r="W109" s="725"/>
      <c r="X109" s="726"/>
      <c r="Y109" s="727"/>
      <c r="Z109" s="727"/>
      <c r="AA109" s="728"/>
      <c r="AB109" s="728"/>
      <c r="AC109" s="728"/>
      <c r="AD109" s="724"/>
      <c r="AE109" s="728"/>
      <c r="AF109" s="728"/>
      <c r="AG109" s="728"/>
      <c r="AH109" s="729"/>
      <c r="AI109" s="730"/>
      <c r="AJ109" s="730"/>
      <c r="AK109" s="728"/>
      <c r="AL109" s="724"/>
      <c r="AM109" s="731"/>
      <c r="AN109" s="731"/>
      <c r="AO109" s="731"/>
      <c r="AP109" s="731"/>
      <c r="AQ109" s="731"/>
      <c r="AR109" s="732"/>
      <c r="AS109" s="732"/>
      <c r="AT109" s="733"/>
      <c r="AU109" s="733"/>
      <c r="AV109" s="733"/>
      <c r="AW109" s="733"/>
      <c r="AX109" s="733"/>
      <c r="AY109" s="733"/>
      <c r="AZ109" s="733"/>
      <c r="BA109" s="733"/>
      <c r="BB109" s="28"/>
      <c r="BC109" s="28"/>
      <c r="BD109" s="28"/>
      <c r="BE109" s="28"/>
      <c r="BF109" s="28"/>
      <c r="BG109" s="28"/>
      <c r="BH109" s="28"/>
      <c r="BI109" s="28"/>
      <c r="BJ109" s="28"/>
      <c r="BK109" s="28"/>
      <c r="BL109" s="28"/>
      <c r="BM109" s="28"/>
      <c r="BN109" s="28"/>
      <c r="BO109" s="28"/>
      <c r="BP109" s="28"/>
      <c r="BQ109" s="28"/>
      <c r="BR109" s="28"/>
      <c r="BS109" s="28"/>
      <c r="BT109" s="28"/>
      <c r="BU109" s="28"/>
      <c r="BV109" s="28"/>
      <c r="BW109" s="28"/>
      <c r="BX109" s="28"/>
      <c r="BY109" s="28"/>
      <c r="BZ109" s="28"/>
      <c r="CA109" s="28"/>
      <c r="CB109" s="28"/>
      <c r="CC109" s="28"/>
      <c r="CD109" s="28"/>
      <c r="CE109" s="28"/>
      <c r="CF109" s="28"/>
      <c r="CG109" s="28"/>
      <c r="CH109" s="28"/>
      <c r="CI109" s="28"/>
      <c r="CJ109" s="28"/>
      <c r="CK109" s="28"/>
      <c r="CL109" s="28"/>
      <c r="CM109" s="28"/>
      <c r="CN109" s="28"/>
      <c r="CO109" s="28"/>
      <c r="CP109" s="28"/>
      <c r="CQ109" s="28"/>
      <c r="CR109" s="28"/>
      <c r="CS109" s="28"/>
      <c r="CT109" s="28"/>
      <c r="CU109" s="28"/>
      <c r="CV109" s="28"/>
      <c r="CW109" s="28"/>
      <c r="CX109" s="28"/>
      <c r="CY109" s="28"/>
      <c r="CZ109" s="28"/>
      <c r="DA109" s="28"/>
      <c r="DB109" s="28"/>
      <c r="DC109" s="28"/>
      <c r="DD109" s="28"/>
      <c r="DE109" s="28"/>
      <c r="DF109" s="28"/>
      <c r="DG109" s="28"/>
      <c r="DH109" s="28"/>
      <c r="DI109" s="28"/>
      <c r="DJ109" s="28"/>
      <c r="DK109" s="28"/>
      <c r="DL109" s="28"/>
      <c r="DM109" s="28"/>
      <c r="DN109" s="28"/>
      <c r="DO109" s="28"/>
      <c r="DP109" s="28"/>
      <c r="DQ109" s="28"/>
      <c r="DR109" s="28"/>
      <c r="DS109" s="28"/>
      <c r="DT109" s="28"/>
      <c r="DU109" s="28"/>
      <c r="DV109" s="28"/>
      <c r="DW109" s="28"/>
      <c r="DX109" s="28"/>
      <c r="DY109" s="28"/>
      <c r="DZ109" s="28"/>
      <c r="EA109" s="28"/>
      <c r="EB109" s="28"/>
      <c r="EC109" s="28"/>
      <c r="ED109" s="28"/>
      <c r="EE109" s="28"/>
      <c r="EF109" s="28"/>
      <c r="EG109" s="28"/>
      <c r="EH109" s="28"/>
      <c r="EI109" s="28"/>
      <c r="EJ109" s="28"/>
      <c r="EK109" s="28"/>
      <c r="EL109" s="28"/>
      <c r="EM109" s="28"/>
      <c r="EN109" s="28"/>
      <c r="EO109" s="28"/>
      <c r="EP109" s="28"/>
      <c r="EQ109" s="28"/>
      <c r="ER109" s="28"/>
      <c r="ES109" s="28"/>
      <c r="ET109" s="28"/>
      <c r="EU109" s="28"/>
      <c r="EV109" s="28"/>
      <c r="EW109" s="28"/>
      <c r="EX109" s="28"/>
      <c r="EY109" s="28"/>
      <c r="EZ109" s="28"/>
      <c r="FA109" s="28"/>
      <c r="FB109" s="28"/>
      <c r="FC109" s="28"/>
      <c r="FD109" s="28"/>
      <c r="FE109" s="28"/>
      <c r="FF109" s="28"/>
      <c r="FG109" s="28"/>
      <c r="FH109" s="28"/>
      <c r="FI109" s="28"/>
      <c r="FJ109" s="28"/>
      <c r="FK109" s="28"/>
      <c r="FL109" s="28"/>
      <c r="FM109" s="28"/>
      <c r="FN109" s="28"/>
      <c r="FO109" s="28"/>
      <c r="FP109" s="28"/>
      <c r="FQ109" s="28"/>
      <c r="FR109" s="28"/>
      <c r="FS109" s="28"/>
      <c r="FT109" s="28"/>
      <c r="FU109" s="28"/>
      <c r="FV109" s="28"/>
      <c r="FW109" s="28"/>
      <c r="FX109" s="28"/>
      <c r="FY109" s="28"/>
      <c r="FZ109" s="28"/>
      <c r="GA109" s="28"/>
      <c r="GB109" s="28"/>
      <c r="GC109" s="28"/>
      <c r="GD109" s="28"/>
      <c r="GE109" s="28"/>
      <c r="GF109" s="28"/>
      <c r="GG109" s="28"/>
      <c r="GH109" s="28"/>
      <c r="GI109" s="28"/>
      <c r="GJ109" s="28"/>
      <c r="GK109" s="28"/>
      <c r="GL109" s="28"/>
      <c r="GM109" s="28"/>
      <c r="GN109" s="28"/>
      <c r="GO109" s="28"/>
      <c r="GP109" s="28"/>
      <c r="GQ109" s="28"/>
      <c r="GR109" s="28"/>
      <c r="GS109" s="28"/>
      <c r="GT109" s="28"/>
      <c r="GU109" s="28"/>
      <c r="GV109" s="28"/>
      <c r="GW109" s="28"/>
      <c r="GX109" s="28"/>
      <c r="GY109" s="28"/>
      <c r="GZ109" s="28"/>
      <c r="HA109" s="28"/>
      <c r="HB109" s="28"/>
      <c r="HC109" s="28"/>
      <c r="HD109" s="28"/>
      <c r="HE109" s="28"/>
      <c r="HF109" s="28"/>
      <c r="HG109" s="28"/>
      <c r="HH109" s="28"/>
      <c r="HI109" s="28"/>
      <c r="HJ109" s="28"/>
      <c r="HK109" s="28"/>
      <c r="HL109" s="28"/>
      <c r="HM109" s="28"/>
      <c r="HN109" s="28"/>
      <c r="HO109" s="28"/>
      <c r="HP109" s="28"/>
      <c r="HQ109" s="28"/>
      <c r="HR109" s="28"/>
      <c r="HS109" s="28"/>
      <c r="HT109" s="28"/>
      <c r="HU109" s="28"/>
      <c r="HV109" s="28"/>
      <c r="HW109" s="28"/>
      <c r="HX109" s="28"/>
      <c r="HY109" s="28"/>
      <c r="HZ109" s="28"/>
      <c r="IA109" s="28"/>
      <c r="IB109" s="28"/>
      <c r="IC109" s="28"/>
      <c r="ID109" s="28"/>
      <c r="IE109" s="28"/>
      <c r="IF109" s="28"/>
      <c r="IG109" s="28"/>
      <c r="IH109" s="28"/>
      <c r="II109" s="28"/>
      <c r="IJ109" s="28"/>
      <c r="IK109" s="28"/>
      <c r="IL109" s="28"/>
      <c r="IM109" s="28"/>
      <c r="IN109" s="28"/>
      <c r="IO109" s="28"/>
      <c r="IP109" s="28"/>
      <c r="IQ109" s="28"/>
      <c r="IR109" s="28"/>
      <c r="IS109" s="28"/>
      <c r="IT109" s="28"/>
      <c r="IU109" s="28"/>
      <c r="IV109" s="28"/>
      <c r="IW109" s="28"/>
      <c r="IX109" s="28"/>
      <c r="IY109" s="28"/>
      <c r="IZ109" s="28"/>
      <c r="JA109" s="28"/>
      <c r="JB109" s="28"/>
      <c r="JC109" s="28"/>
      <c r="JD109" s="28"/>
      <c r="JE109" s="28"/>
      <c r="JF109" s="28"/>
      <c r="JG109" s="28"/>
      <c r="JH109" s="28"/>
      <c r="JI109" s="28"/>
      <c r="JJ109" s="28"/>
      <c r="JK109" s="28"/>
      <c r="JL109" s="28"/>
      <c r="JM109" s="28"/>
      <c r="JN109" s="28"/>
      <c r="JO109" s="28"/>
    </row>
    <row r="110" spans="1:275" s="132" customFormat="1" ht="57" customHeight="1" x14ac:dyDescent="0.25">
      <c r="A110" s="651">
        <v>82</v>
      </c>
      <c r="B110" s="740" t="s">
        <v>487</v>
      </c>
      <c r="C110" s="652">
        <v>80101706</v>
      </c>
      <c r="D110" s="653" t="s">
        <v>575</v>
      </c>
      <c r="E110" s="652" t="s">
        <v>92</v>
      </c>
      <c r="F110" s="652">
        <v>1</v>
      </c>
      <c r="G110" s="654" t="s">
        <v>102</v>
      </c>
      <c r="H110" s="760">
        <v>3.5</v>
      </c>
      <c r="I110" s="652" t="s">
        <v>97</v>
      </c>
      <c r="J110" s="652" t="s">
        <v>89</v>
      </c>
      <c r="K110" s="652" t="s">
        <v>504</v>
      </c>
      <c r="L110" s="656">
        <f>3340750*2</f>
        <v>6681500</v>
      </c>
      <c r="M110" s="657">
        <v>3340750</v>
      </c>
      <c r="N110" s="658" t="s">
        <v>380</v>
      </c>
      <c r="O110" s="658" t="s">
        <v>51</v>
      </c>
      <c r="P110" s="659" t="s">
        <v>502</v>
      </c>
      <c r="Q110" s="767" t="s">
        <v>527</v>
      </c>
      <c r="R110" s="721"/>
      <c r="S110" s="721"/>
      <c r="T110" s="722"/>
      <c r="U110" s="723"/>
      <c r="V110" s="724"/>
      <c r="W110" s="725"/>
      <c r="X110" s="726"/>
      <c r="Y110" s="727"/>
      <c r="Z110" s="727"/>
      <c r="AA110" s="728"/>
      <c r="AB110" s="728"/>
      <c r="AC110" s="728"/>
      <c r="AD110" s="724"/>
      <c r="AE110" s="728"/>
      <c r="AF110" s="728"/>
      <c r="AG110" s="728"/>
      <c r="AH110" s="729"/>
      <c r="AI110" s="730"/>
      <c r="AJ110" s="730"/>
      <c r="AK110" s="728"/>
      <c r="AL110" s="724"/>
      <c r="AM110" s="731"/>
      <c r="AN110" s="731"/>
      <c r="AO110" s="731"/>
      <c r="AP110" s="731"/>
      <c r="AQ110" s="731"/>
      <c r="AR110" s="732"/>
      <c r="AS110" s="732"/>
      <c r="AT110" s="733"/>
      <c r="AU110" s="733"/>
      <c r="AV110" s="733"/>
      <c r="AW110" s="733"/>
      <c r="AX110" s="733"/>
      <c r="AY110" s="733"/>
      <c r="AZ110" s="733"/>
      <c r="BA110" s="733"/>
      <c r="BB110" s="28"/>
      <c r="BC110" s="28"/>
      <c r="BD110" s="28"/>
      <c r="BE110" s="28"/>
      <c r="BF110" s="28"/>
      <c r="BG110" s="28"/>
      <c r="BH110" s="28"/>
      <c r="BI110" s="28"/>
      <c r="BJ110" s="28"/>
      <c r="BK110" s="28"/>
      <c r="BL110" s="28"/>
      <c r="BM110" s="28"/>
      <c r="BN110" s="28"/>
      <c r="BO110" s="28"/>
      <c r="BP110" s="28"/>
      <c r="BQ110" s="28"/>
      <c r="BR110" s="28"/>
      <c r="BS110" s="28"/>
      <c r="BT110" s="28"/>
      <c r="BU110" s="28"/>
      <c r="BV110" s="28"/>
      <c r="BW110" s="28"/>
      <c r="BX110" s="28"/>
      <c r="BY110" s="28"/>
      <c r="BZ110" s="28"/>
      <c r="CA110" s="28"/>
      <c r="CB110" s="28"/>
      <c r="CC110" s="28"/>
      <c r="CD110" s="28"/>
      <c r="CE110" s="28"/>
      <c r="CF110" s="28"/>
      <c r="CG110" s="28"/>
      <c r="CH110" s="28"/>
      <c r="CI110" s="28"/>
      <c r="CJ110" s="28"/>
      <c r="CK110" s="28"/>
      <c r="CL110" s="28"/>
      <c r="CM110" s="28"/>
      <c r="CN110" s="28"/>
      <c r="CO110" s="28"/>
      <c r="CP110" s="28"/>
      <c r="CQ110" s="28"/>
      <c r="CR110" s="28"/>
      <c r="CS110" s="28"/>
      <c r="CT110" s="28"/>
      <c r="CU110" s="28"/>
      <c r="CV110" s="28"/>
      <c r="CW110" s="28"/>
      <c r="CX110" s="28"/>
      <c r="CY110" s="28"/>
      <c r="CZ110" s="28"/>
      <c r="DA110" s="28"/>
      <c r="DB110" s="28"/>
      <c r="DC110" s="28"/>
      <c r="DD110" s="28"/>
      <c r="DE110" s="28"/>
      <c r="DF110" s="28"/>
      <c r="DG110" s="28"/>
      <c r="DH110" s="28"/>
      <c r="DI110" s="28"/>
      <c r="DJ110" s="28"/>
      <c r="DK110" s="28"/>
      <c r="DL110" s="28"/>
      <c r="DM110" s="28"/>
      <c r="DN110" s="28"/>
      <c r="DO110" s="28"/>
      <c r="DP110" s="28"/>
      <c r="DQ110" s="28"/>
      <c r="DR110" s="28"/>
      <c r="DS110" s="28"/>
      <c r="DT110" s="28"/>
      <c r="DU110" s="28"/>
      <c r="DV110" s="28"/>
      <c r="DW110" s="28"/>
      <c r="DX110" s="28"/>
      <c r="DY110" s="28"/>
      <c r="DZ110" s="28"/>
      <c r="EA110" s="28"/>
      <c r="EB110" s="28"/>
      <c r="EC110" s="28"/>
      <c r="ED110" s="28"/>
      <c r="EE110" s="28"/>
      <c r="EF110" s="28"/>
      <c r="EG110" s="28"/>
      <c r="EH110" s="28"/>
      <c r="EI110" s="28"/>
      <c r="EJ110" s="28"/>
      <c r="EK110" s="28"/>
      <c r="EL110" s="28"/>
      <c r="EM110" s="28"/>
      <c r="EN110" s="28"/>
      <c r="EO110" s="28"/>
      <c r="EP110" s="28"/>
      <c r="EQ110" s="28"/>
      <c r="ER110" s="28"/>
      <c r="ES110" s="28"/>
      <c r="ET110" s="28"/>
      <c r="EU110" s="28"/>
      <c r="EV110" s="28"/>
      <c r="EW110" s="28"/>
      <c r="EX110" s="28"/>
      <c r="EY110" s="28"/>
      <c r="EZ110" s="28"/>
      <c r="FA110" s="28"/>
      <c r="FB110" s="28"/>
      <c r="FC110" s="28"/>
      <c r="FD110" s="28"/>
      <c r="FE110" s="28"/>
      <c r="FF110" s="28"/>
      <c r="FG110" s="28"/>
      <c r="FH110" s="28"/>
      <c r="FI110" s="28"/>
      <c r="FJ110" s="28"/>
      <c r="FK110" s="28"/>
      <c r="FL110" s="28"/>
      <c r="FM110" s="28"/>
      <c r="FN110" s="28"/>
      <c r="FO110" s="28"/>
      <c r="FP110" s="28"/>
      <c r="FQ110" s="28"/>
      <c r="FR110" s="28"/>
      <c r="FS110" s="28"/>
      <c r="FT110" s="28"/>
      <c r="FU110" s="28"/>
      <c r="FV110" s="28"/>
      <c r="FW110" s="28"/>
      <c r="FX110" s="28"/>
      <c r="FY110" s="28"/>
      <c r="FZ110" s="28"/>
      <c r="GA110" s="28"/>
      <c r="GB110" s="28"/>
      <c r="GC110" s="28"/>
      <c r="GD110" s="28"/>
      <c r="GE110" s="28"/>
      <c r="GF110" s="28"/>
      <c r="GG110" s="28"/>
      <c r="GH110" s="28"/>
      <c r="GI110" s="28"/>
      <c r="GJ110" s="28"/>
      <c r="GK110" s="28"/>
      <c r="GL110" s="28"/>
      <c r="GM110" s="28"/>
      <c r="GN110" s="28"/>
      <c r="GO110" s="28"/>
      <c r="GP110" s="28"/>
      <c r="GQ110" s="28"/>
      <c r="GR110" s="28"/>
      <c r="GS110" s="28"/>
      <c r="GT110" s="28"/>
      <c r="GU110" s="28"/>
      <c r="GV110" s="28"/>
      <c r="GW110" s="28"/>
      <c r="GX110" s="28"/>
      <c r="GY110" s="28"/>
      <c r="GZ110" s="28"/>
      <c r="HA110" s="28"/>
      <c r="HB110" s="28"/>
      <c r="HC110" s="28"/>
      <c r="HD110" s="28"/>
      <c r="HE110" s="28"/>
      <c r="HF110" s="28"/>
      <c r="HG110" s="28"/>
      <c r="HH110" s="28"/>
      <c r="HI110" s="28"/>
      <c r="HJ110" s="28"/>
      <c r="HK110" s="28"/>
      <c r="HL110" s="28"/>
      <c r="HM110" s="28"/>
      <c r="HN110" s="28"/>
      <c r="HO110" s="28"/>
      <c r="HP110" s="28"/>
      <c r="HQ110" s="28"/>
      <c r="HR110" s="28"/>
      <c r="HS110" s="28"/>
      <c r="HT110" s="28"/>
      <c r="HU110" s="28"/>
      <c r="HV110" s="28"/>
      <c r="HW110" s="28"/>
      <c r="HX110" s="28"/>
      <c r="HY110" s="28"/>
      <c r="HZ110" s="28"/>
      <c r="IA110" s="28"/>
      <c r="IB110" s="28"/>
      <c r="IC110" s="28"/>
      <c r="ID110" s="28"/>
      <c r="IE110" s="28"/>
      <c r="IF110" s="28"/>
      <c r="IG110" s="28"/>
      <c r="IH110" s="28"/>
      <c r="II110" s="28"/>
      <c r="IJ110" s="28"/>
      <c r="IK110" s="28"/>
      <c r="IL110" s="28"/>
      <c r="IM110" s="28"/>
      <c r="IN110" s="28"/>
      <c r="IO110" s="28"/>
      <c r="IP110" s="28"/>
      <c r="IQ110" s="28"/>
      <c r="IR110" s="28"/>
      <c r="IS110" s="28"/>
      <c r="IT110" s="28"/>
      <c r="IU110" s="28"/>
      <c r="IV110" s="28"/>
      <c r="IW110" s="28"/>
      <c r="IX110" s="28"/>
      <c r="IY110" s="28"/>
      <c r="IZ110" s="28"/>
      <c r="JA110" s="28"/>
      <c r="JB110" s="28"/>
      <c r="JC110" s="28"/>
      <c r="JD110" s="28"/>
      <c r="JE110" s="28"/>
      <c r="JF110" s="28"/>
      <c r="JG110" s="28"/>
      <c r="JH110" s="28"/>
      <c r="JI110" s="28"/>
      <c r="JJ110" s="28"/>
      <c r="JK110" s="28"/>
      <c r="JL110" s="28"/>
      <c r="JM110" s="28"/>
      <c r="JN110" s="28"/>
      <c r="JO110" s="28"/>
    </row>
    <row r="111" spans="1:275" s="132" customFormat="1" ht="57" customHeight="1" x14ac:dyDescent="0.25">
      <c r="A111" s="651">
        <v>83</v>
      </c>
      <c r="B111" s="740" t="s">
        <v>458</v>
      </c>
      <c r="C111" s="652">
        <v>80101706</v>
      </c>
      <c r="D111" s="653" t="s">
        <v>474</v>
      </c>
      <c r="E111" s="652" t="s">
        <v>92</v>
      </c>
      <c r="F111" s="652">
        <v>1</v>
      </c>
      <c r="G111" s="654" t="s">
        <v>102</v>
      </c>
      <c r="H111" s="760">
        <v>3.5</v>
      </c>
      <c r="I111" s="652" t="s">
        <v>97</v>
      </c>
      <c r="J111" s="652" t="s">
        <v>89</v>
      </c>
      <c r="K111" s="652" t="s">
        <v>461</v>
      </c>
      <c r="L111" s="656">
        <v>27300000</v>
      </c>
      <c r="M111" s="657">
        <v>28301500</v>
      </c>
      <c r="N111" s="658" t="s">
        <v>380</v>
      </c>
      <c r="O111" s="658" t="s">
        <v>51</v>
      </c>
      <c r="P111" s="659" t="s">
        <v>503</v>
      </c>
      <c r="Q111" s="767" t="s">
        <v>528</v>
      </c>
      <c r="R111" s="721"/>
      <c r="S111" s="721"/>
      <c r="T111" s="722"/>
      <c r="U111" s="723"/>
      <c r="V111" s="724"/>
      <c r="W111" s="725"/>
      <c r="X111" s="726"/>
      <c r="Y111" s="727"/>
      <c r="Z111" s="727"/>
      <c r="AA111" s="728"/>
      <c r="AB111" s="728"/>
      <c r="AC111" s="728"/>
      <c r="AD111" s="724"/>
      <c r="AE111" s="728"/>
      <c r="AF111" s="728"/>
      <c r="AG111" s="728"/>
      <c r="AH111" s="729"/>
      <c r="AI111" s="730"/>
      <c r="AJ111" s="730"/>
      <c r="AK111" s="728"/>
      <c r="AL111" s="724"/>
      <c r="AM111" s="731"/>
      <c r="AN111" s="731"/>
      <c r="AO111" s="731"/>
      <c r="AP111" s="731"/>
      <c r="AQ111" s="731"/>
      <c r="AR111" s="732"/>
      <c r="AS111" s="732"/>
      <c r="AT111" s="733"/>
      <c r="AU111" s="733"/>
      <c r="AV111" s="733"/>
      <c r="AW111" s="733"/>
      <c r="AX111" s="733"/>
      <c r="AY111" s="733"/>
      <c r="AZ111" s="733"/>
      <c r="BA111" s="733"/>
      <c r="BB111" s="28"/>
      <c r="BC111" s="28"/>
      <c r="BD111" s="28"/>
      <c r="BE111" s="28"/>
      <c r="BF111" s="28"/>
      <c r="BG111" s="28"/>
      <c r="BH111" s="28"/>
      <c r="BI111" s="28"/>
      <c r="BJ111" s="28"/>
      <c r="BK111" s="28"/>
      <c r="BL111" s="28"/>
      <c r="BM111" s="28"/>
      <c r="BN111" s="28"/>
      <c r="BO111" s="28"/>
      <c r="BP111" s="28"/>
      <c r="BQ111" s="28"/>
      <c r="BR111" s="28"/>
      <c r="BS111" s="28"/>
      <c r="BT111" s="28"/>
      <c r="BU111" s="28"/>
      <c r="BV111" s="28"/>
      <c r="BW111" s="28"/>
      <c r="BX111" s="28"/>
      <c r="BY111" s="28"/>
      <c r="BZ111" s="28"/>
      <c r="CA111" s="28"/>
      <c r="CB111" s="28"/>
      <c r="CC111" s="28"/>
      <c r="CD111" s="28"/>
      <c r="CE111" s="28"/>
      <c r="CF111" s="28"/>
      <c r="CG111" s="28"/>
      <c r="CH111" s="28"/>
      <c r="CI111" s="28"/>
      <c r="CJ111" s="28"/>
      <c r="CK111" s="28"/>
      <c r="CL111" s="28"/>
      <c r="CM111" s="28"/>
      <c r="CN111" s="28"/>
      <c r="CO111" s="28"/>
      <c r="CP111" s="28"/>
      <c r="CQ111" s="28"/>
      <c r="CR111" s="28"/>
      <c r="CS111" s="28"/>
      <c r="CT111" s="28"/>
      <c r="CU111" s="28"/>
      <c r="CV111" s="28"/>
      <c r="CW111" s="28"/>
      <c r="CX111" s="28"/>
      <c r="CY111" s="28"/>
      <c r="CZ111" s="28"/>
      <c r="DA111" s="28"/>
      <c r="DB111" s="28"/>
      <c r="DC111" s="28"/>
      <c r="DD111" s="28"/>
      <c r="DE111" s="28"/>
      <c r="DF111" s="28"/>
      <c r="DG111" s="28"/>
      <c r="DH111" s="28"/>
      <c r="DI111" s="28"/>
      <c r="DJ111" s="28"/>
      <c r="DK111" s="28"/>
      <c r="DL111" s="28"/>
      <c r="DM111" s="28"/>
      <c r="DN111" s="28"/>
      <c r="DO111" s="28"/>
      <c r="DP111" s="28"/>
      <c r="DQ111" s="28"/>
      <c r="DR111" s="28"/>
      <c r="DS111" s="28"/>
      <c r="DT111" s="28"/>
      <c r="DU111" s="28"/>
      <c r="DV111" s="28"/>
      <c r="DW111" s="28"/>
      <c r="DX111" s="28"/>
      <c r="DY111" s="28"/>
      <c r="DZ111" s="28"/>
      <c r="EA111" s="28"/>
      <c r="EB111" s="28"/>
      <c r="EC111" s="28"/>
      <c r="ED111" s="28"/>
      <c r="EE111" s="28"/>
      <c r="EF111" s="28"/>
      <c r="EG111" s="28"/>
      <c r="EH111" s="28"/>
      <c r="EI111" s="28"/>
      <c r="EJ111" s="28"/>
      <c r="EK111" s="28"/>
      <c r="EL111" s="28"/>
      <c r="EM111" s="28"/>
      <c r="EN111" s="28"/>
      <c r="EO111" s="28"/>
      <c r="EP111" s="28"/>
      <c r="EQ111" s="28"/>
      <c r="ER111" s="28"/>
      <c r="ES111" s="28"/>
      <c r="ET111" s="28"/>
      <c r="EU111" s="28"/>
      <c r="EV111" s="28"/>
      <c r="EW111" s="28"/>
      <c r="EX111" s="28"/>
      <c r="EY111" s="28"/>
      <c r="EZ111" s="28"/>
      <c r="FA111" s="28"/>
      <c r="FB111" s="28"/>
      <c r="FC111" s="28"/>
      <c r="FD111" s="28"/>
      <c r="FE111" s="28"/>
      <c r="FF111" s="28"/>
      <c r="FG111" s="28"/>
      <c r="FH111" s="28"/>
      <c r="FI111" s="28"/>
      <c r="FJ111" s="28"/>
      <c r="FK111" s="28"/>
      <c r="FL111" s="28"/>
      <c r="FM111" s="28"/>
      <c r="FN111" s="28"/>
      <c r="FO111" s="28"/>
      <c r="FP111" s="28"/>
      <c r="FQ111" s="28"/>
      <c r="FR111" s="28"/>
      <c r="FS111" s="28"/>
      <c r="FT111" s="28"/>
      <c r="FU111" s="28"/>
      <c r="FV111" s="28"/>
      <c r="FW111" s="28"/>
      <c r="FX111" s="28"/>
      <c r="FY111" s="28"/>
      <c r="FZ111" s="28"/>
      <c r="GA111" s="28"/>
      <c r="GB111" s="28"/>
      <c r="GC111" s="28"/>
      <c r="GD111" s="28"/>
      <c r="GE111" s="28"/>
      <c r="GF111" s="28"/>
      <c r="GG111" s="28"/>
      <c r="GH111" s="28"/>
      <c r="GI111" s="28"/>
      <c r="GJ111" s="28"/>
      <c r="GK111" s="28"/>
      <c r="GL111" s="28"/>
      <c r="GM111" s="28"/>
      <c r="GN111" s="28"/>
      <c r="GO111" s="28"/>
      <c r="GP111" s="28"/>
      <c r="GQ111" s="28"/>
      <c r="GR111" s="28"/>
      <c r="GS111" s="28"/>
      <c r="GT111" s="28"/>
      <c r="GU111" s="28"/>
      <c r="GV111" s="28"/>
      <c r="GW111" s="28"/>
      <c r="GX111" s="28"/>
      <c r="GY111" s="28"/>
      <c r="GZ111" s="28"/>
      <c r="HA111" s="28"/>
      <c r="HB111" s="28"/>
      <c r="HC111" s="28"/>
      <c r="HD111" s="28"/>
      <c r="HE111" s="28"/>
      <c r="HF111" s="28"/>
      <c r="HG111" s="28"/>
      <c r="HH111" s="28"/>
      <c r="HI111" s="28"/>
      <c r="HJ111" s="28"/>
      <c r="HK111" s="28"/>
      <c r="HL111" s="28"/>
      <c r="HM111" s="28"/>
      <c r="HN111" s="28"/>
      <c r="HO111" s="28"/>
      <c r="HP111" s="28"/>
      <c r="HQ111" s="28"/>
      <c r="HR111" s="28"/>
      <c r="HS111" s="28"/>
      <c r="HT111" s="28"/>
      <c r="HU111" s="28"/>
      <c r="HV111" s="28"/>
      <c r="HW111" s="28"/>
      <c r="HX111" s="28"/>
      <c r="HY111" s="28"/>
      <c r="HZ111" s="28"/>
      <c r="IA111" s="28"/>
      <c r="IB111" s="28"/>
      <c r="IC111" s="28"/>
      <c r="ID111" s="28"/>
      <c r="IE111" s="28"/>
      <c r="IF111" s="28"/>
      <c r="IG111" s="28"/>
      <c r="IH111" s="28"/>
      <c r="II111" s="28"/>
      <c r="IJ111" s="28"/>
      <c r="IK111" s="28"/>
      <c r="IL111" s="28"/>
      <c r="IM111" s="28"/>
      <c r="IN111" s="28"/>
      <c r="IO111" s="28"/>
      <c r="IP111" s="28"/>
      <c r="IQ111" s="28"/>
      <c r="IR111" s="28"/>
      <c r="IS111" s="28"/>
      <c r="IT111" s="28"/>
      <c r="IU111" s="28"/>
      <c r="IV111" s="28"/>
      <c r="IW111" s="28"/>
      <c r="IX111" s="28"/>
      <c r="IY111" s="28"/>
      <c r="IZ111" s="28"/>
      <c r="JA111" s="28"/>
      <c r="JB111" s="28"/>
      <c r="JC111" s="28"/>
      <c r="JD111" s="28"/>
      <c r="JE111" s="28"/>
      <c r="JF111" s="28"/>
      <c r="JG111" s="28"/>
      <c r="JH111" s="28"/>
      <c r="JI111" s="28"/>
      <c r="JJ111" s="28"/>
      <c r="JK111" s="28"/>
      <c r="JL111" s="28"/>
      <c r="JM111" s="28"/>
      <c r="JN111" s="28"/>
      <c r="JO111" s="28"/>
    </row>
    <row r="112" spans="1:275" s="132" customFormat="1" ht="57" customHeight="1" x14ac:dyDescent="0.25">
      <c r="A112" s="651">
        <v>84</v>
      </c>
      <c r="B112" s="740" t="s">
        <v>458</v>
      </c>
      <c r="C112" s="652">
        <v>80101706</v>
      </c>
      <c r="D112" s="653" t="s">
        <v>475</v>
      </c>
      <c r="E112" s="652" t="s">
        <v>92</v>
      </c>
      <c r="F112" s="652">
        <v>1</v>
      </c>
      <c r="G112" s="654" t="s">
        <v>102</v>
      </c>
      <c r="H112" s="760">
        <v>11.5</v>
      </c>
      <c r="I112" s="652" t="s">
        <v>97</v>
      </c>
      <c r="J112" s="652" t="s">
        <v>89</v>
      </c>
      <c r="K112" s="652" t="s">
        <v>482</v>
      </c>
      <c r="L112" s="656">
        <v>28750000</v>
      </c>
      <c r="M112" s="657">
        <v>26250000</v>
      </c>
      <c r="N112" s="658" t="s">
        <v>380</v>
      </c>
      <c r="O112" s="658" t="s">
        <v>51</v>
      </c>
      <c r="P112" s="659" t="s">
        <v>494</v>
      </c>
      <c r="Q112" s="767" t="s">
        <v>529</v>
      </c>
      <c r="R112" s="721"/>
      <c r="S112" s="721"/>
      <c r="T112" s="722"/>
      <c r="U112" s="723"/>
      <c r="V112" s="724"/>
      <c r="W112" s="725"/>
      <c r="X112" s="726"/>
      <c r="Y112" s="727"/>
      <c r="Z112" s="727"/>
      <c r="AA112" s="728"/>
      <c r="AB112" s="728"/>
      <c r="AC112" s="728"/>
      <c r="AD112" s="724"/>
      <c r="AE112" s="728"/>
      <c r="AF112" s="728"/>
      <c r="AG112" s="728"/>
      <c r="AH112" s="729"/>
      <c r="AI112" s="730"/>
      <c r="AJ112" s="730"/>
      <c r="AK112" s="728"/>
      <c r="AL112" s="724"/>
      <c r="AM112" s="731"/>
      <c r="AN112" s="731"/>
      <c r="AO112" s="731"/>
      <c r="AP112" s="731"/>
      <c r="AQ112" s="731"/>
      <c r="AR112" s="732"/>
      <c r="AS112" s="732"/>
      <c r="AT112" s="733"/>
      <c r="AU112" s="733"/>
      <c r="AV112" s="733"/>
      <c r="AW112" s="733"/>
      <c r="AX112" s="733"/>
      <c r="AY112" s="733"/>
      <c r="AZ112" s="733"/>
      <c r="BA112" s="733"/>
      <c r="BB112" s="28"/>
      <c r="BC112" s="28"/>
      <c r="BD112" s="28"/>
      <c r="BE112" s="28"/>
      <c r="BF112" s="28"/>
      <c r="BG112" s="28"/>
      <c r="BH112" s="28"/>
      <c r="BI112" s="28"/>
      <c r="BJ112" s="28"/>
      <c r="BK112" s="28"/>
      <c r="BL112" s="28"/>
      <c r="BM112" s="28"/>
      <c r="BN112" s="28"/>
      <c r="BO112" s="28"/>
      <c r="BP112" s="28"/>
      <c r="BQ112" s="28"/>
      <c r="BR112" s="28"/>
      <c r="BS112" s="28"/>
      <c r="BT112" s="28"/>
      <c r="BU112" s="28"/>
      <c r="BV112" s="28"/>
      <c r="BW112" s="28"/>
      <c r="BX112" s="28"/>
      <c r="BY112" s="28"/>
      <c r="BZ112" s="28"/>
      <c r="CA112" s="28"/>
      <c r="CB112" s="28"/>
      <c r="CC112" s="28"/>
      <c r="CD112" s="28"/>
      <c r="CE112" s="28"/>
      <c r="CF112" s="28"/>
      <c r="CG112" s="28"/>
      <c r="CH112" s="28"/>
      <c r="CI112" s="28"/>
      <c r="CJ112" s="28"/>
      <c r="CK112" s="28"/>
      <c r="CL112" s="28"/>
      <c r="CM112" s="28"/>
      <c r="CN112" s="28"/>
      <c r="CO112" s="28"/>
      <c r="CP112" s="28"/>
      <c r="CQ112" s="28"/>
      <c r="CR112" s="28"/>
      <c r="CS112" s="28"/>
      <c r="CT112" s="28"/>
      <c r="CU112" s="28"/>
      <c r="CV112" s="28"/>
      <c r="CW112" s="28"/>
      <c r="CX112" s="28"/>
      <c r="CY112" s="28"/>
      <c r="CZ112" s="28"/>
      <c r="DA112" s="28"/>
      <c r="DB112" s="28"/>
      <c r="DC112" s="28"/>
      <c r="DD112" s="28"/>
      <c r="DE112" s="28"/>
      <c r="DF112" s="28"/>
      <c r="DG112" s="28"/>
      <c r="DH112" s="28"/>
      <c r="DI112" s="28"/>
      <c r="DJ112" s="28"/>
      <c r="DK112" s="28"/>
      <c r="DL112" s="28"/>
      <c r="DM112" s="28"/>
      <c r="DN112" s="28"/>
      <c r="DO112" s="28"/>
      <c r="DP112" s="28"/>
      <c r="DQ112" s="28"/>
      <c r="DR112" s="28"/>
      <c r="DS112" s="28"/>
      <c r="DT112" s="28"/>
      <c r="DU112" s="28"/>
      <c r="DV112" s="28"/>
      <c r="DW112" s="28"/>
      <c r="DX112" s="28"/>
      <c r="DY112" s="28"/>
      <c r="DZ112" s="28"/>
      <c r="EA112" s="28"/>
      <c r="EB112" s="28"/>
      <c r="EC112" s="28"/>
      <c r="ED112" s="28"/>
      <c r="EE112" s="28"/>
      <c r="EF112" s="28"/>
      <c r="EG112" s="28"/>
      <c r="EH112" s="28"/>
      <c r="EI112" s="28"/>
      <c r="EJ112" s="28"/>
      <c r="EK112" s="28"/>
      <c r="EL112" s="28"/>
      <c r="EM112" s="28"/>
      <c r="EN112" s="28"/>
      <c r="EO112" s="28"/>
      <c r="EP112" s="28"/>
      <c r="EQ112" s="28"/>
      <c r="ER112" s="28"/>
      <c r="ES112" s="28"/>
      <c r="ET112" s="28"/>
      <c r="EU112" s="28"/>
      <c r="EV112" s="28"/>
      <c r="EW112" s="28"/>
      <c r="EX112" s="28"/>
      <c r="EY112" s="28"/>
      <c r="EZ112" s="28"/>
      <c r="FA112" s="28"/>
      <c r="FB112" s="28"/>
      <c r="FC112" s="28"/>
      <c r="FD112" s="28"/>
      <c r="FE112" s="28"/>
      <c r="FF112" s="28"/>
      <c r="FG112" s="28"/>
      <c r="FH112" s="28"/>
      <c r="FI112" s="28"/>
      <c r="FJ112" s="28"/>
      <c r="FK112" s="28"/>
      <c r="FL112" s="28"/>
      <c r="FM112" s="28"/>
      <c r="FN112" s="28"/>
      <c r="FO112" s="28"/>
      <c r="FP112" s="28"/>
      <c r="FQ112" s="28"/>
      <c r="FR112" s="28"/>
      <c r="FS112" s="28"/>
      <c r="FT112" s="28"/>
      <c r="FU112" s="28"/>
      <c r="FV112" s="28"/>
      <c r="FW112" s="28"/>
      <c r="FX112" s="28"/>
      <c r="FY112" s="28"/>
      <c r="FZ112" s="28"/>
      <c r="GA112" s="28"/>
      <c r="GB112" s="28"/>
      <c r="GC112" s="28"/>
      <c r="GD112" s="28"/>
      <c r="GE112" s="28"/>
      <c r="GF112" s="28"/>
      <c r="GG112" s="28"/>
      <c r="GH112" s="28"/>
      <c r="GI112" s="28"/>
      <c r="GJ112" s="28"/>
      <c r="GK112" s="28"/>
      <c r="GL112" s="28"/>
      <c r="GM112" s="28"/>
      <c r="GN112" s="28"/>
      <c r="GO112" s="28"/>
      <c r="GP112" s="28"/>
      <c r="GQ112" s="28"/>
      <c r="GR112" s="28"/>
      <c r="GS112" s="28"/>
      <c r="GT112" s="28"/>
      <c r="GU112" s="28"/>
      <c r="GV112" s="28"/>
      <c r="GW112" s="28"/>
      <c r="GX112" s="28"/>
      <c r="GY112" s="28"/>
      <c r="GZ112" s="28"/>
      <c r="HA112" s="28"/>
      <c r="HB112" s="28"/>
      <c r="HC112" s="28"/>
      <c r="HD112" s="28"/>
      <c r="HE112" s="28"/>
      <c r="HF112" s="28"/>
      <c r="HG112" s="28"/>
      <c r="HH112" s="28"/>
      <c r="HI112" s="28"/>
      <c r="HJ112" s="28"/>
      <c r="HK112" s="28"/>
      <c r="HL112" s="28"/>
      <c r="HM112" s="28"/>
      <c r="HN112" s="28"/>
      <c r="HO112" s="28"/>
      <c r="HP112" s="28"/>
      <c r="HQ112" s="28"/>
      <c r="HR112" s="28"/>
      <c r="HS112" s="28"/>
      <c r="HT112" s="28"/>
      <c r="HU112" s="28"/>
      <c r="HV112" s="28"/>
      <c r="HW112" s="28"/>
      <c r="HX112" s="28"/>
      <c r="HY112" s="28"/>
      <c r="HZ112" s="28"/>
      <c r="IA112" s="28"/>
      <c r="IB112" s="28"/>
      <c r="IC112" s="28"/>
      <c r="ID112" s="28"/>
      <c r="IE112" s="28"/>
      <c r="IF112" s="28"/>
      <c r="IG112" s="28"/>
      <c r="IH112" s="28"/>
      <c r="II112" s="28"/>
      <c r="IJ112" s="28"/>
      <c r="IK112" s="28"/>
      <c r="IL112" s="28"/>
      <c r="IM112" s="28"/>
      <c r="IN112" s="28"/>
      <c r="IO112" s="28"/>
      <c r="IP112" s="28"/>
      <c r="IQ112" s="28"/>
      <c r="IR112" s="28"/>
      <c r="IS112" s="28"/>
      <c r="IT112" s="28"/>
      <c r="IU112" s="28"/>
      <c r="IV112" s="28"/>
      <c r="IW112" s="28"/>
      <c r="IX112" s="28"/>
      <c r="IY112" s="28"/>
      <c r="IZ112" s="28"/>
      <c r="JA112" s="28"/>
      <c r="JB112" s="28"/>
      <c r="JC112" s="28"/>
      <c r="JD112" s="28"/>
      <c r="JE112" s="28"/>
      <c r="JF112" s="28"/>
      <c r="JG112" s="28"/>
      <c r="JH112" s="28"/>
      <c r="JI112" s="28"/>
      <c r="JJ112" s="28"/>
      <c r="JK112" s="28"/>
      <c r="JL112" s="28"/>
      <c r="JM112" s="28"/>
      <c r="JN112" s="28"/>
      <c r="JO112" s="28"/>
    </row>
    <row r="113" spans="1:275" s="132" customFormat="1" ht="57" customHeight="1" x14ac:dyDescent="0.25">
      <c r="A113" s="651">
        <v>85</v>
      </c>
      <c r="B113" s="740" t="s">
        <v>495</v>
      </c>
      <c r="C113" s="652">
        <v>80101706</v>
      </c>
      <c r="D113" s="653" t="s">
        <v>496</v>
      </c>
      <c r="E113" s="652" t="s">
        <v>92</v>
      </c>
      <c r="F113" s="652">
        <v>1</v>
      </c>
      <c r="G113" s="654" t="s">
        <v>102</v>
      </c>
      <c r="H113" s="760">
        <v>3.5</v>
      </c>
      <c r="I113" s="652" t="s">
        <v>97</v>
      </c>
      <c r="J113" s="652" t="s">
        <v>89</v>
      </c>
      <c r="K113" s="652" t="s">
        <v>482</v>
      </c>
      <c r="L113" s="656">
        <v>26250000</v>
      </c>
      <c r="M113" s="657">
        <v>19822000</v>
      </c>
      <c r="N113" s="658" t="s">
        <v>380</v>
      </c>
      <c r="O113" s="658" t="s">
        <v>51</v>
      </c>
      <c r="P113" s="659" t="s">
        <v>381</v>
      </c>
      <c r="Q113" s="767" t="s">
        <v>530</v>
      </c>
      <c r="R113" s="721"/>
      <c r="S113" s="721"/>
      <c r="T113" s="722"/>
      <c r="U113" s="723"/>
      <c r="V113" s="724"/>
      <c r="W113" s="725"/>
      <c r="X113" s="726"/>
      <c r="Y113" s="727"/>
      <c r="Z113" s="727"/>
      <c r="AA113" s="728"/>
      <c r="AB113" s="728"/>
      <c r="AC113" s="728"/>
      <c r="AD113" s="724"/>
      <c r="AE113" s="728"/>
      <c r="AF113" s="728"/>
      <c r="AG113" s="728"/>
      <c r="AH113" s="729"/>
      <c r="AI113" s="730"/>
      <c r="AJ113" s="730"/>
      <c r="AK113" s="728"/>
      <c r="AL113" s="724"/>
      <c r="AM113" s="731"/>
      <c r="AN113" s="731"/>
      <c r="AO113" s="731"/>
      <c r="AP113" s="731"/>
      <c r="AQ113" s="731"/>
      <c r="AR113" s="732"/>
      <c r="AS113" s="732"/>
      <c r="AT113" s="733"/>
      <c r="AU113" s="733"/>
      <c r="AV113" s="733"/>
      <c r="AW113" s="733"/>
      <c r="AX113" s="733"/>
      <c r="AY113" s="733"/>
      <c r="AZ113" s="733"/>
      <c r="BA113" s="733"/>
      <c r="BB113" s="28"/>
      <c r="BC113" s="28"/>
      <c r="BD113" s="28"/>
      <c r="BE113" s="28"/>
      <c r="BF113" s="28"/>
      <c r="BG113" s="28"/>
      <c r="BH113" s="28"/>
      <c r="BI113" s="28"/>
      <c r="BJ113" s="28"/>
      <c r="BK113" s="28"/>
      <c r="BL113" s="28"/>
      <c r="BM113" s="28"/>
      <c r="BN113" s="28"/>
      <c r="BO113" s="28"/>
      <c r="BP113" s="28"/>
      <c r="BQ113" s="28"/>
      <c r="BR113" s="28"/>
      <c r="BS113" s="28"/>
      <c r="BT113" s="28"/>
      <c r="BU113" s="28"/>
      <c r="BV113" s="28"/>
      <c r="BW113" s="28"/>
      <c r="BX113" s="28"/>
      <c r="BY113" s="28"/>
      <c r="BZ113" s="28"/>
      <c r="CA113" s="28"/>
      <c r="CB113" s="28"/>
      <c r="CC113" s="28"/>
      <c r="CD113" s="28"/>
      <c r="CE113" s="28"/>
      <c r="CF113" s="28"/>
      <c r="CG113" s="28"/>
      <c r="CH113" s="28"/>
      <c r="CI113" s="28"/>
      <c r="CJ113" s="28"/>
      <c r="CK113" s="28"/>
      <c r="CL113" s="28"/>
      <c r="CM113" s="28"/>
      <c r="CN113" s="28"/>
      <c r="CO113" s="28"/>
      <c r="CP113" s="28"/>
      <c r="CQ113" s="28"/>
      <c r="CR113" s="28"/>
      <c r="CS113" s="28"/>
      <c r="CT113" s="28"/>
      <c r="CU113" s="28"/>
      <c r="CV113" s="28"/>
      <c r="CW113" s="28"/>
      <c r="CX113" s="28"/>
      <c r="CY113" s="28"/>
      <c r="CZ113" s="28"/>
      <c r="DA113" s="28"/>
      <c r="DB113" s="28"/>
      <c r="DC113" s="28"/>
      <c r="DD113" s="28"/>
      <c r="DE113" s="28"/>
      <c r="DF113" s="28"/>
      <c r="DG113" s="28"/>
      <c r="DH113" s="28"/>
      <c r="DI113" s="28"/>
      <c r="DJ113" s="28"/>
      <c r="DK113" s="28"/>
      <c r="DL113" s="28"/>
      <c r="DM113" s="28"/>
      <c r="DN113" s="28"/>
      <c r="DO113" s="28"/>
      <c r="DP113" s="28"/>
      <c r="DQ113" s="28"/>
      <c r="DR113" s="28"/>
      <c r="DS113" s="28"/>
      <c r="DT113" s="28"/>
      <c r="DU113" s="28"/>
      <c r="DV113" s="28"/>
      <c r="DW113" s="28"/>
      <c r="DX113" s="28"/>
      <c r="DY113" s="28"/>
      <c r="DZ113" s="28"/>
      <c r="EA113" s="28"/>
      <c r="EB113" s="28"/>
      <c r="EC113" s="28"/>
      <c r="ED113" s="28"/>
      <c r="EE113" s="28"/>
      <c r="EF113" s="28"/>
      <c r="EG113" s="28"/>
      <c r="EH113" s="28"/>
      <c r="EI113" s="28"/>
      <c r="EJ113" s="28"/>
      <c r="EK113" s="28"/>
      <c r="EL113" s="28"/>
      <c r="EM113" s="28"/>
      <c r="EN113" s="28"/>
      <c r="EO113" s="28"/>
      <c r="EP113" s="28"/>
      <c r="EQ113" s="28"/>
      <c r="ER113" s="28"/>
      <c r="ES113" s="28"/>
      <c r="ET113" s="28"/>
      <c r="EU113" s="28"/>
      <c r="EV113" s="28"/>
      <c r="EW113" s="28"/>
      <c r="EX113" s="28"/>
      <c r="EY113" s="28"/>
      <c r="EZ113" s="28"/>
      <c r="FA113" s="28"/>
      <c r="FB113" s="28"/>
      <c r="FC113" s="28"/>
      <c r="FD113" s="28"/>
      <c r="FE113" s="28"/>
      <c r="FF113" s="28"/>
      <c r="FG113" s="28"/>
      <c r="FH113" s="28"/>
      <c r="FI113" s="28"/>
      <c r="FJ113" s="28"/>
      <c r="FK113" s="28"/>
      <c r="FL113" s="28"/>
      <c r="FM113" s="28"/>
      <c r="FN113" s="28"/>
      <c r="FO113" s="28"/>
      <c r="FP113" s="28"/>
      <c r="FQ113" s="28"/>
      <c r="FR113" s="28"/>
      <c r="FS113" s="28"/>
      <c r="FT113" s="28"/>
      <c r="FU113" s="28"/>
      <c r="FV113" s="28"/>
      <c r="FW113" s="28"/>
      <c r="FX113" s="28"/>
      <c r="FY113" s="28"/>
      <c r="FZ113" s="28"/>
      <c r="GA113" s="28"/>
      <c r="GB113" s="28"/>
      <c r="GC113" s="28"/>
      <c r="GD113" s="28"/>
      <c r="GE113" s="28"/>
      <c r="GF113" s="28"/>
      <c r="GG113" s="28"/>
      <c r="GH113" s="28"/>
      <c r="GI113" s="28"/>
      <c r="GJ113" s="28"/>
      <c r="GK113" s="28"/>
      <c r="GL113" s="28"/>
      <c r="GM113" s="28"/>
      <c r="GN113" s="28"/>
      <c r="GO113" s="28"/>
      <c r="GP113" s="28"/>
      <c r="GQ113" s="28"/>
      <c r="GR113" s="28"/>
      <c r="GS113" s="28"/>
      <c r="GT113" s="28"/>
      <c r="GU113" s="28"/>
      <c r="GV113" s="28"/>
      <c r="GW113" s="28"/>
      <c r="GX113" s="28"/>
      <c r="GY113" s="28"/>
      <c r="GZ113" s="28"/>
      <c r="HA113" s="28"/>
      <c r="HB113" s="28"/>
      <c r="HC113" s="28"/>
      <c r="HD113" s="28"/>
      <c r="HE113" s="28"/>
      <c r="HF113" s="28"/>
      <c r="HG113" s="28"/>
      <c r="HH113" s="28"/>
      <c r="HI113" s="28"/>
      <c r="HJ113" s="28"/>
      <c r="HK113" s="28"/>
      <c r="HL113" s="28"/>
      <c r="HM113" s="28"/>
      <c r="HN113" s="28"/>
      <c r="HO113" s="28"/>
      <c r="HP113" s="28"/>
      <c r="HQ113" s="28"/>
      <c r="HR113" s="28"/>
      <c r="HS113" s="28"/>
      <c r="HT113" s="28"/>
      <c r="HU113" s="28"/>
      <c r="HV113" s="28"/>
      <c r="HW113" s="28"/>
      <c r="HX113" s="28"/>
      <c r="HY113" s="28"/>
      <c r="HZ113" s="28"/>
      <c r="IA113" s="28"/>
      <c r="IB113" s="28"/>
      <c r="IC113" s="28"/>
      <c r="ID113" s="28"/>
      <c r="IE113" s="28"/>
      <c r="IF113" s="28"/>
      <c r="IG113" s="28"/>
      <c r="IH113" s="28"/>
      <c r="II113" s="28"/>
      <c r="IJ113" s="28"/>
      <c r="IK113" s="28"/>
      <c r="IL113" s="28"/>
      <c r="IM113" s="28"/>
      <c r="IN113" s="28"/>
      <c r="IO113" s="28"/>
      <c r="IP113" s="28"/>
      <c r="IQ113" s="28"/>
      <c r="IR113" s="28"/>
      <c r="IS113" s="28"/>
      <c r="IT113" s="28"/>
      <c r="IU113" s="28"/>
      <c r="IV113" s="28"/>
      <c r="IW113" s="28"/>
      <c r="IX113" s="28"/>
      <c r="IY113" s="28"/>
      <c r="IZ113" s="28"/>
      <c r="JA113" s="28"/>
      <c r="JB113" s="28"/>
      <c r="JC113" s="28"/>
      <c r="JD113" s="28"/>
      <c r="JE113" s="28"/>
      <c r="JF113" s="28"/>
      <c r="JG113" s="28"/>
      <c r="JH113" s="28"/>
      <c r="JI113" s="28"/>
      <c r="JJ113" s="28"/>
      <c r="JK113" s="28"/>
      <c r="JL113" s="28"/>
      <c r="JM113" s="28"/>
      <c r="JN113" s="28"/>
      <c r="JO113" s="28"/>
    </row>
    <row r="114" spans="1:275" s="132" customFormat="1" ht="57" customHeight="1" x14ac:dyDescent="0.25">
      <c r="A114" s="651">
        <v>86</v>
      </c>
      <c r="B114" s="740" t="s">
        <v>451</v>
      </c>
      <c r="C114" s="652">
        <v>80101706</v>
      </c>
      <c r="D114" s="653" t="s">
        <v>463</v>
      </c>
      <c r="E114" s="652" t="s">
        <v>92</v>
      </c>
      <c r="F114" s="652">
        <v>1</v>
      </c>
      <c r="G114" s="654" t="s">
        <v>102</v>
      </c>
      <c r="H114" s="760">
        <v>5.5</v>
      </c>
      <c r="I114" s="652" t="s">
        <v>97</v>
      </c>
      <c r="J114" s="652" t="s">
        <v>89</v>
      </c>
      <c r="K114" s="652" t="s">
        <v>461</v>
      </c>
      <c r="L114" s="656">
        <v>19822000</v>
      </c>
      <c r="M114" s="657">
        <v>29716000</v>
      </c>
      <c r="N114" s="658" t="s">
        <v>380</v>
      </c>
      <c r="O114" s="658" t="s">
        <v>51</v>
      </c>
      <c r="P114" s="659" t="s">
        <v>55</v>
      </c>
      <c r="Q114" s="767" t="s">
        <v>531</v>
      </c>
      <c r="R114" s="721"/>
      <c r="S114" s="721"/>
      <c r="T114" s="722"/>
      <c r="U114" s="723"/>
      <c r="V114" s="724"/>
      <c r="W114" s="725"/>
      <c r="X114" s="726"/>
      <c r="Y114" s="727"/>
      <c r="Z114" s="727"/>
      <c r="AA114" s="728"/>
      <c r="AB114" s="728"/>
      <c r="AC114" s="728"/>
      <c r="AD114" s="724"/>
      <c r="AE114" s="728"/>
      <c r="AF114" s="728"/>
      <c r="AG114" s="728"/>
      <c r="AH114" s="729"/>
      <c r="AI114" s="730"/>
      <c r="AJ114" s="730"/>
      <c r="AK114" s="728"/>
      <c r="AL114" s="724"/>
      <c r="AM114" s="731"/>
      <c r="AN114" s="731"/>
      <c r="AO114" s="731"/>
      <c r="AP114" s="731"/>
      <c r="AQ114" s="731"/>
      <c r="AR114" s="732"/>
      <c r="AS114" s="732"/>
      <c r="AT114" s="733"/>
      <c r="AU114" s="733"/>
      <c r="AV114" s="733"/>
      <c r="AW114" s="733"/>
      <c r="AX114" s="733"/>
      <c r="AY114" s="733"/>
      <c r="AZ114" s="733"/>
      <c r="BA114" s="733"/>
      <c r="BB114" s="28"/>
      <c r="BC114" s="28"/>
      <c r="BD114" s="28"/>
      <c r="BE114" s="28"/>
      <c r="BF114" s="28"/>
      <c r="BG114" s="28"/>
      <c r="BH114" s="28"/>
      <c r="BI114" s="28"/>
      <c r="BJ114" s="28"/>
      <c r="BK114" s="28"/>
      <c r="BL114" s="28"/>
      <c r="BM114" s="28"/>
      <c r="BN114" s="28"/>
      <c r="BO114" s="28"/>
      <c r="BP114" s="28"/>
      <c r="BQ114" s="28"/>
      <c r="BR114" s="28"/>
      <c r="BS114" s="28"/>
      <c r="BT114" s="28"/>
      <c r="BU114" s="28"/>
      <c r="BV114" s="28"/>
      <c r="BW114" s="28"/>
      <c r="BX114" s="28"/>
      <c r="BY114" s="28"/>
      <c r="BZ114" s="28"/>
      <c r="CA114" s="28"/>
      <c r="CB114" s="28"/>
      <c r="CC114" s="28"/>
      <c r="CD114" s="28"/>
      <c r="CE114" s="28"/>
      <c r="CF114" s="28"/>
      <c r="CG114" s="28"/>
      <c r="CH114" s="28"/>
      <c r="CI114" s="28"/>
      <c r="CJ114" s="28"/>
      <c r="CK114" s="28"/>
      <c r="CL114" s="28"/>
      <c r="CM114" s="28"/>
      <c r="CN114" s="28"/>
      <c r="CO114" s="28"/>
      <c r="CP114" s="28"/>
      <c r="CQ114" s="28"/>
      <c r="CR114" s="28"/>
      <c r="CS114" s="28"/>
      <c r="CT114" s="28"/>
      <c r="CU114" s="28"/>
      <c r="CV114" s="28"/>
      <c r="CW114" s="28"/>
      <c r="CX114" s="28"/>
      <c r="CY114" s="28"/>
      <c r="CZ114" s="28"/>
      <c r="DA114" s="28"/>
      <c r="DB114" s="28"/>
      <c r="DC114" s="28"/>
      <c r="DD114" s="28"/>
      <c r="DE114" s="28"/>
      <c r="DF114" s="28"/>
      <c r="DG114" s="28"/>
      <c r="DH114" s="28"/>
      <c r="DI114" s="28"/>
      <c r="DJ114" s="28"/>
      <c r="DK114" s="28"/>
      <c r="DL114" s="28"/>
      <c r="DM114" s="28"/>
      <c r="DN114" s="28"/>
      <c r="DO114" s="28"/>
      <c r="DP114" s="28"/>
      <c r="DQ114" s="28"/>
      <c r="DR114" s="28"/>
      <c r="DS114" s="28"/>
      <c r="DT114" s="28"/>
      <c r="DU114" s="28"/>
      <c r="DV114" s="28"/>
      <c r="DW114" s="28"/>
      <c r="DX114" s="28"/>
      <c r="DY114" s="28"/>
      <c r="DZ114" s="28"/>
      <c r="EA114" s="28"/>
      <c r="EB114" s="28"/>
      <c r="EC114" s="28"/>
      <c r="ED114" s="28"/>
      <c r="EE114" s="28"/>
      <c r="EF114" s="28"/>
      <c r="EG114" s="28"/>
      <c r="EH114" s="28"/>
      <c r="EI114" s="28"/>
      <c r="EJ114" s="28"/>
      <c r="EK114" s="28"/>
      <c r="EL114" s="28"/>
      <c r="EM114" s="28"/>
      <c r="EN114" s="28"/>
      <c r="EO114" s="28"/>
      <c r="EP114" s="28"/>
      <c r="EQ114" s="28"/>
      <c r="ER114" s="28"/>
      <c r="ES114" s="28"/>
      <c r="ET114" s="28"/>
      <c r="EU114" s="28"/>
      <c r="EV114" s="28"/>
      <c r="EW114" s="28"/>
      <c r="EX114" s="28"/>
      <c r="EY114" s="28"/>
      <c r="EZ114" s="28"/>
      <c r="FA114" s="28"/>
      <c r="FB114" s="28"/>
      <c r="FC114" s="28"/>
      <c r="FD114" s="28"/>
      <c r="FE114" s="28"/>
      <c r="FF114" s="28"/>
      <c r="FG114" s="28"/>
      <c r="FH114" s="28"/>
      <c r="FI114" s="28"/>
      <c r="FJ114" s="28"/>
      <c r="FK114" s="28"/>
      <c r="FL114" s="28"/>
      <c r="FM114" s="28"/>
      <c r="FN114" s="28"/>
      <c r="FO114" s="28"/>
      <c r="FP114" s="28"/>
      <c r="FQ114" s="28"/>
      <c r="FR114" s="28"/>
      <c r="FS114" s="28"/>
      <c r="FT114" s="28"/>
      <c r="FU114" s="28"/>
      <c r="FV114" s="28"/>
      <c r="FW114" s="28"/>
      <c r="FX114" s="28"/>
      <c r="FY114" s="28"/>
      <c r="FZ114" s="28"/>
      <c r="GA114" s="28"/>
      <c r="GB114" s="28"/>
      <c r="GC114" s="28"/>
      <c r="GD114" s="28"/>
      <c r="GE114" s="28"/>
      <c r="GF114" s="28"/>
      <c r="GG114" s="28"/>
      <c r="GH114" s="28"/>
      <c r="GI114" s="28"/>
      <c r="GJ114" s="28"/>
      <c r="GK114" s="28"/>
      <c r="GL114" s="28"/>
      <c r="GM114" s="28"/>
      <c r="GN114" s="28"/>
      <c r="GO114" s="28"/>
      <c r="GP114" s="28"/>
      <c r="GQ114" s="28"/>
      <c r="GR114" s="28"/>
      <c r="GS114" s="28"/>
      <c r="GT114" s="28"/>
      <c r="GU114" s="28"/>
      <c r="GV114" s="28"/>
      <c r="GW114" s="28"/>
      <c r="GX114" s="28"/>
      <c r="GY114" s="28"/>
      <c r="GZ114" s="28"/>
      <c r="HA114" s="28"/>
      <c r="HB114" s="28"/>
      <c r="HC114" s="28"/>
      <c r="HD114" s="28"/>
      <c r="HE114" s="28"/>
      <c r="HF114" s="28"/>
      <c r="HG114" s="28"/>
      <c r="HH114" s="28"/>
      <c r="HI114" s="28"/>
      <c r="HJ114" s="28"/>
      <c r="HK114" s="28"/>
      <c r="HL114" s="28"/>
      <c r="HM114" s="28"/>
      <c r="HN114" s="28"/>
      <c r="HO114" s="28"/>
      <c r="HP114" s="28"/>
      <c r="HQ114" s="28"/>
      <c r="HR114" s="28"/>
      <c r="HS114" s="28"/>
      <c r="HT114" s="28"/>
      <c r="HU114" s="28"/>
      <c r="HV114" s="28"/>
      <c r="HW114" s="28"/>
      <c r="HX114" s="28"/>
      <c r="HY114" s="28"/>
      <c r="HZ114" s="28"/>
      <c r="IA114" s="28"/>
      <c r="IB114" s="28"/>
      <c r="IC114" s="28"/>
      <c r="ID114" s="28"/>
      <c r="IE114" s="28"/>
      <c r="IF114" s="28"/>
      <c r="IG114" s="28"/>
      <c r="IH114" s="28"/>
      <c r="II114" s="28"/>
      <c r="IJ114" s="28"/>
      <c r="IK114" s="28"/>
      <c r="IL114" s="28"/>
      <c r="IM114" s="28"/>
      <c r="IN114" s="28"/>
      <c r="IO114" s="28"/>
      <c r="IP114" s="28"/>
      <c r="IQ114" s="28"/>
      <c r="IR114" s="28"/>
      <c r="IS114" s="28"/>
      <c r="IT114" s="28"/>
      <c r="IU114" s="28"/>
      <c r="IV114" s="28"/>
      <c r="IW114" s="28"/>
      <c r="IX114" s="28"/>
      <c r="IY114" s="28"/>
      <c r="IZ114" s="28"/>
      <c r="JA114" s="28"/>
      <c r="JB114" s="28"/>
      <c r="JC114" s="28"/>
      <c r="JD114" s="28"/>
      <c r="JE114" s="28"/>
      <c r="JF114" s="28"/>
      <c r="JG114" s="28"/>
      <c r="JH114" s="28"/>
      <c r="JI114" s="28"/>
      <c r="JJ114" s="28"/>
      <c r="JK114" s="28"/>
      <c r="JL114" s="28"/>
      <c r="JM114" s="28"/>
      <c r="JN114" s="28"/>
      <c r="JO114" s="28"/>
    </row>
    <row r="115" spans="1:275" s="132" customFormat="1" ht="57" customHeight="1" x14ac:dyDescent="0.25">
      <c r="A115" s="651">
        <v>87</v>
      </c>
      <c r="B115" s="740" t="s">
        <v>457</v>
      </c>
      <c r="C115" s="652">
        <v>80101706</v>
      </c>
      <c r="D115" s="653" t="s">
        <v>473</v>
      </c>
      <c r="E115" s="652" t="s">
        <v>92</v>
      </c>
      <c r="F115" s="652">
        <v>1</v>
      </c>
      <c r="G115" s="654" t="s">
        <v>102</v>
      </c>
      <c r="H115" s="760">
        <v>11.5</v>
      </c>
      <c r="I115" s="652" t="s">
        <v>97</v>
      </c>
      <c r="J115" s="652" t="s">
        <v>89</v>
      </c>
      <c r="K115" s="652" t="s">
        <v>461</v>
      </c>
      <c r="L115" s="656">
        <v>29716000</v>
      </c>
      <c r="M115" s="657">
        <v>19377500</v>
      </c>
      <c r="N115" s="658" t="s">
        <v>380</v>
      </c>
      <c r="O115" s="658" t="s">
        <v>51</v>
      </c>
      <c r="P115" s="659" t="s">
        <v>55</v>
      </c>
      <c r="Q115" s="766" t="s">
        <v>532</v>
      </c>
      <c r="R115" s="721"/>
      <c r="S115" s="721"/>
      <c r="T115" s="722"/>
      <c r="U115" s="723"/>
      <c r="V115" s="724"/>
      <c r="W115" s="725"/>
      <c r="X115" s="726"/>
      <c r="Y115" s="727"/>
      <c r="Z115" s="727"/>
      <c r="AA115" s="728"/>
      <c r="AB115" s="728"/>
      <c r="AC115" s="728"/>
      <c r="AD115" s="724"/>
      <c r="AE115" s="728"/>
      <c r="AF115" s="728"/>
      <c r="AG115" s="728"/>
      <c r="AH115" s="729"/>
      <c r="AI115" s="730"/>
      <c r="AJ115" s="730"/>
      <c r="AK115" s="728"/>
      <c r="AL115" s="724"/>
      <c r="AM115" s="731"/>
      <c r="AN115" s="731"/>
      <c r="AO115" s="731"/>
      <c r="AP115" s="731"/>
      <c r="AQ115" s="731"/>
      <c r="AR115" s="732"/>
      <c r="AS115" s="732"/>
      <c r="AT115" s="733"/>
      <c r="AU115" s="733"/>
      <c r="AV115" s="733"/>
      <c r="AW115" s="733"/>
      <c r="AX115" s="733"/>
      <c r="AY115" s="733"/>
      <c r="AZ115" s="733"/>
      <c r="BA115" s="733"/>
      <c r="BB115" s="28"/>
      <c r="BC115" s="28"/>
      <c r="BD115" s="28"/>
      <c r="BE115" s="28"/>
      <c r="BF115" s="28"/>
      <c r="BG115" s="28"/>
      <c r="BH115" s="28"/>
      <c r="BI115" s="28"/>
      <c r="BJ115" s="28"/>
      <c r="BK115" s="28"/>
      <c r="BL115" s="28"/>
      <c r="BM115" s="28"/>
      <c r="BN115" s="28"/>
      <c r="BO115" s="28"/>
      <c r="BP115" s="28"/>
      <c r="BQ115" s="28"/>
      <c r="BR115" s="28"/>
      <c r="BS115" s="28"/>
      <c r="BT115" s="28"/>
      <c r="BU115" s="28"/>
      <c r="BV115" s="28"/>
      <c r="BW115" s="28"/>
      <c r="BX115" s="28"/>
      <c r="BY115" s="28"/>
      <c r="BZ115" s="28"/>
      <c r="CA115" s="28"/>
      <c r="CB115" s="28"/>
      <c r="CC115" s="28"/>
      <c r="CD115" s="28"/>
      <c r="CE115" s="28"/>
      <c r="CF115" s="28"/>
      <c r="CG115" s="28"/>
      <c r="CH115" s="28"/>
      <c r="CI115" s="28"/>
      <c r="CJ115" s="28"/>
      <c r="CK115" s="28"/>
      <c r="CL115" s="28"/>
      <c r="CM115" s="28"/>
      <c r="CN115" s="28"/>
      <c r="CO115" s="28"/>
      <c r="CP115" s="28"/>
      <c r="CQ115" s="28"/>
      <c r="CR115" s="28"/>
      <c r="CS115" s="28"/>
      <c r="CT115" s="28"/>
      <c r="CU115" s="28"/>
      <c r="CV115" s="28"/>
      <c r="CW115" s="28"/>
      <c r="CX115" s="28"/>
      <c r="CY115" s="28"/>
      <c r="CZ115" s="28"/>
      <c r="DA115" s="28"/>
      <c r="DB115" s="28"/>
      <c r="DC115" s="28"/>
      <c r="DD115" s="28"/>
      <c r="DE115" s="28"/>
      <c r="DF115" s="28"/>
      <c r="DG115" s="28"/>
      <c r="DH115" s="28"/>
      <c r="DI115" s="28"/>
      <c r="DJ115" s="28"/>
      <c r="DK115" s="28"/>
      <c r="DL115" s="28"/>
      <c r="DM115" s="28"/>
      <c r="DN115" s="28"/>
      <c r="DO115" s="28"/>
      <c r="DP115" s="28"/>
      <c r="DQ115" s="28"/>
      <c r="DR115" s="28"/>
      <c r="DS115" s="28"/>
      <c r="DT115" s="28"/>
      <c r="DU115" s="28"/>
      <c r="DV115" s="28"/>
      <c r="DW115" s="28"/>
      <c r="DX115" s="28"/>
      <c r="DY115" s="28"/>
      <c r="DZ115" s="28"/>
      <c r="EA115" s="28"/>
      <c r="EB115" s="28"/>
      <c r="EC115" s="28"/>
      <c r="ED115" s="28"/>
      <c r="EE115" s="28"/>
      <c r="EF115" s="28"/>
      <c r="EG115" s="28"/>
      <c r="EH115" s="28"/>
      <c r="EI115" s="28"/>
      <c r="EJ115" s="28"/>
      <c r="EK115" s="28"/>
      <c r="EL115" s="28"/>
      <c r="EM115" s="28"/>
      <c r="EN115" s="28"/>
      <c r="EO115" s="28"/>
      <c r="EP115" s="28"/>
      <c r="EQ115" s="28"/>
      <c r="ER115" s="28"/>
      <c r="ES115" s="28"/>
      <c r="ET115" s="28"/>
      <c r="EU115" s="28"/>
      <c r="EV115" s="28"/>
      <c r="EW115" s="28"/>
      <c r="EX115" s="28"/>
      <c r="EY115" s="28"/>
      <c r="EZ115" s="28"/>
      <c r="FA115" s="28"/>
      <c r="FB115" s="28"/>
      <c r="FC115" s="28"/>
      <c r="FD115" s="28"/>
      <c r="FE115" s="28"/>
      <c r="FF115" s="28"/>
      <c r="FG115" s="28"/>
      <c r="FH115" s="28"/>
      <c r="FI115" s="28"/>
      <c r="FJ115" s="28"/>
      <c r="FK115" s="28"/>
      <c r="FL115" s="28"/>
      <c r="FM115" s="28"/>
      <c r="FN115" s="28"/>
      <c r="FO115" s="28"/>
      <c r="FP115" s="28"/>
      <c r="FQ115" s="28"/>
      <c r="FR115" s="28"/>
      <c r="FS115" s="28"/>
      <c r="FT115" s="28"/>
      <c r="FU115" s="28"/>
      <c r="FV115" s="28"/>
      <c r="FW115" s="28"/>
      <c r="FX115" s="28"/>
      <c r="FY115" s="28"/>
      <c r="FZ115" s="28"/>
      <c r="GA115" s="28"/>
      <c r="GB115" s="28"/>
      <c r="GC115" s="28"/>
      <c r="GD115" s="28"/>
      <c r="GE115" s="28"/>
      <c r="GF115" s="28"/>
      <c r="GG115" s="28"/>
      <c r="GH115" s="28"/>
      <c r="GI115" s="28"/>
      <c r="GJ115" s="28"/>
      <c r="GK115" s="28"/>
      <c r="GL115" s="28"/>
      <c r="GM115" s="28"/>
      <c r="GN115" s="28"/>
      <c r="GO115" s="28"/>
      <c r="GP115" s="28"/>
      <c r="GQ115" s="28"/>
      <c r="GR115" s="28"/>
      <c r="GS115" s="28"/>
      <c r="GT115" s="28"/>
      <c r="GU115" s="28"/>
      <c r="GV115" s="28"/>
      <c r="GW115" s="28"/>
      <c r="GX115" s="28"/>
      <c r="GY115" s="28"/>
      <c r="GZ115" s="28"/>
      <c r="HA115" s="28"/>
      <c r="HB115" s="28"/>
      <c r="HC115" s="28"/>
      <c r="HD115" s="28"/>
      <c r="HE115" s="28"/>
      <c r="HF115" s="28"/>
      <c r="HG115" s="28"/>
      <c r="HH115" s="28"/>
      <c r="HI115" s="28"/>
      <c r="HJ115" s="28"/>
      <c r="HK115" s="28"/>
      <c r="HL115" s="28"/>
      <c r="HM115" s="28"/>
      <c r="HN115" s="28"/>
      <c r="HO115" s="28"/>
      <c r="HP115" s="28"/>
      <c r="HQ115" s="28"/>
      <c r="HR115" s="28"/>
      <c r="HS115" s="28"/>
      <c r="HT115" s="28"/>
      <c r="HU115" s="28"/>
      <c r="HV115" s="28"/>
      <c r="HW115" s="28"/>
      <c r="HX115" s="28"/>
      <c r="HY115" s="28"/>
      <c r="HZ115" s="28"/>
      <c r="IA115" s="28"/>
      <c r="IB115" s="28"/>
      <c r="IC115" s="28"/>
      <c r="ID115" s="28"/>
      <c r="IE115" s="28"/>
      <c r="IF115" s="28"/>
      <c r="IG115" s="28"/>
      <c r="IH115" s="28"/>
      <c r="II115" s="28"/>
      <c r="IJ115" s="28"/>
      <c r="IK115" s="28"/>
      <c r="IL115" s="28"/>
      <c r="IM115" s="28"/>
      <c r="IN115" s="28"/>
      <c r="IO115" s="28"/>
      <c r="IP115" s="28"/>
      <c r="IQ115" s="28"/>
      <c r="IR115" s="28"/>
      <c r="IS115" s="28"/>
      <c r="IT115" s="28"/>
      <c r="IU115" s="28"/>
      <c r="IV115" s="28"/>
      <c r="IW115" s="28"/>
      <c r="IX115" s="28"/>
      <c r="IY115" s="28"/>
      <c r="IZ115" s="28"/>
      <c r="JA115" s="28"/>
      <c r="JB115" s="28"/>
      <c r="JC115" s="28"/>
      <c r="JD115" s="28"/>
      <c r="JE115" s="28"/>
      <c r="JF115" s="28"/>
      <c r="JG115" s="28"/>
      <c r="JH115" s="28"/>
      <c r="JI115" s="28"/>
      <c r="JJ115" s="28"/>
      <c r="JK115" s="28"/>
      <c r="JL115" s="28"/>
      <c r="JM115" s="28"/>
      <c r="JN115" s="28"/>
      <c r="JO115" s="28"/>
    </row>
    <row r="116" spans="1:275" s="132" customFormat="1" ht="57" customHeight="1" x14ac:dyDescent="0.25">
      <c r="A116" s="651">
        <v>88</v>
      </c>
      <c r="B116" s="740" t="s">
        <v>457</v>
      </c>
      <c r="C116" s="652">
        <v>80101706</v>
      </c>
      <c r="D116" s="653" t="s">
        <v>476</v>
      </c>
      <c r="E116" s="652" t="s">
        <v>92</v>
      </c>
      <c r="F116" s="652">
        <v>1</v>
      </c>
      <c r="G116" s="654" t="s">
        <v>102</v>
      </c>
      <c r="H116" s="760">
        <v>11.5</v>
      </c>
      <c r="I116" s="652" t="s">
        <v>97</v>
      </c>
      <c r="J116" s="652" t="s">
        <v>89</v>
      </c>
      <c r="K116" s="652" t="s">
        <v>461</v>
      </c>
      <c r="L116" s="656">
        <v>19377500</v>
      </c>
      <c r="M116" s="657">
        <v>42665000</v>
      </c>
      <c r="N116" s="658" t="s">
        <v>380</v>
      </c>
      <c r="O116" s="658" t="s">
        <v>51</v>
      </c>
      <c r="P116" s="659" t="s">
        <v>54</v>
      </c>
      <c r="Q116" s="768" t="s">
        <v>533</v>
      </c>
      <c r="R116" s="721"/>
      <c r="S116" s="721"/>
      <c r="T116" s="722"/>
      <c r="U116" s="723"/>
      <c r="V116" s="724"/>
      <c r="W116" s="725"/>
      <c r="X116" s="726"/>
      <c r="Y116" s="727"/>
      <c r="Z116" s="727"/>
      <c r="AA116" s="728"/>
      <c r="AB116" s="728"/>
      <c r="AC116" s="728"/>
      <c r="AD116" s="724"/>
      <c r="AE116" s="728"/>
      <c r="AF116" s="728"/>
      <c r="AG116" s="728"/>
      <c r="AH116" s="729"/>
      <c r="AI116" s="730"/>
      <c r="AJ116" s="730"/>
      <c r="AK116" s="728"/>
      <c r="AL116" s="724"/>
      <c r="AM116" s="731"/>
      <c r="AN116" s="731"/>
      <c r="AO116" s="731"/>
      <c r="AP116" s="731"/>
      <c r="AQ116" s="731"/>
      <c r="AR116" s="732"/>
      <c r="AS116" s="732"/>
      <c r="AT116" s="733"/>
      <c r="AU116" s="733"/>
      <c r="AV116" s="733"/>
      <c r="AW116" s="733"/>
      <c r="AX116" s="733"/>
      <c r="AY116" s="733"/>
      <c r="AZ116" s="733"/>
      <c r="BA116" s="733"/>
      <c r="BB116" s="28"/>
      <c r="BC116" s="28"/>
      <c r="BD116" s="28"/>
      <c r="BE116" s="28"/>
      <c r="BF116" s="28"/>
      <c r="BG116" s="28"/>
      <c r="BH116" s="28"/>
      <c r="BI116" s="28"/>
      <c r="BJ116" s="28"/>
      <c r="BK116" s="28"/>
      <c r="BL116" s="28"/>
      <c r="BM116" s="28"/>
      <c r="BN116" s="28"/>
      <c r="BO116" s="28"/>
      <c r="BP116" s="28"/>
      <c r="BQ116" s="28"/>
      <c r="BR116" s="28"/>
      <c r="BS116" s="28"/>
      <c r="BT116" s="28"/>
      <c r="BU116" s="28"/>
      <c r="BV116" s="28"/>
      <c r="BW116" s="28"/>
      <c r="BX116" s="28"/>
      <c r="BY116" s="28"/>
      <c r="BZ116" s="28"/>
      <c r="CA116" s="28"/>
      <c r="CB116" s="28"/>
      <c r="CC116" s="28"/>
      <c r="CD116" s="28"/>
      <c r="CE116" s="28"/>
      <c r="CF116" s="28"/>
      <c r="CG116" s="28"/>
      <c r="CH116" s="28"/>
      <c r="CI116" s="28"/>
      <c r="CJ116" s="28"/>
      <c r="CK116" s="28"/>
      <c r="CL116" s="28"/>
      <c r="CM116" s="28"/>
      <c r="CN116" s="28"/>
      <c r="CO116" s="28"/>
      <c r="CP116" s="28"/>
      <c r="CQ116" s="28"/>
      <c r="CR116" s="28"/>
      <c r="CS116" s="28"/>
      <c r="CT116" s="28"/>
      <c r="CU116" s="28"/>
      <c r="CV116" s="28"/>
      <c r="CW116" s="28"/>
      <c r="CX116" s="28"/>
      <c r="CY116" s="28"/>
      <c r="CZ116" s="28"/>
      <c r="DA116" s="28"/>
      <c r="DB116" s="28"/>
      <c r="DC116" s="28"/>
      <c r="DD116" s="28"/>
      <c r="DE116" s="28"/>
      <c r="DF116" s="28"/>
      <c r="DG116" s="28"/>
      <c r="DH116" s="28"/>
      <c r="DI116" s="28"/>
      <c r="DJ116" s="28"/>
      <c r="DK116" s="28"/>
      <c r="DL116" s="28"/>
      <c r="DM116" s="28"/>
      <c r="DN116" s="28"/>
      <c r="DO116" s="28"/>
      <c r="DP116" s="28"/>
      <c r="DQ116" s="28"/>
      <c r="DR116" s="28"/>
      <c r="DS116" s="28"/>
      <c r="DT116" s="28"/>
      <c r="DU116" s="28"/>
      <c r="DV116" s="28"/>
      <c r="DW116" s="28"/>
      <c r="DX116" s="28"/>
      <c r="DY116" s="28"/>
      <c r="DZ116" s="28"/>
      <c r="EA116" s="28"/>
      <c r="EB116" s="28"/>
      <c r="EC116" s="28"/>
      <c r="ED116" s="28"/>
      <c r="EE116" s="28"/>
      <c r="EF116" s="28"/>
      <c r="EG116" s="28"/>
      <c r="EH116" s="28"/>
      <c r="EI116" s="28"/>
      <c r="EJ116" s="28"/>
      <c r="EK116" s="28"/>
      <c r="EL116" s="28"/>
      <c r="EM116" s="28"/>
      <c r="EN116" s="28"/>
      <c r="EO116" s="28"/>
      <c r="EP116" s="28"/>
      <c r="EQ116" s="28"/>
      <c r="ER116" s="28"/>
      <c r="ES116" s="28"/>
      <c r="ET116" s="28"/>
      <c r="EU116" s="28"/>
      <c r="EV116" s="28"/>
      <c r="EW116" s="28"/>
      <c r="EX116" s="28"/>
      <c r="EY116" s="28"/>
      <c r="EZ116" s="28"/>
      <c r="FA116" s="28"/>
      <c r="FB116" s="28"/>
      <c r="FC116" s="28"/>
      <c r="FD116" s="28"/>
      <c r="FE116" s="28"/>
      <c r="FF116" s="28"/>
      <c r="FG116" s="28"/>
      <c r="FH116" s="28"/>
      <c r="FI116" s="28"/>
      <c r="FJ116" s="28"/>
      <c r="FK116" s="28"/>
      <c r="FL116" s="28"/>
      <c r="FM116" s="28"/>
      <c r="FN116" s="28"/>
      <c r="FO116" s="28"/>
      <c r="FP116" s="28"/>
      <c r="FQ116" s="28"/>
      <c r="FR116" s="28"/>
      <c r="FS116" s="28"/>
      <c r="FT116" s="28"/>
      <c r="FU116" s="28"/>
      <c r="FV116" s="28"/>
      <c r="FW116" s="28"/>
      <c r="FX116" s="28"/>
      <c r="FY116" s="28"/>
      <c r="FZ116" s="28"/>
      <c r="GA116" s="28"/>
      <c r="GB116" s="28"/>
      <c r="GC116" s="28"/>
      <c r="GD116" s="28"/>
      <c r="GE116" s="28"/>
      <c r="GF116" s="28"/>
      <c r="GG116" s="28"/>
      <c r="GH116" s="28"/>
      <c r="GI116" s="28"/>
      <c r="GJ116" s="28"/>
      <c r="GK116" s="28"/>
      <c r="GL116" s="28"/>
      <c r="GM116" s="28"/>
      <c r="GN116" s="28"/>
      <c r="GO116" s="28"/>
      <c r="GP116" s="28"/>
      <c r="GQ116" s="28"/>
      <c r="GR116" s="28"/>
      <c r="GS116" s="28"/>
      <c r="GT116" s="28"/>
      <c r="GU116" s="28"/>
      <c r="GV116" s="28"/>
      <c r="GW116" s="28"/>
      <c r="GX116" s="28"/>
      <c r="GY116" s="28"/>
      <c r="GZ116" s="28"/>
      <c r="HA116" s="28"/>
      <c r="HB116" s="28"/>
      <c r="HC116" s="28"/>
      <c r="HD116" s="28"/>
      <c r="HE116" s="28"/>
      <c r="HF116" s="28"/>
      <c r="HG116" s="28"/>
      <c r="HH116" s="28"/>
      <c r="HI116" s="28"/>
      <c r="HJ116" s="28"/>
      <c r="HK116" s="28"/>
      <c r="HL116" s="28"/>
      <c r="HM116" s="28"/>
      <c r="HN116" s="28"/>
      <c r="HO116" s="28"/>
      <c r="HP116" s="28"/>
      <c r="HQ116" s="28"/>
      <c r="HR116" s="28"/>
      <c r="HS116" s="28"/>
      <c r="HT116" s="28"/>
      <c r="HU116" s="28"/>
      <c r="HV116" s="28"/>
      <c r="HW116" s="28"/>
      <c r="HX116" s="28"/>
      <c r="HY116" s="28"/>
      <c r="HZ116" s="28"/>
      <c r="IA116" s="28"/>
      <c r="IB116" s="28"/>
      <c r="IC116" s="28"/>
      <c r="ID116" s="28"/>
      <c r="IE116" s="28"/>
      <c r="IF116" s="28"/>
      <c r="IG116" s="28"/>
      <c r="IH116" s="28"/>
      <c r="II116" s="28"/>
      <c r="IJ116" s="28"/>
      <c r="IK116" s="28"/>
      <c r="IL116" s="28"/>
      <c r="IM116" s="28"/>
      <c r="IN116" s="28"/>
      <c r="IO116" s="28"/>
      <c r="IP116" s="28"/>
      <c r="IQ116" s="28"/>
      <c r="IR116" s="28"/>
      <c r="IS116" s="28"/>
      <c r="IT116" s="28"/>
      <c r="IU116" s="28"/>
      <c r="IV116" s="28"/>
      <c r="IW116" s="28"/>
      <c r="IX116" s="28"/>
      <c r="IY116" s="28"/>
      <c r="IZ116" s="28"/>
      <c r="JA116" s="28"/>
      <c r="JB116" s="28"/>
      <c r="JC116" s="28"/>
      <c r="JD116" s="28"/>
      <c r="JE116" s="28"/>
      <c r="JF116" s="28"/>
      <c r="JG116" s="28"/>
      <c r="JH116" s="28"/>
      <c r="JI116" s="28"/>
      <c r="JJ116" s="28"/>
      <c r="JK116" s="28"/>
      <c r="JL116" s="28"/>
      <c r="JM116" s="28"/>
      <c r="JN116" s="28"/>
      <c r="JO116" s="28"/>
    </row>
    <row r="117" spans="1:275" s="132" customFormat="1" ht="57" customHeight="1" x14ac:dyDescent="0.25">
      <c r="A117" s="651">
        <v>89</v>
      </c>
      <c r="B117" s="740" t="s">
        <v>459</v>
      </c>
      <c r="C117" s="652">
        <v>80101706</v>
      </c>
      <c r="D117" s="653" t="s">
        <v>477</v>
      </c>
      <c r="E117" s="652" t="s">
        <v>92</v>
      </c>
      <c r="F117" s="652">
        <v>1</v>
      </c>
      <c r="G117" s="654" t="s">
        <v>102</v>
      </c>
      <c r="H117" s="760">
        <v>11.5</v>
      </c>
      <c r="I117" s="652" t="s">
        <v>97</v>
      </c>
      <c r="J117" s="652" t="s">
        <v>89</v>
      </c>
      <c r="K117" s="652" t="s">
        <v>462</v>
      </c>
      <c r="L117" s="656">
        <v>48760000</v>
      </c>
      <c r="M117" s="657">
        <v>107640000</v>
      </c>
      <c r="N117" s="658" t="s">
        <v>380</v>
      </c>
      <c r="O117" s="658" t="s">
        <v>51</v>
      </c>
      <c r="P117" s="659" t="s">
        <v>54</v>
      </c>
      <c r="Q117" s="767" t="s">
        <v>534</v>
      </c>
      <c r="R117" s="721"/>
      <c r="S117" s="721"/>
      <c r="T117" s="722"/>
      <c r="U117" s="723"/>
      <c r="V117" s="724"/>
      <c r="W117" s="725"/>
      <c r="X117" s="726"/>
      <c r="Y117" s="727"/>
      <c r="Z117" s="727"/>
      <c r="AA117" s="728"/>
      <c r="AB117" s="728"/>
      <c r="AC117" s="728"/>
      <c r="AD117" s="724"/>
      <c r="AE117" s="728"/>
      <c r="AF117" s="728"/>
      <c r="AG117" s="728"/>
      <c r="AH117" s="729"/>
      <c r="AI117" s="730"/>
      <c r="AJ117" s="730"/>
      <c r="AK117" s="728"/>
      <c r="AL117" s="724"/>
      <c r="AM117" s="731"/>
      <c r="AN117" s="731"/>
      <c r="AO117" s="731"/>
      <c r="AP117" s="731"/>
      <c r="AQ117" s="731"/>
      <c r="AR117" s="732"/>
      <c r="AS117" s="732"/>
      <c r="AT117" s="733"/>
      <c r="AU117" s="733"/>
      <c r="AV117" s="733"/>
      <c r="AW117" s="733"/>
      <c r="AX117" s="733"/>
      <c r="AY117" s="733"/>
      <c r="AZ117" s="733"/>
      <c r="BA117" s="733"/>
      <c r="BB117" s="28"/>
      <c r="BC117" s="28"/>
      <c r="BD117" s="28"/>
      <c r="BE117" s="28"/>
      <c r="BF117" s="28"/>
      <c r="BG117" s="28"/>
      <c r="BH117" s="28"/>
      <c r="BI117" s="28"/>
      <c r="BJ117" s="28"/>
      <c r="BK117" s="28"/>
      <c r="BL117" s="28"/>
      <c r="BM117" s="28"/>
      <c r="BN117" s="28"/>
      <c r="BO117" s="28"/>
      <c r="BP117" s="28"/>
      <c r="BQ117" s="28"/>
      <c r="BR117" s="28"/>
      <c r="BS117" s="28"/>
      <c r="BT117" s="28"/>
      <c r="BU117" s="28"/>
      <c r="BV117" s="28"/>
      <c r="BW117" s="28"/>
      <c r="BX117" s="28"/>
      <c r="BY117" s="28"/>
      <c r="BZ117" s="28"/>
      <c r="CA117" s="28"/>
      <c r="CB117" s="28"/>
      <c r="CC117" s="28"/>
      <c r="CD117" s="28"/>
      <c r="CE117" s="28"/>
      <c r="CF117" s="28"/>
      <c r="CG117" s="28"/>
      <c r="CH117" s="28"/>
      <c r="CI117" s="28"/>
      <c r="CJ117" s="28"/>
      <c r="CK117" s="28"/>
      <c r="CL117" s="28"/>
      <c r="CM117" s="28"/>
      <c r="CN117" s="28"/>
      <c r="CO117" s="28"/>
      <c r="CP117" s="28"/>
      <c r="CQ117" s="28"/>
      <c r="CR117" s="28"/>
      <c r="CS117" s="28"/>
      <c r="CT117" s="28"/>
      <c r="CU117" s="28"/>
      <c r="CV117" s="28"/>
      <c r="CW117" s="28"/>
      <c r="CX117" s="28"/>
      <c r="CY117" s="28"/>
      <c r="CZ117" s="28"/>
      <c r="DA117" s="28"/>
      <c r="DB117" s="28"/>
      <c r="DC117" s="28"/>
      <c r="DD117" s="28"/>
      <c r="DE117" s="28"/>
      <c r="DF117" s="28"/>
      <c r="DG117" s="28"/>
      <c r="DH117" s="28"/>
      <c r="DI117" s="28"/>
      <c r="DJ117" s="28"/>
      <c r="DK117" s="28"/>
      <c r="DL117" s="28"/>
      <c r="DM117" s="28"/>
      <c r="DN117" s="28"/>
      <c r="DO117" s="28"/>
      <c r="DP117" s="28"/>
      <c r="DQ117" s="28"/>
      <c r="DR117" s="28"/>
      <c r="DS117" s="28"/>
      <c r="DT117" s="28"/>
      <c r="DU117" s="28"/>
      <c r="DV117" s="28"/>
      <c r="DW117" s="28"/>
      <c r="DX117" s="28"/>
      <c r="DY117" s="28"/>
      <c r="DZ117" s="28"/>
      <c r="EA117" s="28"/>
      <c r="EB117" s="28"/>
      <c r="EC117" s="28"/>
      <c r="ED117" s="28"/>
      <c r="EE117" s="28"/>
      <c r="EF117" s="28"/>
      <c r="EG117" s="28"/>
      <c r="EH117" s="28"/>
      <c r="EI117" s="28"/>
      <c r="EJ117" s="28"/>
      <c r="EK117" s="28"/>
      <c r="EL117" s="28"/>
      <c r="EM117" s="28"/>
      <c r="EN117" s="28"/>
      <c r="EO117" s="28"/>
      <c r="EP117" s="28"/>
      <c r="EQ117" s="28"/>
      <c r="ER117" s="28"/>
      <c r="ES117" s="28"/>
      <c r="ET117" s="28"/>
      <c r="EU117" s="28"/>
      <c r="EV117" s="28"/>
      <c r="EW117" s="28"/>
      <c r="EX117" s="28"/>
      <c r="EY117" s="28"/>
      <c r="EZ117" s="28"/>
      <c r="FA117" s="28"/>
      <c r="FB117" s="28"/>
      <c r="FC117" s="28"/>
      <c r="FD117" s="28"/>
      <c r="FE117" s="28"/>
      <c r="FF117" s="28"/>
      <c r="FG117" s="28"/>
      <c r="FH117" s="28"/>
      <c r="FI117" s="28"/>
      <c r="FJ117" s="28"/>
      <c r="FK117" s="28"/>
      <c r="FL117" s="28"/>
      <c r="FM117" s="28"/>
      <c r="FN117" s="28"/>
      <c r="FO117" s="28"/>
      <c r="FP117" s="28"/>
      <c r="FQ117" s="28"/>
      <c r="FR117" s="28"/>
      <c r="FS117" s="28"/>
      <c r="FT117" s="28"/>
      <c r="FU117" s="28"/>
      <c r="FV117" s="28"/>
      <c r="FW117" s="28"/>
      <c r="FX117" s="28"/>
      <c r="FY117" s="28"/>
      <c r="FZ117" s="28"/>
      <c r="GA117" s="28"/>
      <c r="GB117" s="28"/>
      <c r="GC117" s="28"/>
      <c r="GD117" s="28"/>
      <c r="GE117" s="28"/>
      <c r="GF117" s="28"/>
      <c r="GG117" s="28"/>
      <c r="GH117" s="28"/>
      <c r="GI117" s="28"/>
      <c r="GJ117" s="28"/>
      <c r="GK117" s="28"/>
      <c r="GL117" s="28"/>
      <c r="GM117" s="28"/>
      <c r="GN117" s="28"/>
      <c r="GO117" s="28"/>
      <c r="GP117" s="28"/>
      <c r="GQ117" s="28"/>
      <c r="GR117" s="28"/>
      <c r="GS117" s="28"/>
      <c r="GT117" s="28"/>
      <c r="GU117" s="28"/>
      <c r="GV117" s="28"/>
      <c r="GW117" s="28"/>
      <c r="GX117" s="28"/>
      <c r="GY117" s="28"/>
      <c r="GZ117" s="28"/>
      <c r="HA117" s="28"/>
      <c r="HB117" s="28"/>
      <c r="HC117" s="28"/>
      <c r="HD117" s="28"/>
      <c r="HE117" s="28"/>
      <c r="HF117" s="28"/>
      <c r="HG117" s="28"/>
      <c r="HH117" s="28"/>
      <c r="HI117" s="28"/>
      <c r="HJ117" s="28"/>
      <c r="HK117" s="28"/>
      <c r="HL117" s="28"/>
      <c r="HM117" s="28"/>
      <c r="HN117" s="28"/>
      <c r="HO117" s="28"/>
      <c r="HP117" s="28"/>
      <c r="HQ117" s="28"/>
      <c r="HR117" s="28"/>
      <c r="HS117" s="28"/>
      <c r="HT117" s="28"/>
      <c r="HU117" s="28"/>
      <c r="HV117" s="28"/>
      <c r="HW117" s="28"/>
      <c r="HX117" s="28"/>
      <c r="HY117" s="28"/>
      <c r="HZ117" s="28"/>
      <c r="IA117" s="28"/>
      <c r="IB117" s="28"/>
      <c r="IC117" s="28"/>
      <c r="ID117" s="28"/>
      <c r="IE117" s="28"/>
      <c r="IF117" s="28"/>
      <c r="IG117" s="28"/>
      <c r="IH117" s="28"/>
      <c r="II117" s="28"/>
      <c r="IJ117" s="28"/>
      <c r="IK117" s="28"/>
      <c r="IL117" s="28"/>
      <c r="IM117" s="28"/>
      <c r="IN117" s="28"/>
      <c r="IO117" s="28"/>
      <c r="IP117" s="28"/>
      <c r="IQ117" s="28"/>
      <c r="IR117" s="28"/>
      <c r="IS117" s="28"/>
      <c r="IT117" s="28"/>
      <c r="IU117" s="28"/>
      <c r="IV117" s="28"/>
      <c r="IW117" s="28"/>
      <c r="IX117" s="28"/>
      <c r="IY117" s="28"/>
      <c r="IZ117" s="28"/>
      <c r="JA117" s="28"/>
      <c r="JB117" s="28"/>
      <c r="JC117" s="28"/>
      <c r="JD117" s="28"/>
      <c r="JE117" s="28"/>
      <c r="JF117" s="28"/>
      <c r="JG117" s="28"/>
      <c r="JH117" s="28"/>
      <c r="JI117" s="28"/>
      <c r="JJ117" s="28"/>
      <c r="JK117" s="28"/>
      <c r="JL117" s="28"/>
      <c r="JM117" s="28"/>
      <c r="JN117" s="28"/>
      <c r="JO117" s="28"/>
    </row>
    <row r="118" spans="1:275" s="132" customFormat="1" ht="57" customHeight="1" x14ac:dyDescent="0.25">
      <c r="A118" s="651">
        <v>90</v>
      </c>
      <c r="B118" s="740" t="s">
        <v>459</v>
      </c>
      <c r="C118" s="652">
        <v>80101706</v>
      </c>
      <c r="D118" s="653" t="s">
        <v>478</v>
      </c>
      <c r="E118" s="652" t="s">
        <v>92</v>
      </c>
      <c r="F118" s="652">
        <v>1</v>
      </c>
      <c r="G118" s="654" t="s">
        <v>102</v>
      </c>
      <c r="H118" s="760">
        <v>11.5</v>
      </c>
      <c r="I118" s="652" t="s">
        <v>97</v>
      </c>
      <c r="J118" s="652" t="s">
        <v>89</v>
      </c>
      <c r="K118" s="652" t="s">
        <v>460</v>
      </c>
      <c r="L118" s="656">
        <v>103500000</v>
      </c>
      <c r="M118" s="657">
        <v>74865000</v>
      </c>
      <c r="N118" s="658" t="s">
        <v>380</v>
      </c>
      <c r="O118" s="658" t="s">
        <v>51</v>
      </c>
      <c r="P118" s="659" t="s">
        <v>54</v>
      </c>
      <c r="Q118" s="767" t="s">
        <v>535</v>
      </c>
      <c r="R118" s="721"/>
      <c r="S118" s="721"/>
      <c r="T118" s="722"/>
      <c r="U118" s="723"/>
      <c r="V118" s="724"/>
      <c r="W118" s="725"/>
      <c r="X118" s="726"/>
      <c r="Y118" s="727"/>
      <c r="Z118" s="727"/>
      <c r="AA118" s="728"/>
      <c r="AB118" s="728"/>
      <c r="AC118" s="728"/>
      <c r="AD118" s="724"/>
      <c r="AE118" s="728"/>
      <c r="AF118" s="728"/>
      <c r="AG118" s="728"/>
      <c r="AH118" s="729"/>
      <c r="AI118" s="730"/>
      <c r="AJ118" s="730"/>
      <c r="AK118" s="728"/>
      <c r="AL118" s="724"/>
      <c r="AM118" s="731"/>
      <c r="AN118" s="731"/>
      <c r="AO118" s="731"/>
      <c r="AP118" s="731"/>
      <c r="AQ118" s="731"/>
      <c r="AR118" s="732"/>
      <c r="AS118" s="732"/>
      <c r="AT118" s="733"/>
      <c r="AU118" s="733"/>
      <c r="AV118" s="733"/>
      <c r="AW118" s="733"/>
      <c r="AX118" s="733"/>
      <c r="AY118" s="733"/>
      <c r="AZ118" s="733"/>
      <c r="BA118" s="733"/>
      <c r="BB118" s="28"/>
      <c r="BC118" s="28"/>
      <c r="BD118" s="28"/>
      <c r="BE118" s="28"/>
      <c r="BF118" s="28"/>
      <c r="BG118" s="28"/>
      <c r="BH118" s="28"/>
      <c r="BI118" s="28"/>
      <c r="BJ118" s="28"/>
      <c r="BK118" s="28"/>
      <c r="BL118" s="28"/>
      <c r="BM118" s="28"/>
      <c r="BN118" s="28"/>
      <c r="BO118" s="28"/>
      <c r="BP118" s="28"/>
      <c r="BQ118" s="28"/>
      <c r="BR118" s="28"/>
      <c r="BS118" s="28"/>
      <c r="BT118" s="28"/>
      <c r="BU118" s="28"/>
      <c r="BV118" s="28"/>
      <c r="BW118" s="28"/>
      <c r="BX118" s="28"/>
      <c r="BY118" s="28"/>
      <c r="BZ118" s="28"/>
      <c r="CA118" s="28"/>
      <c r="CB118" s="28"/>
      <c r="CC118" s="28"/>
      <c r="CD118" s="28"/>
      <c r="CE118" s="28"/>
      <c r="CF118" s="28"/>
      <c r="CG118" s="28"/>
      <c r="CH118" s="28"/>
      <c r="CI118" s="28"/>
      <c r="CJ118" s="28"/>
      <c r="CK118" s="28"/>
      <c r="CL118" s="28"/>
      <c r="CM118" s="28"/>
      <c r="CN118" s="28"/>
      <c r="CO118" s="28"/>
      <c r="CP118" s="28"/>
      <c r="CQ118" s="28"/>
      <c r="CR118" s="28"/>
      <c r="CS118" s="28"/>
      <c r="CT118" s="28"/>
      <c r="CU118" s="28"/>
      <c r="CV118" s="28"/>
      <c r="CW118" s="28"/>
      <c r="CX118" s="28"/>
      <c r="CY118" s="28"/>
      <c r="CZ118" s="28"/>
      <c r="DA118" s="28"/>
      <c r="DB118" s="28"/>
      <c r="DC118" s="28"/>
      <c r="DD118" s="28"/>
      <c r="DE118" s="28"/>
      <c r="DF118" s="28"/>
      <c r="DG118" s="28"/>
      <c r="DH118" s="28"/>
      <c r="DI118" s="28"/>
      <c r="DJ118" s="28"/>
      <c r="DK118" s="28"/>
      <c r="DL118" s="28"/>
      <c r="DM118" s="28"/>
      <c r="DN118" s="28"/>
      <c r="DO118" s="28"/>
      <c r="DP118" s="28"/>
      <c r="DQ118" s="28"/>
      <c r="DR118" s="28"/>
      <c r="DS118" s="28"/>
      <c r="DT118" s="28"/>
      <c r="DU118" s="28"/>
      <c r="DV118" s="28"/>
      <c r="DW118" s="28"/>
      <c r="DX118" s="28"/>
      <c r="DY118" s="28"/>
      <c r="DZ118" s="28"/>
      <c r="EA118" s="28"/>
      <c r="EB118" s="28"/>
      <c r="EC118" s="28"/>
      <c r="ED118" s="28"/>
      <c r="EE118" s="28"/>
      <c r="EF118" s="28"/>
      <c r="EG118" s="28"/>
      <c r="EH118" s="28"/>
      <c r="EI118" s="28"/>
      <c r="EJ118" s="28"/>
      <c r="EK118" s="28"/>
      <c r="EL118" s="28"/>
      <c r="EM118" s="28"/>
      <c r="EN118" s="28"/>
      <c r="EO118" s="28"/>
      <c r="EP118" s="28"/>
      <c r="EQ118" s="28"/>
      <c r="ER118" s="28"/>
      <c r="ES118" s="28"/>
      <c r="ET118" s="28"/>
      <c r="EU118" s="28"/>
      <c r="EV118" s="28"/>
      <c r="EW118" s="28"/>
      <c r="EX118" s="28"/>
      <c r="EY118" s="28"/>
      <c r="EZ118" s="28"/>
      <c r="FA118" s="28"/>
      <c r="FB118" s="28"/>
      <c r="FC118" s="28"/>
      <c r="FD118" s="28"/>
      <c r="FE118" s="28"/>
      <c r="FF118" s="28"/>
      <c r="FG118" s="28"/>
      <c r="FH118" s="28"/>
      <c r="FI118" s="28"/>
      <c r="FJ118" s="28"/>
      <c r="FK118" s="28"/>
      <c r="FL118" s="28"/>
      <c r="FM118" s="28"/>
      <c r="FN118" s="28"/>
      <c r="FO118" s="28"/>
      <c r="FP118" s="28"/>
      <c r="FQ118" s="28"/>
      <c r="FR118" s="28"/>
      <c r="FS118" s="28"/>
      <c r="FT118" s="28"/>
      <c r="FU118" s="28"/>
      <c r="FV118" s="28"/>
      <c r="FW118" s="28"/>
      <c r="FX118" s="28"/>
      <c r="FY118" s="28"/>
      <c r="FZ118" s="28"/>
      <c r="GA118" s="28"/>
      <c r="GB118" s="28"/>
      <c r="GC118" s="28"/>
      <c r="GD118" s="28"/>
      <c r="GE118" s="28"/>
      <c r="GF118" s="28"/>
      <c r="GG118" s="28"/>
      <c r="GH118" s="28"/>
      <c r="GI118" s="28"/>
      <c r="GJ118" s="28"/>
      <c r="GK118" s="28"/>
      <c r="GL118" s="28"/>
      <c r="GM118" s="28"/>
      <c r="GN118" s="28"/>
      <c r="GO118" s="28"/>
      <c r="GP118" s="28"/>
      <c r="GQ118" s="28"/>
      <c r="GR118" s="28"/>
      <c r="GS118" s="28"/>
      <c r="GT118" s="28"/>
      <c r="GU118" s="28"/>
      <c r="GV118" s="28"/>
      <c r="GW118" s="28"/>
      <c r="GX118" s="28"/>
      <c r="GY118" s="28"/>
      <c r="GZ118" s="28"/>
      <c r="HA118" s="28"/>
      <c r="HB118" s="28"/>
      <c r="HC118" s="28"/>
      <c r="HD118" s="28"/>
      <c r="HE118" s="28"/>
      <c r="HF118" s="28"/>
      <c r="HG118" s="28"/>
      <c r="HH118" s="28"/>
      <c r="HI118" s="28"/>
      <c r="HJ118" s="28"/>
      <c r="HK118" s="28"/>
      <c r="HL118" s="28"/>
      <c r="HM118" s="28"/>
      <c r="HN118" s="28"/>
      <c r="HO118" s="28"/>
      <c r="HP118" s="28"/>
      <c r="HQ118" s="28"/>
      <c r="HR118" s="28"/>
      <c r="HS118" s="28"/>
      <c r="HT118" s="28"/>
      <c r="HU118" s="28"/>
      <c r="HV118" s="28"/>
      <c r="HW118" s="28"/>
      <c r="HX118" s="28"/>
      <c r="HY118" s="28"/>
      <c r="HZ118" s="28"/>
      <c r="IA118" s="28"/>
      <c r="IB118" s="28"/>
      <c r="IC118" s="28"/>
      <c r="ID118" s="28"/>
      <c r="IE118" s="28"/>
      <c r="IF118" s="28"/>
      <c r="IG118" s="28"/>
      <c r="IH118" s="28"/>
      <c r="II118" s="28"/>
      <c r="IJ118" s="28"/>
      <c r="IK118" s="28"/>
      <c r="IL118" s="28"/>
      <c r="IM118" s="28"/>
      <c r="IN118" s="28"/>
      <c r="IO118" s="28"/>
      <c r="IP118" s="28"/>
      <c r="IQ118" s="28"/>
      <c r="IR118" s="28"/>
      <c r="IS118" s="28"/>
      <c r="IT118" s="28"/>
      <c r="IU118" s="28"/>
      <c r="IV118" s="28"/>
      <c r="IW118" s="28"/>
      <c r="IX118" s="28"/>
      <c r="IY118" s="28"/>
      <c r="IZ118" s="28"/>
      <c r="JA118" s="28"/>
      <c r="JB118" s="28"/>
      <c r="JC118" s="28"/>
      <c r="JD118" s="28"/>
      <c r="JE118" s="28"/>
      <c r="JF118" s="28"/>
      <c r="JG118" s="28"/>
      <c r="JH118" s="28"/>
      <c r="JI118" s="28"/>
      <c r="JJ118" s="28"/>
      <c r="JK118" s="28"/>
      <c r="JL118" s="28"/>
      <c r="JM118" s="28"/>
      <c r="JN118" s="28"/>
      <c r="JO118" s="28"/>
    </row>
    <row r="119" spans="1:275" s="132" customFormat="1" ht="57" customHeight="1" x14ac:dyDescent="0.25">
      <c r="A119" s="651">
        <v>91</v>
      </c>
      <c r="B119" s="740" t="s">
        <v>459</v>
      </c>
      <c r="C119" s="652">
        <v>80101706</v>
      </c>
      <c r="D119" s="653" t="s">
        <v>477</v>
      </c>
      <c r="E119" s="652" t="s">
        <v>92</v>
      </c>
      <c r="F119" s="652">
        <v>1</v>
      </c>
      <c r="G119" s="654" t="s">
        <v>102</v>
      </c>
      <c r="H119" s="760">
        <v>11.5</v>
      </c>
      <c r="I119" s="652" t="s">
        <v>97</v>
      </c>
      <c r="J119" s="652" t="s">
        <v>89</v>
      </c>
      <c r="K119" s="652" t="s">
        <v>462</v>
      </c>
      <c r="L119" s="656">
        <v>74865000</v>
      </c>
      <c r="M119" s="657">
        <v>22785000</v>
      </c>
      <c r="N119" s="658" t="s">
        <v>380</v>
      </c>
      <c r="O119" s="658" t="s">
        <v>51</v>
      </c>
      <c r="P119" s="659" t="s">
        <v>54</v>
      </c>
      <c r="Q119" s="767" t="s">
        <v>536</v>
      </c>
      <c r="R119" s="721"/>
      <c r="S119" s="721"/>
      <c r="T119" s="722"/>
      <c r="U119" s="723"/>
      <c r="V119" s="724"/>
      <c r="W119" s="725"/>
      <c r="X119" s="726"/>
      <c r="Y119" s="727"/>
      <c r="Z119" s="727"/>
      <c r="AA119" s="728"/>
      <c r="AB119" s="728"/>
      <c r="AC119" s="728"/>
      <c r="AD119" s="724"/>
      <c r="AE119" s="728"/>
      <c r="AF119" s="728"/>
      <c r="AG119" s="728"/>
      <c r="AH119" s="729"/>
      <c r="AI119" s="730"/>
      <c r="AJ119" s="730"/>
      <c r="AK119" s="728"/>
      <c r="AL119" s="724"/>
      <c r="AM119" s="731"/>
      <c r="AN119" s="731"/>
      <c r="AO119" s="731"/>
      <c r="AP119" s="731"/>
      <c r="AQ119" s="731"/>
      <c r="AR119" s="732"/>
      <c r="AS119" s="732"/>
      <c r="AT119" s="733"/>
      <c r="AU119" s="733"/>
      <c r="AV119" s="733"/>
      <c r="AW119" s="733"/>
      <c r="AX119" s="733"/>
      <c r="AY119" s="733"/>
      <c r="AZ119" s="733"/>
      <c r="BA119" s="733"/>
      <c r="BB119" s="28"/>
      <c r="BC119" s="28"/>
      <c r="BD119" s="28"/>
      <c r="BE119" s="28"/>
      <c r="BF119" s="28"/>
      <c r="BG119" s="28"/>
      <c r="BH119" s="28"/>
      <c r="BI119" s="28"/>
      <c r="BJ119" s="28"/>
      <c r="BK119" s="28"/>
      <c r="BL119" s="28"/>
      <c r="BM119" s="28"/>
      <c r="BN119" s="28"/>
      <c r="BO119" s="28"/>
      <c r="BP119" s="28"/>
      <c r="BQ119" s="28"/>
      <c r="BR119" s="28"/>
      <c r="BS119" s="28"/>
      <c r="BT119" s="28"/>
      <c r="BU119" s="28"/>
      <c r="BV119" s="28"/>
      <c r="BW119" s="28"/>
      <c r="BX119" s="28"/>
      <c r="BY119" s="28"/>
      <c r="BZ119" s="28"/>
      <c r="CA119" s="28"/>
      <c r="CB119" s="28"/>
      <c r="CC119" s="28"/>
      <c r="CD119" s="28"/>
      <c r="CE119" s="28"/>
      <c r="CF119" s="28"/>
      <c r="CG119" s="28"/>
      <c r="CH119" s="28"/>
      <c r="CI119" s="28"/>
      <c r="CJ119" s="28"/>
      <c r="CK119" s="28"/>
      <c r="CL119" s="28"/>
      <c r="CM119" s="28"/>
      <c r="CN119" s="28"/>
      <c r="CO119" s="28"/>
      <c r="CP119" s="28"/>
      <c r="CQ119" s="28"/>
      <c r="CR119" s="28"/>
      <c r="CS119" s="28"/>
      <c r="CT119" s="28"/>
      <c r="CU119" s="28"/>
      <c r="CV119" s="28"/>
      <c r="CW119" s="28"/>
      <c r="CX119" s="28"/>
      <c r="CY119" s="28"/>
      <c r="CZ119" s="28"/>
      <c r="DA119" s="28"/>
      <c r="DB119" s="28"/>
      <c r="DC119" s="28"/>
      <c r="DD119" s="28"/>
      <c r="DE119" s="28"/>
      <c r="DF119" s="28"/>
      <c r="DG119" s="28"/>
      <c r="DH119" s="28"/>
      <c r="DI119" s="28"/>
      <c r="DJ119" s="28"/>
      <c r="DK119" s="28"/>
      <c r="DL119" s="28"/>
      <c r="DM119" s="28"/>
      <c r="DN119" s="28"/>
      <c r="DO119" s="28"/>
      <c r="DP119" s="28"/>
      <c r="DQ119" s="28"/>
      <c r="DR119" s="28"/>
      <c r="DS119" s="28"/>
      <c r="DT119" s="28"/>
      <c r="DU119" s="28"/>
      <c r="DV119" s="28"/>
      <c r="DW119" s="28"/>
      <c r="DX119" s="28"/>
      <c r="DY119" s="28"/>
      <c r="DZ119" s="28"/>
      <c r="EA119" s="28"/>
      <c r="EB119" s="28"/>
      <c r="EC119" s="28"/>
      <c r="ED119" s="28"/>
      <c r="EE119" s="28"/>
      <c r="EF119" s="28"/>
      <c r="EG119" s="28"/>
      <c r="EH119" s="28"/>
      <c r="EI119" s="28"/>
      <c r="EJ119" s="28"/>
      <c r="EK119" s="28"/>
      <c r="EL119" s="28"/>
      <c r="EM119" s="28"/>
      <c r="EN119" s="28"/>
      <c r="EO119" s="28"/>
      <c r="EP119" s="28"/>
      <c r="EQ119" s="28"/>
      <c r="ER119" s="28"/>
      <c r="ES119" s="28"/>
      <c r="ET119" s="28"/>
      <c r="EU119" s="28"/>
      <c r="EV119" s="28"/>
      <c r="EW119" s="28"/>
      <c r="EX119" s="28"/>
      <c r="EY119" s="28"/>
      <c r="EZ119" s="28"/>
      <c r="FA119" s="28"/>
      <c r="FB119" s="28"/>
      <c r="FC119" s="28"/>
      <c r="FD119" s="28"/>
      <c r="FE119" s="28"/>
      <c r="FF119" s="28"/>
      <c r="FG119" s="28"/>
      <c r="FH119" s="28"/>
      <c r="FI119" s="28"/>
      <c r="FJ119" s="28"/>
      <c r="FK119" s="28"/>
      <c r="FL119" s="28"/>
      <c r="FM119" s="28"/>
      <c r="FN119" s="28"/>
      <c r="FO119" s="28"/>
      <c r="FP119" s="28"/>
      <c r="FQ119" s="28"/>
      <c r="FR119" s="28"/>
      <c r="FS119" s="28"/>
      <c r="FT119" s="28"/>
      <c r="FU119" s="28"/>
      <c r="FV119" s="28"/>
      <c r="FW119" s="28"/>
      <c r="FX119" s="28"/>
      <c r="FY119" s="28"/>
      <c r="FZ119" s="28"/>
      <c r="GA119" s="28"/>
      <c r="GB119" s="28"/>
      <c r="GC119" s="28"/>
      <c r="GD119" s="28"/>
      <c r="GE119" s="28"/>
      <c r="GF119" s="28"/>
      <c r="GG119" s="28"/>
      <c r="GH119" s="28"/>
      <c r="GI119" s="28"/>
      <c r="GJ119" s="28"/>
      <c r="GK119" s="28"/>
      <c r="GL119" s="28"/>
      <c r="GM119" s="28"/>
      <c r="GN119" s="28"/>
      <c r="GO119" s="28"/>
      <c r="GP119" s="28"/>
      <c r="GQ119" s="28"/>
      <c r="GR119" s="28"/>
      <c r="GS119" s="28"/>
      <c r="GT119" s="28"/>
      <c r="GU119" s="28"/>
      <c r="GV119" s="28"/>
      <c r="GW119" s="28"/>
      <c r="GX119" s="28"/>
      <c r="GY119" s="28"/>
      <c r="GZ119" s="28"/>
      <c r="HA119" s="28"/>
      <c r="HB119" s="28"/>
      <c r="HC119" s="28"/>
      <c r="HD119" s="28"/>
      <c r="HE119" s="28"/>
      <c r="HF119" s="28"/>
      <c r="HG119" s="28"/>
      <c r="HH119" s="28"/>
      <c r="HI119" s="28"/>
      <c r="HJ119" s="28"/>
      <c r="HK119" s="28"/>
      <c r="HL119" s="28"/>
      <c r="HM119" s="28"/>
      <c r="HN119" s="28"/>
      <c r="HO119" s="28"/>
      <c r="HP119" s="28"/>
      <c r="HQ119" s="28"/>
      <c r="HR119" s="28"/>
      <c r="HS119" s="28"/>
      <c r="HT119" s="28"/>
      <c r="HU119" s="28"/>
      <c r="HV119" s="28"/>
      <c r="HW119" s="28"/>
      <c r="HX119" s="28"/>
      <c r="HY119" s="28"/>
      <c r="HZ119" s="28"/>
      <c r="IA119" s="28"/>
      <c r="IB119" s="28"/>
      <c r="IC119" s="28"/>
      <c r="ID119" s="28"/>
      <c r="IE119" s="28"/>
      <c r="IF119" s="28"/>
      <c r="IG119" s="28"/>
      <c r="IH119" s="28"/>
      <c r="II119" s="28"/>
      <c r="IJ119" s="28"/>
      <c r="IK119" s="28"/>
      <c r="IL119" s="28"/>
      <c r="IM119" s="28"/>
      <c r="IN119" s="28"/>
      <c r="IO119" s="28"/>
      <c r="IP119" s="28"/>
      <c r="IQ119" s="28"/>
      <c r="IR119" s="28"/>
      <c r="IS119" s="28"/>
      <c r="IT119" s="28"/>
      <c r="IU119" s="28"/>
      <c r="IV119" s="28"/>
      <c r="IW119" s="28"/>
      <c r="IX119" s="28"/>
      <c r="IY119" s="28"/>
      <c r="IZ119" s="28"/>
      <c r="JA119" s="28"/>
      <c r="JB119" s="28"/>
      <c r="JC119" s="28"/>
      <c r="JD119" s="28"/>
      <c r="JE119" s="28"/>
      <c r="JF119" s="28"/>
      <c r="JG119" s="28"/>
      <c r="JH119" s="28"/>
      <c r="JI119" s="28"/>
      <c r="JJ119" s="28"/>
      <c r="JK119" s="28"/>
      <c r="JL119" s="28"/>
      <c r="JM119" s="28"/>
      <c r="JN119" s="28"/>
      <c r="JO119" s="28"/>
    </row>
    <row r="120" spans="1:275" s="132" customFormat="1" ht="57" customHeight="1" x14ac:dyDescent="0.25">
      <c r="A120" s="651">
        <v>92</v>
      </c>
      <c r="B120" s="740" t="s">
        <v>459</v>
      </c>
      <c r="C120" s="652">
        <v>80101706</v>
      </c>
      <c r="D120" s="653" t="s">
        <v>477</v>
      </c>
      <c r="E120" s="652" t="s">
        <v>92</v>
      </c>
      <c r="F120" s="652">
        <v>1</v>
      </c>
      <c r="G120" s="654" t="s">
        <v>102</v>
      </c>
      <c r="H120" s="760">
        <v>3.5</v>
      </c>
      <c r="I120" s="652" t="s">
        <v>97</v>
      </c>
      <c r="J120" s="652" t="s">
        <v>89</v>
      </c>
      <c r="K120" s="652" t="s">
        <v>462</v>
      </c>
      <c r="L120" s="656">
        <v>22785000</v>
      </c>
      <c r="M120" s="657">
        <v>41446000</v>
      </c>
      <c r="N120" s="658" t="s">
        <v>380</v>
      </c>
      <c r="O120" s="658" t="s">
        <v>51</v>
      </c>
      <c r="P120" s="659" t="s">
        <v>381</v>
      </c>
      <c r="Q120" s="767" t="s">
        <v>537</v>
      </c>
      <c r="R120" s="721"/>
      <c r="S120" s="721"/>
      <c r="T120" s="722"/>
      <c r="U120" s="723"/>
      <c r="V120" s="724"/>
      <c r="W120" s="725"/>
      <c r="X120" s="726"/>
      <c r="Y120" s="727"/>
      <c r="Z120" s="727"/>
      <c r="AA120" s="728"/>
      <c r="AB120" s="728"/>
      <c r="AC120" s="728"/>
      <c r="AD120" s="724"/>
      <c r="AE120" s="728"/>
      <c r="AF120" s="728"/>
      <c r="AG120" s="728"/>
      <c r="AH120" s="729"/>
      <c r="AI120" s="730"/>
      <c r="AJ120" s="730"/>
      <c r="AK120" s="728"/>
      <c r="AL120" s="724"/>
      <c r="AM120" s="731"/>
      <c r="AN120" s="731"/>
      <c r="AO120" s="731"/>
      <c r="AP120" s="731"/>
      <c r="AQ120" s="731"/>
      <c r="AR120" s="732"/>
      <c r="AS120" s="732"/>
      <c r="AT120" s="733"/>
      <c r="AU120" s="733"/>
      <c r="AV120" s="733"/>
      <c r="AW120" s="733"/>
      <c r="AX120" s="733"/>
      <c r="AY120" s="733"/>
      <c r="AZ120" s="733"/>
      <c r="BA120" s="733"/>
      <c r="BB120" s="28"/>
      <c r="BC120" s="28"/>
      <c r="BD120" s="28"/>
      <c r="BE120" s="28"/>
      <c r="BF120" s="28"/>
      <c r="BG120" s="28"/>
      <c r="BH120" s="28"/>
      <c r="BI120" s="28"/>
      <c r="BJ120" s="28"/>
      <c r="BK120" s="28"/>
      <c r="BL120" s="28"/>
      <c r="BM120" s="28"/>
      <c r="BN120" s="28"/>
      <c r="BO120" s="28"/>
      <c r="BP120" s="28"/>
      <c r="BQ120" s="28"/>
      <c r="BR120" s="28"/>
      <c r="BS120" s="28"/>
      <c r="BT120" s="28"/>
      <c r="BU120" s="28"/>
      <c r="BV120" s="28"/>
      <c r="BW120" s="28"/>
      <c r="BX120" s="28"/>
      <c r="BY120" s="28"/>
      <c r="BZ120" s="28"/>
      <c r="CA120" s="28"/>
      <c r="CB120" s="28"/>
      <c r="CC120" s="28"/>
      <c r="CD120" s="28"/>
      <c r="CE120" s="28"/>
      <c r="CF120" s="28"/>
      <c r="CG120" s="28"/>
      <c r="CH120" s="28"/>
      <c r="CI120" s="28"/>
      <c r="CJ120" s="28"/>
      <c r="CK120" s="28"/>
      <c r="CL120" s="28"/>
      <c r="CM120" s="28"/>
      <c r="CN120" s="28"/>
      <c r="CO120" s="28"/>
      <c r="CP120" s="28"/>
      <c r="CQ120" s="28"/>
      <c r="CR120" s="28"/>
      <c r="CS120" s="28"/>
      <c r="CT120" s="28"/>
      <c r="CU120" s="28"/>
      <c r="CV120" s="28"/>
      <c r="CW120" s="28"/>
      <c r="CX120" s="28"/>
      <c r="CY120" s="28"/>
      <c r="CZ120" s="28"/>
      <c r="DA120" s="28"/>
      <c r="DB120" s="28"/>
      <c r="DC120" s="28"/>
      <c r="DD120" s="28"/>
      <c r="DE120" s="28"/>
      <c r="DF120" s="28"/>
      <c r="DG120" s="28"/>
      <c r="DH120" s="28"/>
      <c r="DI120" s="28"/>
      <c r="DJ120" s="28"/>
      <c r="DK120" s="28"/>
      <c r="DL120" s="28"/>
      <c r="DM120" s="28"/>
      <c r="DN120" s="28"/>
      <c r="DO120" s="28"/>
      <c r="DP120" s="28"/>
      <c r="DQ120" s="28"/>
      <c r="DR120" s="28"/>
      <c r="DS120" s="28"/>
      <c r="DT120" s="28"/>
      <c r="DU120" s="28"/>
      <c r="DV120" s="28"/>
      <c r="DW120" s="28"/>
      <c r="DX120" s="28"/>
      <c r="DY120" s="28"/>
      <c r="DZ120" s="28"/>
      <c r="EA120" s="28"/>
      <c r="EB120" s="28"/>
      <c r="EC120" s="28"/>
      <c r="ED120" s="28"/>
      <c r="EE120" s="28"/>
      <c r="EF120" s="28"/>
      <c r="EG120" s="28"/>
      <c r="EH120" s="28"/>
      <c r="EI120" s="28"/>
      <c r="EJ120" s="28"/>
      <c r="EK120" s="28"/>
      <c r="EL120" s="28"/>
      <c r="EM120" s="28"/>
      <c r="EN120" s="28"/>
      <c r="EO120" s="28"/>
      <c r="EP120" s="28"/>
      <c r="EQ120" s="28"/>
      <c r="ER120" s="28"/>
      <c r="ES120" s="28"/>
      <c r="ET120" s="28"/>
      <c r="EU120" s="28"/>
      <c r="EV120" s="28"/>
      <c r="EW120" s="28"/>
      <c r="EX120" s="28"/>
      <c r="EY120" s="28"/>
      <c r="EZ120" s="28"/>
      <c r="FA120" s="28"/>
      <c r="FB120" s="28"/>
      <c r="FC120" s="28"/>
      <c r="FD120" s="28"/>
      <c r="FE120" s="28"/>
      <c r="FF120" s="28"/>
      <c r="FG120" s="28"/>
      <c r="FH120" s="28"/>
      <c r="FI120" s="28"/>
      <c r="FJ120" s="28"/>
      <c r="FK120" s="28"/>
      <c r="FL120" s="28"/>
      <c r="FM120" s="28"/>
      <c r="FN120" s="28"/>
      <c r="FO120" s="28"/>
      <c r="FP120" s="28"/>
      <c r="FQ120" s="28"/>
      <c r="FR120" s="28"/>
      <c r="FS120" s="28"/>
      <c r="FT120" s="28"/>
      <c r="FU120" s="28"/>
      <c r="FV120" s="28"/>
      <c r="FW120" s="28"/>
      <c r="FX120" s="28"/>
      <c r="FY120" s="28"/>
      <c r="FZ120" s="28"/>
      <c r="GA120" s="28"/>
      <c r="GB120" s="28"/>
      <c r="GC120" s="28"/>
      <c r="GD120" s="28"/>
      <c r="GE120" s="28"/>
      <c r="GF120" s="28"/>
      <c r="GG120" s="28"/>
      <c r="GH120" s="28"/>
      <c r="GI120" s="28"/>
      <c r="GJ120" s="28"/>
      <c r="GK120" s="28"/>
      <c r="GL120" s="28"/>
      <c r="GM120" s="28"/>
      <c r="GN120" s="28"/>
      <c r="GO120" s="28"/>
      <c r="GP120" s="28"/>
      <c r="GQ120" s="28"/>
      <c r="GR120" s="28"/>
      <c r="GS120" s="28"/>
      <c r="GT120" s="28"/>
      <c r="GU120" s="28"/>
      <c r="GV120" s="28"/>
      <c r="GW120" s="28"/>
      <c r="GX120" s="28"/>
      <c r="GY120" s="28"/>
      <c r="GZ120" s="28"/>
      <c r="HA120" s="28"/>
      <c r="HB120" s="28"/>
      <c r="HC120" s="28"/>
      <c r="HD120" s="28"/>
      <c r="HE120" s="28"/>
      <c r="HF120" s="28"/>
      <c r="HG120" s="28"/>
      <c r="HH120" s="28"/>
      <c r="HI120" s="28"/>
      <c r="HJ120" s="28"/>
      <c r="HK120" s="28"/>
      <c r="HL120" s="28"/>
      <c r="HM120" s="28"/>
      <c r="HN120" s="28"/>
      <c r="HO120" s="28"/>
      <c r="HP120" s="28"/>
      <c r="HQ120" s="28"/>
      <c r="HR120" s="28"/>
      <c r="HS120" s="28"/>
      <c r="HT120" s="28"/>
      <c r="HU120" s="28"/>
      <c r="HV120" s="28"/>
      <c r="HW120" s="28"/>
      <c r="HX120" s="28"/>
      <c r="HY120" s="28"/>
      <c r="HZ120" s="28"/>
      <c r="IA120" s="28"/>
      <c r="IB120" s="28"/>
      <c r="IC120" s="28"/>
      <c r="ID120" s="28"/>
      <c r="IE120" s="28"/>
      <c r="IF120" s="28"/>
      <c r="IG120" s="28"/>
      <c r="IH120" s="28"/>
      <c r="II120" s="28"/>
      <c r="IJ120" s="28"/>
      <c r="IK120" s="28"/>
      <c r="IL120" s="28"/>
      <c r="IM120" s="28"/>
      <c r="IN120" s="28"/>
      <c r="IO120" s="28"/>
      <c r="IP120" s="28"/>
      <c r="IQ120" s="28"/>
      <c r="IR120" s="28"/>
      <c r="IS120" s="28"/>
      <c r="IT120" s="28"/>
      <c r="IU120" s="28"/>
      <c r="IV120" s="28"/>
      <c r="IW120" s="28"/>
      <c r="IX120" s="28"/>
      <c r="IY120" s="28"/>
      <c r="IZ120" s="28"/>
      <c r="JA120" s="28"/>
      <c r="JB120" s="28"/>
      <c r="JC120" s="28"/>
      <c r="JD120" s="28"/>
      <c r="JE120" s="28"/>
      <c r="JF120" s="28"/>
      <c r="JG120" s="28"/>
      <c r="JH120" s="28"/>
      <c r="JI120" s="28"/>
      <c r="JJ120" s="28"/>
      <c r="JK120" s="28"/>
      <c r="JL120" s="28"/>
      <c r="JM120" s="28"/>
      <c r="JN120" s="28"/>
      <c r="JO120" s="28"/>
    </row>
    <row r="121" spans="1:275" s="132" customFormat="1" ht="57" customHeight="1" x14ac:dyDescent="0.25">
      <c r="A121" s="651">
        <v>93</v>
      </c>
      <c r="B121" s="740" t="s">
        <v>451</v>
      </c>
      <c r="C121" s="652">
        <v>80101706</v>
      </c>
      <c r="D121" s="653" t="s">
        <v>463</v>
      </c>
      <c r="E121" s="652" t="s">
        <v>92</v>
      </c>
      <c r="F121" s="652">
        <v>1</v>
      </c>
      <c r="G121" s="654" t="s">
        <v>102</v>
      </c>
      <c r="H121" s="760">
        <v>11.5</v>
      </c>
      <c r="I121" s="652" t="s">
        <v>97</v>
      </c>
      <c r="J121" s="652" t="s">
        <v>89</v>
      </c>
      <c r="K121" s="652" t="s">
        <v>461</v>
      </c>
      <c r="L121" s="656">
        <v>41446000</v>
      </c>
      <c r="M121" s="657">
        <v>74865000</v>
      </c>
      <c r="N121" s="658" t="s">
        <v>380</v>
      </c>
      <c r="O121" s="658" t="s">
        <v>51</v>
      </c>
      <c r="P121" s="659" t="s">
        <v>54</v>
      </c>
      <c r="Q121" s="767" t="s">
        <v>538</v>
      </c>
      <c r="R121" s="721"/>
      <c r="S121" s="721"/>
      <c r="T121" s="722"/>
      <c r="U121" s="723"/>
      <c r="V121" s="724"/>
      <c r="W121" s="725"/>
      <c r="X121" s="726"/>
      <c r="Y121" s="727"/>
      <c r="Z121" s="727"/>
      <c r="AA121" s="728"/>
      <c r="AB121" s="728"/>
      <c r="AC121" s="728"/>
      <c r="AD121" s="724"/>
      <c r="AE121" s="728"/>
      <c r="AF121" s="728"/>
      <c r="AG121" s="728"/>
      <c r="AH121" s="729"/>
      <c r="AI121" s="730"/>
      <c r="AJ121" s="730"/>
      <c r="AK121" s="728"/>
      <c r="AL121" s="724"/>
      <c r="AM121" s="731"/>
      <c r="AN121" s="731"/>
      <c r="AO121" s="731"/>
      <c r="AP121" s="731"/>
      <c r="AQ121" s="731"/>
      <c r="AR121" s="732"/>
      <c r="AS121" s="732"/>
      <c r="AT121" s="733"/>
      <c r="AU121" s="733"/>
      <c r="AV121" s="733"/>
      <c r="AW121" s="733"/>
      <c r="AX121" s="733"/>
      <c r="AY121" s="733"/>
      <c r="AZ121" s="733"/>
      <c r="BA121" s="733"/>
      <c r="BB121" s="28"/>
      <c r="BC121" s="28"/>
      <c r="BD121" s="28"/>
      <c r="BE121" s="28"/>
      <c r="BF121" s="28"/>
      <c r="BG121" s="28"/>
      <c r="BH121" s="28"/>
      <c r="BI121" s="28"/>
      <c r="BJ121" s="28"/>
      <c r="BK121" s="28"/>
      <c r="BL121" s="28"/>
      <c r="BM121" s="28"/>
      <c r="BN121" s="28"/>
      <c r="BO121" s="28"/>
      <c r="BP121" s="28"/>
      <c r="BQ121" s="28"/>
      <c r="BR121" s="28"/>
      <c r="BS121" s="28"/>
      <c r="BT121" s="28"/>
      <c r="BU121" s="28"/>
      <c r="BV121" s="28"/>
      <c r="BW121" s="28"/>
      <c r="BX121" s="28"/>
      <c r="BY121" s="28"/>
      <c r="BZ121" s="28"/>
      <c r="CA121" s="28"/>
      <c r="CB121" s="28"/>
      <c r="CC121" s="28"/>
      <c r="CD121" s="28"/>
      <c r="CE121" s="28"/>
      <c r="CF121" s="28"/>
      <c r="CG121" s="28"/>
      <c r="CH121" s="28"/>
      <c r="CI121" s="28"/>
      <c r="CJ121" s="28"/>
      <c r="CK121" s="28"/>
      <c r="CL121" s="28"/>
      <c r="CM121" s="28"/>
      <c r="CN121" s="28"/>
      <c r="CO121" s="28"/>
      <c r="CP121" s="28"/>
      <c r="CQ121" s="28"/>
      <c r="CR121" s="28"/>
      <c r="CS121" s="28"/>
      <c r="CT121" s="28"/>
      <c r="CU121" s="28"/>
      <c r="CV121" s="28"/>
      <c r="CW121" s="28"/>
      <c r="CX121" s="28"/>
      <c r="CY121" s="28"/>
      <c r="CZ121" s="28"/>
      <c r="DA121" s="28"/>
      <c r="DB121" s="28"/>
      <c r="DC121" s="28"/>
      <c r="DD121" s="28"/>
      <c r="DE121" s="28"/>
      <c r="DF121" s="28"/>
      <c r="DG121" s="28"/>
      <c r="DH121" s="28"/>
      <c r="DI121" s="28"/>
      <c r="DJ121" s="28"/>
      <c r="DK121" s="28"/>
      <c r="DL121" s="28"/>
      <c r="DM121" s="28"/>
      <c r="DN121" s="28"/>
      <c r="DO121" s="28"/>
      <c r="DP121" s="28"/>
      <c r="DQ121" s="28"/>
      <c r="DR121" s="28"/>
      <c r="DS121" s="28"/>
      <c r="DT121" s="28"/>
      <c r="DU121" s="28"/>
      <c r="DV121" s="28"/>
      <c r="DW121" s="28"/>
      <c r="DX121" s="28"/>
      <c r="DY121" s="28"/>
      <c r="DZ121" s="28"/>
      <c r="EA121" s="28"/>
      <c r="EB121" s="28"/>
      <c r="EC121" s="28"/>
      <c r="ED121" s="28"/>
      <c r="EE121" s="28"/>
      <c r="EF121" s="28"/>
      <c r="EG121" s="28"/>
      <c r="EH121" s="28"/>
      <c r="EI121" s="28"/>
      <c r="EJ121" s="28"/>
      <c r="EK121" s="28"/>
      <c r="EL121" s="28"/>
      <c r="EM121" s="28"/>
      <c r="EN121" s="28"/>
      <c r="EO121" s="28"/>
      <c r="EP121" s="28"/>
      <c r="EQ121" s="28"/>
      <c r="ER121" s="28"/>
      <c r="ES121" s="28"/>
      <c r="ET121" s="28"/>
      <c r="EU121" s="28"/>
      <c r="EV121" s="28"/>
      <c r="EW121" s="28"/>
      <c r="EX121" s="28"/>
      <c r="EY121" s="28"/>
      <c r="EZ121" s="28"/>
      <c r="FA121" s="28"/>
      <c r="FB121" s="28"/>
      <c r="FC121" s="28"/>
      <c r="FD121" s="28"/>
      <c r="FE121" s="28"/>
      <c r="FF121" s="28"/>
      <c r="FG121" s="28"/>
      <c r="FH121" s="28"/>
      <c r="FI121" s="28"/>
      <c r="FJ121" s="28"/>
      <c r="FK121" s="28"/>
      <c r="FL121" s="28"/>
      <c r="FM121" s="28"/>
      <c r="FN121" s="28"/>
      <c r="FO121" s="28"/>
      <c r="FP121" s="28"/>
      <c r="FQ121" s="28"/>
      <c r="FR121" s="28"/>
      <c r="FS121" s="28"/>
      <c r="FT121" s="28"/>
      <c r="FU121" s="28"/>
      <c r="FV121" s="28"/>
      <c r="FW121" s="28"/>
      <c r="FX121" s="28"/>
      <c r="FY121" s="28"/>
      <c r="FZ121" s="28"/>
      <c r="GA121" s="28"/>
      <c r="GB121" s="28"/>
      <c r="GC121" s="28"/>
      <c r="GD121" s="28"/>
      <c r="GE121" s="28"/>
      <c r="GF121" s="28"/>
      <c r="GG121" s="28"/>
      <c r="GH121" s="28"/>
      <c r="GI121" s="28"/>
      <c r="GJ121" s="28"/>
      <c r="GK121" s="28"/>
      <c r="GL121" s="28"/>
      <c r="GM121" s="28"/>
      <c r="GN121" s="28"/>
      <c r="GO121" s="28"/>
      <c r="GP121" s="28"/>
      <c r="GQ121" s="28"/>
      <c r="GR121" s="28"/>
      <c r="GS121" s="28"/>
      <c r="GT121" s="28"/>
      <c r="GU121" s="28"/>
      <c r="GV121" s="28"/>
      <c r="GW121" s="28"/>
      <c r="GX121" s="28"/>
      <c r="GY121" s="28"/>
      <c r="GZ121" s="28"/>
      <c r="HA121" s="28"/>
      <c r="HB121" s="28"/>
      <c r="HC121" s="28"/>
      <c r="HD121" s="28"/>
      <c r="HE121" s="28"/>
      <c r="HF121" s="28"/>
      <c r="HG121" s="28"/>
      <c r="HH121" s="28"/>
      <c r="HI121" s="28"/>
      <c r="HJ121" s="28"/>
      <c r="HK121" s="28"/>
      <c r="HL121" s="28"/>
      <c r="HM121" s="28"/>
      <c r="HN121" s="28"/>
      <c r="HO121" s="28"/>
      <c r="HP121" s="28"/>
      <c r="HQ121" s="28"/>
      <c r="HR121" s="28"/>
      <c r="HS121" s="28"/>
      <c r="HT121" s="28"/>
      <c r="HU121" s="28"/>
      <c r="HV121" s="28"/>
      <c r="HW121" s="28"/>
      <c r="HX121" s="28"/>
      <c r="HY121" s="28"/>
      <c r="HZ121" s="28"/>
      <c r="IA121" s="28"/>
      <c r="IB121" s="28"/>
      <c r="IC121" s="28"/>
      <c r="ID121" s="28"/>
      <c r="IE121" s="28"/>
      <c r="IF121" s="28"/>
      <c r="IG121" s="28"/>
      <c r="IH121" s="28"/>
      <c r="II121" s="28"/>
      <c r="IJ121" s="28"/>
      <c r="IK121" s="28"/>
      <c r="IL121" s="28"/>
      <c r="IM121" s="28"/>
      <c r="IN121" s="28"/>
      <c r="IO121" s="28"/>
      <c r="IP121" s="28"/>
      <c r="IQ121" s="28"/>
      <c r="IR121" s="28"/>
      <c r="IS121" s="28"/>
      <c r="IT121" s="28"/>
      <c r="IU121" s="28"/>
      <c r="IV121" s="28"/>
      <c r="IW121" s="28"/>
      <c r="IX121" s="28"/>
      <c r="IY121" s="28"/>
      <c r="IZ121" s="28"/>
      <c r="JA121" s="28"/>
      <c r="JB121" s="28"/>
      <c r="JC121" s="28"/>
      <c r="JD121" s="28"/>
      <c r="JE121" s="28"/>
      <c r="JF121" s="28"/>
      <c r="JG121" s="28"/>
      <c r="JH121" s="28"/>
      <c r="JI121" s="28"/>
      <c r="JJ121" s="28"/>
      <c r="JK121" s="28"/>
      <c r="JL121" s="28"/>
      <c r="JM121" s="28"/>
      <c r="JN121" s="28"/>
      <c r="JO121" s="28"/>
    </row>
    <row r="122" spans="1:275" s="132" customFormat="1" ht="57" customHeight="1" x14ac:dyDescent="0.25">
      <c r="A122" s="651">
        <v>94</v>
      </c>
      <c r="B122" s="740" t="s">
        <v>459</v>
      </c>
      <c r="C122" s="652">
        <v>80101706</v>
      </c>
      <c r="D122" s="653" t="s">
        <v>477</v>
      </c>
      <c r="E122" s="652" t="s">
        <v>92</v>
      </c>
      <c r="F122" s="652">
        <v>1</v>
      </c>
      <c r="G122" s="654" t="s">
        <v>102</v>
      </c>
      <c r="H122" s="760">
        <v>11.5</v>
      </c>
      <c r="I122" s="652" t="s">
        <v>97</v>
      </c>
      <c r="J122" s="652" t="s">
        <v>89</v>
      </c>
      <c r="K122" s="652" t="s">
        <v>462</v>
      </c>
      <c r="L122" s="656">
        <v>74865000</v>
      </c>
      <c r="M122" s="657">
        <v>63388000</v>
      </c>
      <c r="N122" s="658" t="s">
        <v>380</v>
      </c>
      <c r="O122" s="658" t="s">
        <v>51</v>
      </c>
      <c r="P122" s="659" t="s">
        <v>381</v>
      </c>
      <c r="Q122" s="767" t="s">
        <v>539</v>
      </c>
      <c r="R122" s="721"/>
      <c r="S122" s="721"/>
      <c r="T122" s="722"/>
      <c r="U122" s="723"/>
      <c r="V122" s="724"/>
      <c r="W122" s="725"/>
      <c r="X122" s="726"/>
      <c r="Y122" s="727"/>
      <c r="Z122" s="727"/>
      <c r="AA122" s="728"/>
      <c r="AB122" s="728"/>
      <c r="AC122" s="728"/>
      <c r="AD122" s="724"/>
      <c r="AE122" s="728"/>
      <c r="AF122" s="728"/>
      <c r="AG122" s="728"/>
      <c r="AH122" s="729"/>
      <c r="AI122" s="730"/>
      <c r="AJ122" s="730"/>
      <c r="AK122" s="728"/>
      <c r="AL122" s="724"/>
      <c r="AM122" s="731"/>
      <c r="AN122" s="731"/>
      <c r="AO122" s="731"/>
      <c r="AP122" s="731"/>
      <c r="AQ122" s="731"/>
      <c r="AR122" s="732"/>
      <c r="AS122" s="732"/>
      <c r="AT122" s="733"/>
      <c r="AU122" s="733"/>
      <c r="AV122" s="733"/>
      <c r="AW122" s="733"/>
      <c r="AX122" s="733"/>
      <c r="AY122" s="733"/>
      <c r="AZ122" s="733"/>
      <c r="BA122" s="733"/>
      <c r="BB122" s="28"/>
      <c r="BC122" s="28"/>
      <c r="BD122" s="28"/>
      <c r="BE122" s="28"/>
      <c r="BF122" s="28"/>
      <c r="BG122" s="28"/>
      <c r="BH122" s="28"/>
      <c r="BI122" s="28"/>
      <c r="BJ122" s="28"/>
      <c r="BK122" s="28"/>
      <c r="BL122" s="28"/>
      <c r="BM122" s="28"/>
      <c r="BN122" s="28"/>
      <c r="BO122" s="28"/>
      <c r="BP122" s="28"/>
      <c r="BQ122" s="28"/>
      <c r="BR122" s="28"/>
      <c r="BS122" s="28"/>
      <c r="BT122" s="28"/>
      <c r="BU122" s="28"/>
      <c r="BV122" s="28"/>
      <c r="BW122" s="28"/>
      <c r="BX122" s="28"/>
      <c r="BY122" s="28"/>
      <c r="BZ122" s="28"/>
      <c r="CA122" s="28"/>
      <c r="CB122" s="28"/>
      <c r="CC122" s="28"/>
      <c r="CD122" s="28"/>
      <c r="CE122" s="28"/>
      <c r="CF122" s="28"/>
      <c r="CG122" s="28"/>
      <c r="CH122" s="28"/>
      <c r="CI122" s="28"/>
      <c r="CJ122" s="28"/>
      <c r="CK122" s="28"/>
      <c r="CL122" s="28"/>
      <c r="CM122" s="28"/>
      <c r="CN122" s="28"/>
      <c r="CO122" s="28"/>
      <c r="CP122" s="28"/>
      <c r="CQ122" s="28"/>
      <c r="CR122" s="28"/>
      <c r="CS122" s="28"/>
      <c r="CT122" s="28"/>
      <c r="CU122" s="28"/>
      <c r="CV122" s="28"/>
      <c r="CW122" s="28"/>
      <c r="CX122" s="28"/>
      <c r="CY122" s="28"/>
      <c r="CZ122" s="28"/>
      <c r="DA122" s="28"/>
      <c r="DB122" s="28"/>
      <c r="DC122" s="28"/>
      <c r="DD122" s="28"/>
      <c r="DE122" s="28"/>
      <c r="DF122" s="28"/>
      <c r="DG122" s="28"/>
      <c r="DH122" s="28"/>
      <c r="DI122" s="28"/>
      <c r="DJ122" s="28"/>
      <c r="DK122" s="28"/>
      <c r="DL122" s="28"/>
      <c r="DM122" s="28"/>
      <c r="DN122" s="28"/>
      <c r="DO122" s="28"/>
      <c r="DP122" s="28"/>
      <c r="DQ122" s="28"/>
      <c r="DR122" s="28"/>
      <c r="DS122" s="28"/>
      <c r="DT122" s="28"/>
      <c r="DU122" s="28"/>
      <c r="DV122" s="28"/>
      <c r="DW122" s="28"/>
      <c r="DX122" s="28"/>
      <c r="DY122" s="28"/>
      <c r="DZ122" s="28"/>
      <c r="EA122" s="28"/>
      <c r="EB122" s="28"/>
      <c r="EC122" s="28"/>
      <c r="ED122" s="28"/>
      <c r="EE122" s="28"/>
      <c r="EF122" s="28"/>
      <c r="EG122" s="28"/>
      <c r="EH122" s="28"/>
      <c r="EI122" s="28"/>
      <c r="EJ122" s="28"/>
      <c r="EK122" s="28"/>
      <c r="EL122" s="28"/>
      <c r="EM122" s="28"/>
      <c r="EN122" s="28"/>
      <c r="EO122" s="28"/>
      <c r="EP122" s="28"/>
      <c r="EQ122" s="28"/>
      <c r="ER122" s="28"/>
      <c r="ES122" s="28"/>
      <c r="ET122" s="28"/>
      <c r="EU122" s="28"/>
      <c r="EV122" s="28"/>
      <c r="EW122" s="28"/>
      <c r="EX122" s="28"/>
      <c r="EY122" s="28"/>
      <c r="EZ122" s="28"/>
      <c r="FA122" s="28"/>
      <c r="FB122" s="28"/>
      <c r="FC122" s="28"/>
      <c r="FD122" s="28"/>
      <c r="FE122" s="28"/>
      <c r="FF122" s="28"/>
      <c r="FG122" s="28"/>
      <c r="FH122" s="28"/>
      <c r="FI122" s="28"/>
      <c r="FJ122" s="28"/>
      <c r="FK122" s="28"/>
      <c r="FL122" s="28"/>
      <c r="FM122" s="28"/>
      <c r="FN122" s="28"/>
      <c r="FO122" s="28"/>
      <c r="FP122" s="28"/>
      <c r="FQ122" s="28"/>
      <c r="FR122" s="28"/>
      <c r="FS122" s="28"/>
      <c r="FT122" s="28"/>
      <c r="FU122" s="28"/>
      <c r="FV122" s="28"/>
      <c r="FW122" s="28"/>
      <c r="FX122" s="28"/>
      <c r="FY122" s="28"/>
      <c r="FZ122" s="28"/>
      <c r="GA122" s="28"/>
      <c r="GB122" s="28"/>
      <c r="GC122" s="28"/>
      <c r="GD122" s="28"/>
      <c r="GE122" s="28"/>
      <c r="GF122" s="28"/>
      <c r="GG122" s="28"/>
      <c r="GH122" s="28"/>
      <c r="GI122" s="28"/>
      <c r="GJ122" s="28"/>
      <c r="GK122" s="28"/>
      <c r="GL122" s="28"/>
      <c r="GM122" s="28"/>
      <c r="GN122" s="28"/>
      <c r="GO122" s="28"/>
      <c r="GP122" s="28"/>
      <c r="GQ122" s="28"/>
      <c r="GR122" s="28"/>
      <c r="GS122" s="28"/>
      <c r="GT122" s="28"/>
      <c r="GU122" s="28"/>
      <c r="GV122" s="28"/>
      <c r="GW122" s="28"/>
      <c r="GX122" s="28"/>
      <c r="GY122" s="28"/>
      <c r="GZ122" s="28"/>
      <c r="HA122" s="28"/>
      <c r="HB122" s="28"/>
      <c r="HC122" s="28"/>
      <c r="HD122" s="28"/>
      <c r="HE122" s="28"/>
      <c r="HF122" s="28"/>
      <c r="HG122" s="28"/>
      <c r="HH122" s="28"/>
      <c r="HI122" s="28"/>
      <c r="HJ122" s="28"/>
      <c r="HK122" s="28"/>
      <c r="HL122" s="28"/>
      <c r="HM122" s="28"/>
      <c r="HN122" s="28"/>
      <c r="HO122" s="28"/>
      <c r="HP122" s="28"/>
      <c r="HQ122" s="28"/>
      <c r="HR122" s="28"/>
      <c r="HS122" s="28"/>
      <c r="HT122" s="28"/>
      <c r="HU122" s="28"/>
      <c r="HV122" s="28"/>
      <c r="HW122" s="28"/>
      <c r="HX122" s="28"/>
      <c r="HY122" s="28"/>
      <c r="HZ122" s="28"/>
      <c r="IA122" s="28"/>
      <c r="IB122" s="28"/>
      <c r="IC122" s="28"/>
      <c r="ID122" s="28"/>
      <c r="IE122" s="28"/>
      <c r="IF122" s="28"/>
      <c r="IG122" s="28"/>
      <c r="IH122" s="28"/>
      <c r="II122" s="28"/>
      <c r="IJ122" s="28"/>
      <c r="IK122" s="28"/>
      <c r="IL122" s="28"/>
      <c r="IM122" s="28"/>
      <c r="IN122" s="28"/>
      <c r="IO122" s="28"/>
      <c r="IP122" s="28"/>
      <c r="IQ122" s="28"/>
      <c r="IR122" s="28"/>
      <c r="IS122" s="28"/>
      <c r="IT122" s="28"/>
      <c r="IU122" s="28"/>
      <c r="IV122" s="28"/>
      <c r="IW122" s="28"/>
      <c r="IX122" s="28"/>
      <c r="IY122" s="28"/>
      <c r="IZ122" s="28"/>
      <c r="JA122" s="28"/>
      <c r="JB122" s="28"/>
      <c r="JC122" s="28"/>
      <c r="JD122" s="28"/>
      <c r="JE122" s="28"/>
      <c r="JF122" s="28"/>
      <c r="JG122" s="28"/>
      <c r="JH122" s="28"/>
      <c r="JI122" s="28"/>
      <c r="JJ122" s="28"/>
      <c r="JK122" s="28"/>
      <c r="JL122" s="28"/>
      <c r="JM122" s="28"/>
      <c r="JN122" s="28"/>
      <c r="JO122" s="28"/>
    </row>
    <row r="123" spans="1:275" s="132" customFormat="1" ht="57" customHeight="1" x14ac:dyDescent="0.25">
      <c r="A123" s="651">
        <v>95</v>
      </c>
      <c r="B123" s="740" t="s">
        <v>451</v>
      </c>
      <c r="C123" s="652">
        <v>80101706</v>
      </c>
      <c r="D123" s="653" t="s">
        <v>463</v>
      </c>
      <c r="E123" s="652" t="s">
        <v>92</v>
      </c>
      <c r="F123" s="652">
        <v>1</v>
      </c>
      <c r="G123" s="654" t="s">
        <v>102</v>
      </c>
      <c r="H123" s="760">
        <v>11.5</v>
      </c>
      <c r="I123" s="652" t="s">
        <v>97</v>
      </c>
      <c r="J123" s="652" t="s">
        <v>89</v>
      </c>
      <c r="K123" s="652" t="s">
        <v>461</v>
      </c>
      <c r="L123" s="656">
        <v>63388000</v>
      </c>
      <c r="M123" s="657">
        <v>19950000</v>
      </c>
      <c r="N123" s="658" t="s">
        <v>380</v>
      </c>
      <c r="O123" s="658" t="s">
        <v>51</v>
      </c>
      <c r="P123" s="659" t="s">
        <v>381</v>
      </c>
      <c r="Q123" s="767" t="s">
        <v>540</v>
      </c>
      <c r="R123" s="721"/>
      <c r="S123" s="721"/>
      <c r="T123" s="722"/>
      <c r="U123" s="723"/>
      <c r="V123" s="724"/>
      <c r="W123" s="725"/>
      <c r="X123" s="726"/>
      <c r="Y123" s="727"/>
      <c r="Z123" s="727"/>
      <c r="AA123" s="728"/>
      <c r="AB123" s="728"/>
      <c r="AC123" s="728"/>
      <c r="AD123" s="724"/>
      <c r="AE123" s="728"/>
      <c r="AF123" s="728"/>
      <c r="AG123" s="728"/>
      <c r="AH123" s="729"/>
      <c r="AI123" s="730"/>
      <c r="AJ123" s="730"/>
      <c r="AK123" s="728"/>
      <c r="AL123" s="724"/>
      <c r="AM123" s="731"/>
      <c r="AN123" s="731"/>
      <c r="AO123" s="731"/>
      <c r="AP123" s="731"/>
      <c r="AQ123" s="731"/>
      <c r="AR123" s="732"/>
      <c r="AS123" s="732"/>
      <c r="AT123" s="733"/>
      <c r="AU123" s="733"/>
      <c r="AV123" s="733"/>
      <c r="AW123" s="733"/>
      <c r="AX123" s="733"/>
      <c r="AY123" s="733"/>
      <c r="AZ123" s="733"/>
      <c r="BA123" s="733"/>
      <c r="BB123" s="28"/>
      <c r="BC123" s="28"/>
      <c r="BD123" s="28"/>
      <c r="BE123" s="28"/>
      <c r="BF123" s="28"/>
      <c r="BG123" s="28"/>
      <c r="BH123" s="28"/>
      <c r="BI123" s="28"/>
      <c r="BJ123" s="28"/>
      <c r="BK123" s="28"/>
      <c r="BL123" s="28"/>
      <c r="BM123" s="28"/>
      <c r="BN123" s="28"/>
      <c r="BO123" s="28"/>
      <c r="BP123" s="28"/>
      <c r="BQ123" s="28"/>
      <c r="BR123" s="28"/>
      <c r="BS123" s="28"/>
      <c r="BT123" s="28"/>
      <c r="BU123" s="28"/>
      <c r="BV123" s="28"/>
      <c r="BW123" s="28"/>
      <c r="BX123" s="28"/>
      <c r="BY123" s="28"/>
      <c r="BZ123" s="28"/>
      <c r="CA123" s="28"/>
      <c r="CB123" s="28"/>
      <c r="CC123" s="28"/>
      <c r="CD123" s="28"/>
      <c r="CE123" s="28"/>
      <c r="CF123" s="28"/>
      <c r="CG123" s="28"/>
      <c r="CH123" s="28"/>
      <c r="CI123" s="28"/>
      <c r="CJ123" s="28"/>
      <c r="CK123" s="28"/>
      <c r="CL123" s="28"/>
      <c r="CM123" s="28"/>
      <c r="CN123" s="28"/>
      <c r="CO123" s="28"/>
      <c r="CP123" s="28"/>
      <c r="CQ123" s="28"/>
      <c r="CR123" s="28"/>
      <c r="CS123" s="28"/>
      <c r="CT123" s="28"/>
      <c r="CU123" s="28"/>
      <c r="CV123" s="28"/>
      <c r="CW123" s="28"/>
      <c r="CX123" s="28"/>
      <c r="CY123" s="28"/>
      <c r="CZ123" s="28"/>
      <c r="DA123" s="28"/>
      <c r="DB123" s="28"/>
      <c r="DC123" s="28"/>
      <c r="DD123" s="28"/>
      <c r="DE123" s="28"/>
      <c r="DF123" s="28"/>
      <c r="DG123" s="28"/>
      <c r="DH123" s="28"/>
      <c r="DI123" s="28"/>
      <c r="DJ123" s="28"/>
      <c r="DK123" s="28"/>
      <c r="DL123" s="28"/>
      <c r="DM123" s="28"/>
      <c r="DN123" s="28"/>
      <c r="DO123" s="28"/>
      <c r="DP123" s="28"/>
      <c r="DQ123" s="28"/>
      <c r="DR123" s="28"/>
      <c r="DS123" s="28"/>
      <c r="DT123" s="28"/>
      <c r="DU123" s="28"/>
      <c r="DV123" s="28"/>
      <c r="DW123" s="28"/>
      <c r="DX123" s="28"/>
      <c r="DY123" s="28"/>
      <c r="DZ123" s="28"/>
      <c r="EA123" s="28"/>
      <c r="EB123" s="28"/>
      <c r="EC123" s="28"/>
      <c r="ED123" s="28"/>
      <c r="EE123" s="28"/>
      <c r="EF123" s="28"/>
      <c r="EG123" s="28"/>
      <c r="EH123" s="28"/>
      <c r="EI123" s="28"/>
      <c r="EJ123" s="28"/>
      <c r="EK123" s="28"/>
      <c r="EL123" s="28"/>
      <c r="EM123" s="28"/>
      <c r="EN123" s="28"/>
      <c r="EO123" s="28"/>
      <c r="EP123" s="28"/>
      <c r="EQ123" s="28"/>
      <c r="ER123" s="28"/>
      <c r="ES123" s="28"/>
      <c r="ET123" s="28"/>
      <c r="EU123" s="28"/>
      <c r="EV123" s="28"/>
      <c r="EW123" s="28"/>
      <c r="EX123" s="28"/>
      <c r="EY123" s="28"/>
      <c r="EZ123" s="28"/>
      <c r="FA123" s="28"/>
      <c r="FB123" s="28"/>
      <c r="FC123" s="28"/>
      <c r="FD123" s="28"/>
      <c r="FE123" s="28"/>
      <c r="FF123" s="28"/>
      <c r="FG123" s="28"/>
      <c r="FH123" s="28"/>
      <c r="FI123" s="28"/>
      <c r="FJ123" s="28"/>
      <c r="FK123" s="28"/>
      <c r="FL123" s="28"/>
      <c r="FM123" s="28"/>
      <c r="FN123" s="28"/>
      <c r="FO123" s="28"/>
      <c r="FP123" s="28"/>
      <c r="FQ123" s="28"/>
      <c r="FR123" s="28"/>
      <c r="FS123" s="28"/>
      <c r="FT123" s="28"/>
      <c r="FU123" s="28"/>
      <c r="FV123" s="28"/>
      <c r="FW123" s="28"/>
      <c r="FX123" s="28"/>
      <c r="FY123" s="28"/>
      <c r="FZ123" s="28"/>
      <c r="GA123" s="28"/>
      <c r="GB123" s="28"/>
      <c r="GC123" s="28"/>
      <c r="GD123" s="28"/>
      <c r="GE123" s="28"/>
      <c r="GF123" s="28"/>
      <c r="GG123" s="28"/>
      <c r="GH123" s="28"/>
      <c r="GI123" s="28"/>
      <c r="GJ123" s="28"/>
      <c r="GK123" s="28"/>
      <c r="GL123" s="28"/>
      <c r="GM123" s="28"/>
      <c r="GN123" s="28"/>
      <c r="GO123" s="28"/>
      <c r="GP123" s="28"/>
      <c r="GQ123" s="28"/>
      <c r="GR123" s="28"/>
      <c r="GS123" s="28"/>
      <c r="GT123" s="28"/>
      <c r="GU123" s="28"/>
      <c r="GV123" s="28"/>
      <c r="GW123" s="28"/>
      <c r="GX123" s="28"/>
      <c r="GY123" s="28"/>
      <c r="GZ123" s="28"/>
      <c r="HA123" s="28"/>
      <c r="HB123" s="28"/>
      <c r="HC123" s="28"/>
      <c r="HD123" s="28"/>
      <c r="HE123" s="28"/>
      <c r="HF123" s="28"/>
      <c r="HG123" s="28"/>
      <c r="HH123" s="28"/>
      <c r="HI123" s="28"/>
      <c r="HJ123" s="28"/>
      <c r="HK123" s="28"/>
      <c r="HL123" s="28"/>
      <c r="HM123" s="28"/>
      <c r="HN123" s="28"/>
      <c r="HO123" s="28"/>
      <c r="HP123" s="28"/>
      <c r="HQ123" s="28"/>
      <c r="HR123" s="28"/>
      <c r="HS123" s="28"/>
      <c r="HT123" s="28"/>
      <c r="HU123" s="28"/>
      <c r="HV123" s="28"/>
      <c r="HW123" s="28"/>
      <c r="HX123" s="28"/>
      <c r="HY123" s="28"/>
      <c r="HZ123" s="28"/>
      <c r="IA123" s="28"/>
      <c r="IB123" s="28"/>
      <c r="IC123" s="28"/>
      <c r="ID123" s="28"/>
      <c r="IE123" s="28"/>
      <c r="IF123" s="28"/>
      <c r="IG123" s="28"/>
      <c r="IH123" s="28"/>
      <c r="II123" s="28"/>
      <c r="IJ123" s="28"/>
      <c r="IK123" s="28"/>
      <c r="IL123" s="28"/>
      <c r="IM123" s="28"/>
      <c r="IN123" s="28"/>
      <c r="IO123" s="28"/>
      <c r="IP123" s="28"/>
      <c r="IQ123" s="28"/>
      <c r="IR123" s="28"/>
      <c r="IS123" s="28"/>
      <c r="IT123" s="28"/>
      <c r="IU123" s="28"/>
      <c r="IV123" s="28"/>
      <c r="IW123" s="28"/>
      <c r="IX123" s="28"/>
      <c r="IY123" s="28"/>
      <c r="IZ123" s="28"/>
      <c r="JA123" s="28"/>
      <c r="JB123" s="28"/>
      <c r="JC123" s="28"/>
      <c r="JD123" s="28"/>
      <c r="JE123" s="28"/>
      <c r="JF123" s="28"/>
      <c r="JG123" s="28"/>
      <c r="JH123" s="28"/>
      <c r="JI123" s="28"/>
      <c r="JJ123" s="28"/>
      <c r="JK123" s="28"/>
      <c r="JL123" s="28"/>
      <c r="JM123" s="28"/>
      <c r="JN123" s="28"/>
      <c r="JO123" s="28"/>
    </row>
    <row r="124" spans="1:275" s="132" customFormat="1" ht="57" customHeight="1" x14ac:dyDescent="0.25">
      <c r="A124" s="651">
        <v>96</v>
      </c>
      <c r="B124" s="740" t="s">
        <v>451</v>
      </c>
      <c r="C124" s="652">
        <v>80101706</v>
      </c>
      <c r="D124" s="653" t="s">
        <v>463</v>
      </c>
      <c r="E124" s="652" t="s">
        <v>92</v>
      </c>
      <c r="F124" s="652">
        <v>1</v>
      </c>
      <c r="G124" s="654" t="s">
        <v>102</v>
      </c>
      <c r="H124" s="760">
        <v>3.5</v>
      </c>
      <c r="I124" s="652" t="s">
        <v>97</v>
      </c>
      <c r="J124" s="652" t="s">
        <v>89</v>
      </c>
      <c r="K124" s="652" t="s">
        <v>461</v>
      </c>
      <c r="L124" s="656">
        <v>19950000</v>
      </c>
      <c r="M124" s="657">
        <v>22785000</v>
      </c>
      <c r="N124" s="658" t="s">
        <v>380</v>
      </c>
      <c r="O124" s="658" t="s">
        <v>51</v>
      </c>
      <c r="P124" s="659" t="s">
        <v>54</v>
      </c>
      <c r="Q124" s="767" t="s">
        <v>541</v>
      </c>
      <c r="R124" s="721"/>
      <c r="S124" s="721"/>
      <c r="T124" s="722"/>
      <c r="U124" s="723"/>
      <c r="V124" s="724"/>
      <c r="W124" s="725"/>
      <c r="X124" s="726"/>
      <c r="Y124" s="727"/>
      <c r="Z124" s="727"/>
      <c r="AA124" s="728"/>
      <c r="AB124" s="728"/>
      <c r="AC124" s="728"/>
      <c r="AD124" s="724"/>
      <c r="AE124" s="728"/>
      <c r="AF124" s="728"/>
      <c r="AG124" s="728"/>
      <c r="AH124" s="729"/>
      <c r="AI124" s="730"/>
      <c r="AJ124" s="730"/>
      <c r="AK124" s="728"/>
      <c r="AL124" s="724"/>
      <c r="AM124" s="731"/>
      <c r="AN124" s="731"/>
      <c r="AO124" s="731"/>
      <c r="AP124" s="731"/>
      <c r="AQ124" s="731"/>
      <c r="AR124" s="732"/>
      <c r="AS124" s="732"/>
      <c r="AT124" s="733"/>
      <c r="AU124" s="733"/>
      <c r="AV124" s="733"/>
      <c r="AW124" s="733"/>
      <c r="AX124" s="733"/>
      <c r="AY124" s="733"/>
      <c r="AZ124" s="733"/>
      <c r="BA124" s="733"/>
      <c r="BB124" s="28"/>
      <c r="BC124" s="28"/>
      <c r="BD124" s="28"/>
      <c r="BE124" s="28"/>
      <c r="BF124" s="28"/>
      <c r="BG124" s="28"/>
      <c r="BH124" s="28"/>
      <c r="BI124" s="28"/>
      <c r="BJ124" s="28"/>
      <c r="BK124" s="28"/>
      <c r="BL124" s="28"/>
      <c r="BM124" s="28"/>
      <c r="BN124" s="28"/>
      <c r="BO124" s="28"/>
      <c r="BP124" s="28"/>
      <c r="BQ124" s="28"/>
      <c r="BR124" s="28"/>
      <c r="BS124" s="28"/>
      <c r="BT124" s="28"/>
      <c r="BU124" s="28"/>
      <c r="BV124" s="28"/>
      <c r="BW124" s="28"/>
      <c r="BX124" s="28"/>
      <c r="BY124" s="28"/>
      <c r="BZ124" s="28"/>
      <c r="CA124" s="28"/>
      <c r="CB124" s="28"/>
      <c r="CC124" s="28"/>
      <c r="CD124" s="28"/>
      <c r="CE124" s="28"/>
      <c r="CF124" s="28"/>
      <c r="CG124" s="28"/>
      <c r="CH124" s="28"/>
      <c r="CI124" s="28"/>
      <c r="CJ124" s="28"/>
      <c r="CK124" s="28"/>
      <c r="CL124" s="28"/>
      <c r="CM124" s="28"/>
      <c r="CN124" s="28"/>
      <c r="CO124" s="28"/>
      <c r="CP124" s="28"/>
      <c r="CQ124" s="28"/>
      <c r="CR124" s="28"/>
      <c r="CS124" s="28"/>
      <c r="CT124" s="28"/>
      <c r="CU124" s="28"/>
      <c r="CV124" s="28"/>
      <c r="CW124" s="28"/>
      <c r="CX124" s="28"/>
      <c r="CY124" s="28"/>
      <c r="CZ124" s="28"/>
      <c r="DA124" s="28"/>
      <c r="DB124" s="28"/>
      <c r="DC124" s="28"/>
      <c r="DD124" s="28"/>
      <c r="DE124" s="28"/>
      <c r="DF124" s="28"/>
      <c r="DG124" s="28"/>
      <c r="DH124" s="28"/>
      <c r="DI124" s="28"/>
      <c r="DJ124" s="28"/>
      <c r="DK124" s="28"/>
      <c r="DL124" s="28"/>
      <c r="DM124" s="28"/>
      <c r="DN124" s="28"/>
      <c r="DO124" s="28"/>
      <c r="DP124" s="28"/>
      <c r="DQ124" s="28"/>
      <c r="DR124" s="28"/>
      <c r="DS124" s="28"/>
      <c r="DT124" s="28"/>
      <c r="DU124" s="28"/>
      <c r="DV124" s="28"/>
      <c r="DW124" s="28"/>
      <c r="DX124" s="28"/>
      <c r="DY124" s="28"/>
      <c r="DZ124" s="28"/>
      <c r="EA124" s="28"/>
      <c r="EB124" s="28"/>
      <c r="EC124" s="28"/>
      <c r="ED124" s="28"/>
      <c r="EE124" s="28"/>
      <c r="EF124" s="28"/>
      <c r="EG124" s="28"/>
      <c r="EH124" s="28"/>
      <c r="EI124" s="28"/>
      <c r="EJ124" s="28"/>
      <c r="EK124" s="28"/>
      <c r="EL124" s="28"/>
      <c r="EM124" s="28"/>
      <c r="EN124" s="28"/>
      <c r="EO124" s="28"/>
      <c r="EP124" s="28"/>
      <c r="EQ124" s="28"/>
      <c r="ER124" s="28"/>
      <c r="ES124" s="28"/>
      <c r="ET124" s="28"/>
      <c r="EU124" s="28"/>
      <c r="EV124" s="28"/>
      <c r="EW124" s="28"/>
      <c r="EX124" s="28"/>
      <c r="EY124" s="28"/>
      <c r="EZ124" s="28"/>
      <c r="FA124" s="28"/>
      <c r="FB124" s="28"/>
      <c r="FC124" s="28"/>
      <c r="FD124" s="28"/>
      <c r="FE124" s="28"/>
      <c r="FF124" s="28"/>
      <c r="FG124" s="28"/>
      <c r="FH124" s="28"/>
      <c r="FI124" s="28"/>
      <c r="FJ124" s="28"/>
      <c r="FK124" s="28"/>
      <c r="FL124" s="28"/>
      <c r="FM124" s="28"/>
      <c r="FN124" s="28"/>
      <c r="FO124" s="28"/>
      <c r="FP124" s="28"/>
      <c r="FQ124" s="28"/>
      <c r="FR124" s="28"/>
      <c r="FS124" s="28"/>
      <c r="FT124" s="28"/>
      <c r="FU124" s="28"/>
      <c r="FV124" s="28"/>
      <c r="FW124" s="28"/>
      <c r="FX124" s="28"/>
      <c r="FY124" s="28"/>
      <c r="FZ124" s="28"/>
      <c r="GA124" s="28"/>
      <c r="GB124" s="28"/>
      <c r="GC124" s="28"/>
      <c r="GD124" s="28"/>
      <c r="GE124" s="28"/>
      <c r="GF124" s="28"/>
      <c r="GG124" s="28"/>
      <c r="GH124" s="28"/>
      <c r="GI124" s="28"/>
      <c r="GJ124" s="28"/>
      <c r="GK124" s="28"/>
      <c r="GL124" s="28"/>
      <c r="GM124" s="28"/>
      <c r="GN124" s="28"/>
      <c r="GO124" s="28"/>
      <c r="GP124" s="28"/>
      <c r="GQ124" s="28"/>
      <c r="GR124" s="28"/>
      <c r="GS124" s="28"/>
      <c r="GT124" s="28"/>
      <c r="GU124" s="28"/>
      <c r="GV124" s="28"/>
      <c r="GW124" s="28"/>
      <c r="GX124" s="28"/>
      <c r="GY124" s="28"/>
      <c r="GZ124" s="28"/>
      <c r="HA124" s="28"/>
      <c r="HB124" s="28"/>
      <c r="HC124" s="28"/>
      <c r="HD124" s="28"/>
      <c r="HE124" s="28"/>
      <c r="HF124" s="28"/>
      <c r="HG124" s="28"/>
      <c r="HH124" s="28"/>
      <c r="HI124" s="28"/>
      <c r="HJ124" s="28"/>
      <c r="HK124" s="28"/>
      <c r="HL124" s="28"/>
      <c r="HM124" s="28"/>
      <c r="HN124" s="28"/>
      <c r="HO124" s="28"/>
      <c r="HP124" s="28"/>
      <c r="HQ124" s="28"/>
      <c r="HR124" s="28"/>
      <c r="HS124" s="28"/>
      <c r="HT124" s="28"/>
      <c r="HU124" s="28"/>
      <c r="HV124" s="28"/>
      <c r="HW124" s="28"/>
      <c r="HX124" s="28"/>
      <c r="HY124" s="28"/>
      <c r="HZ124" s="28"/>
      <c r="IA124" s="28"/>
      <c r="IB124" s="28"/>
      <c r="IC124" s="28"/>
      <c r="ID124" s="28"/>
      <c r="IE124" s="28"/>
      <c r="IF124" s="28"/>
      <c r="IG124" s="28"/>
      <c r="IH124" s="28"/>
      <c r="II124" s="28"/>
      <c r="IJ124" s="28"/>
      <c r="IK124" s="28"/>
      <c r="IL124" s="28"/>
      <c r="IM124" s="28"/>
      <c r="IN124" s="28"/>
      <c r="IO124" s="28"/>
      <c r="IP124" s="28"/>
      <c r="IQ124" s="28"/>
      <c r="IR124" s="28"/>
      <c r="IS124" s="28"/>
      <c r="IT124" s="28"/>
      <c r="IU124" s="28"/>
      <c r="IV124" s="28"/>
      <c r="IW124" s="28"/>
      <c r="IX124" s="28"/>
      <c r="IY124" s="28"/>
      <c r="IZ124" s="28"/>
      <c r="JA124" s="28"/>
      <c r="JB124" s="28"/>
      <c r="JC124" s="28"/>
      <c r="JD124" s="28"/>
      <c r="JE124" s="28"/>
      <c r="JF124" s="28"/>
      <c r="JG124" s="28"/>
      <c r="JH124" s="28"/>
      <c r="JI124" s="28"/>
      <c r="JJ124" s="28"/>
      <c r="JK124" s="28"/>
      <c r="JL124" s="28"/>
      <c r="JM124" s="28"/>
      <c r="JN124" s="28"/>
      <c r="JO124" s="28"/>
    </row>
    <row r="125" spans="1:275" s="132" customFormat="1" ht="57" customHeight="1" x14ac:dyDescent="0.25">
      <c r="A125" s="651">
        <v>97</v>
      </c>
      <c r="B125" s="740" t="s">
        <v>459</v>
      </c>
      <c r="C125" s="652">
        <v>80101706</v>
      </c>
      <c r="D125" s="653" t="s">
        <v>477</v>
      </c>
      <c r="E125" s="652" t="s">
        <v>92</v>
      </c>
      <c r="F125" s="652">
        <v>1</v>
      </c>
      <c r="G125" s="654" t="s">
        <v>102</v>
      </c>
      <c r="H125" s="760">
        <v>3.5</v>
      </c>
      <c r="I125" s="652" t="s">
        <v>97</v>
      </c>
      <c r="J125" s="652" t="s">
        <v>89</v>
      </c>
      <c r="K125" s="652" t="s">
        <v>462</v>
      </c>
      <c r="L125" s="656">
        <v>22785000</v>
      </c>
      <c r="M125" s="657">
        <v>12036500</v>
      </c>
      <c r="N125" s="658" t="s">
        <v>380</v>
      </c>
      <c r="O125" s="658" t="s">
        <v>51</v>
      </c>
      <c r="P125" s="659" t="s">
        <v>497</v>
      </c>
      <c r="Q125" s="767" t="s">
        <v>542</v>
      </c>
      <c r="R125" s="721"/>
      <c r="S125" s="721"/>
      <c r="T125" s="722"/>
      <c r="U125" s="723"/>
      <c r="V125" s="724"/>
      <c r="W125" s="725"/>
      <c r="X125" s="726"/>
      <c r="Y125" s="727"/>
      <c r="Z125" s="727"/>
      <c r="AA125" s="728"/>
      <c r="AB125" s="728"/>
      <c r="AC125" s="728"/>
      <c r="AD125" s="724"/>
      <c r="AE125" s="728"/>
      <c r="AF125" s="728"/>
      <c r="AG125" s="728"/>
      <c r="AH125" s="729"/>
      <c r="AI125" s="730"/>
      <c r="AJ125" s="730"/>
      <c r="AK125" s="728"/>
      <c r="AL125" s="724"/>
      <c r="AM125" s="731"/>
      <c r="AN125" s="731"/>
      <c r="AO125" s="731"/>
      <c r="AP125" s="731"/>
      <c r="AQ125" s="731"/>
      <c r="AR125" s="732"/>
      <c r="AS125" s="732"/>
      <c r="AT125" s="733"/>
      <c r="AU125" s="733"/>
      <c r="AV125" s="733"/>
      <c r="AW125" s="733"/>
      <c r="AX125" s="733"/>
      <c r="AY125" s="733"/>
      <c r="AZ125" s="733"/>
      <c r="BA125" s="733"/>
      <c r="BB125" s="28"/>
      <c r="BC125" s="28"/>
      <c r="BD125" s="28"/>
      <c r="BE125" s="28"/>
      <c r="BF125" s="28"/>
      <c r="BG125" s="28"/>
      <c r="BH125" s="28"/>
      <c r="BI125" s="28"/>
      <c r="BJ125" s="28"/>
      <c r="BK125" s="28"/>
      <c r="BL125" s="28"/>
      <c r="BM125" s="28"/>
      <c r="BN125" s="28"/>
      <c r="BO125" s="28"/>
      <c r="BP125" s="28"/>
      <c r="BQ125" s="28"/>
      <c r="BR125" s="28"/>
      <c r="BS125" s="28"/>
      <c r="BT125" s="28"/>
      <c r="BU125" s="28"/>
      <c r="BV125" s="28"/>
      <c r="BW125" s="28"/>
      <c r="BX125" s="28"/>
      <c r="BY125" s="28"/>
      <c r="BZ125" s="28"/>
      <c r="CA125" s="28"/>
      <c r="CB125" s="28"/>
      <c r="CC125" s="28"/>
      <c r="CD125" s="28"/>
      <c r="CE125" s="28"/>
      <c r="CF125" s="28"/>
      <c r="CG125" s="28"/>
      <c r="CH125" s="28"/>
      <c r="CI125" s="28"/>
      <c r="CJ125" s="28"/>
      <c r="CK125" s="28"/>
      <c r="CL125" s="28"/>
      <c r="CM125" s="28"/>
      <c r="CN125" s="28"/>
      <c r="CO125" s="28"/>
      <c r="CP125" s="28"/>
      <c r="CQ125" s="28"/>
      <c r="CR125" s="28"/>
      <c r="CS125" s="28"/>
      <c r="CT125" s="28"/>
      <c r="CU125" s="28"/>
      <c r="CV125" s="28"/>
      <c r="CW125" s="28"/>
      <c r="CX125" s="28"/>
      <c r="CY125" s="28"/>
      <c r="CZ125" s="28"/>
      <c r="DA125" s="28"/>
      <c r="DB125" s="28"/>
      <c r="DC125" s="28"/>
      <c r="DD125" s="28"/>
      <c r="DE125" s="28"/>
      <c r="DF125" s="28"/>
      <c r="DG125" s="28"/>
      <c r="DH125" s="28"/>
      <c r="DI125" s="28"/>
      <c r="DJ125" s="28"/>
      <c r="DK125" s="28"/>
      <c r="DL125" s="28"/>
      <c r="DM125" s="28"/>
      <c r="DN125" s="28"/>
      <c r="DO125" s="28"/>
      <c r="DP125" s="28"/>
      <c r="DQ125" s="28"/>
      <c r="DR125" s="28"/>
      <c r="DS125" s="28"/>
      <c r="DT125" s="28"/>
      <c r="DU125" s="28"/>
      <c r="DV125" s="28"/>
      <c r="DW125" s="28"/>
      <c r="DX125" s="28"/>
      <c r="DY125" s="28"/>
      <c r="DZ125" s="28"/>
      <c r="EA125" s="28"/>
      <c r="EB125" s="28"/>
      <c r="EC125" s="28"/>
      <c r="ED125" s="28"/>
      <c r="EE125" s="28"/>
      <c r="EF125" s="28"/>
      <c r="EG125" s="28"/>
      <c r="EH125" s="28"/>
      <c r="EI125" s="28"/>
      <c r="EJ125" s="28"/>
      <c r="EK125" s="28"/>
      <c r="EL125" s="28"/>
      <c r="EM125" s="28"/>
      <c r="EN125" s="28"/>
      <c r="EO125" s="28"/>
      <c r="EP125" s="28"/>
      <c r="EQ125" s="28"/>
      <c r="ER125" s="28"/>
      <c r="ES125" s="28"/>
      <c r="ET125" s="28"/>
      <c r="EU125" s="28"/>
      <c r="EV125" s="28"/>
      <c r="EW125" s="28"/>
      <c r="EX125" s="28"/>
      <c r="EY125" s="28"/>
      <c r="EZ125" s="28"/>
      <c r="FA125" s="28"/>
      <c r="FB125" s="28"/>
      <c r="FC125" s="28"/>
      <c r="FD125" s="28"/>
      <c r="FE125" s="28"/>
      <c r="FF125" s="28"/>
      <c r="FG125" s="28"/>
      <c r="FH125" s="28"/>
      <c r="FI125" s="28"/>
      <c r="FJ125" s="28"/>
      <c r="FK125" s="28"/>
      <c r="FL125" s="28"/>
      <c r="FM125" s="28"/>
      <c r="FN125" s="28"/>
      <c r="FO125" s="28"/>
      <c r="FP125" s="28"/>
      <c r="FQ125" s="28"/>
      <c r="FR125" s="28"/>
      <c r="FS125" s="28"/>
      <c r="FT125" s="28"/>
      <c r="FU125" s="28"/>
      <c r="FV125" s="28"/>
      <c r="FW125" s="28"/>
      <c r="FX125" s="28"/>
      <c r="FY125" s="28"/>
      <c r="FZ125" s="28"/>
      <c r="GA125" s="28"/>
      <c r="GB125" s="28"/>
      <c r="GC125" s="28"/>
      <c r="GD125" s="28"/>
      <c r="GE125" s="28"/>
      <c r="GF125" s="28"/>
      <c r="GG125" s="28"/>
      <c r="GH125" s="28"/>
      <c r="GI125" s="28"/>
      <c r="GJ125" s="28"/>
      <c r="GK125" s="28"/>
      <c r="GL125" s="28"/>
      <c r="GM125" s="28"/>
      <c r="GN125" s="28"/>
      <c r="GO125" s="28"/>
      <c r="GP125" s="28"/>
      <c r="GQ125" s="28"/>
      <c r="GR125" s="28"/>
      <c r="GS125" s="28"/>
      <c r="GT125" s="28"/>
      <c r="GU125" s="28"/>
      <c r="GV125" s="28"/>
      <c r="GW125" s="28"/>
      <c r="GX125" s="28"/>
      <c r="GY125" s="28"/>
      <c r="GZ125" s="28"/>
      <c r="HA125" s="28"/>
      <c r="HB125" s="28"/>
      <c r="HC125" s="28"/>
      <c r="HD125" s="28"/>
      <c r="HE125" s="28"/>
      <c r="HF125" s="28"/>
      <c r="HG125" s="28"/>
      <c r="HH125" s="28"/>
      <c r="HI125" s="28"/>
      <c r="HJ125" s="28"/>
      <c r="HK125" s="28"/>
      <c r="HL125" s="28"/>
      <c r="HM125" s="28"/>
      <c r="HN125" s="28"/>
      <c r="HO125" s="28"/>
      <c r="HP125" s="28"/>
      <c r="HQ125" s="28"/>
      <c r="HR125" s="28"/>
      <c r="HS125" s="28"/>
      <c r="HT125" s="28"/>
      <c r="HU125" s="28"/>
      <c r="HV125" s="28"/>
      <c r="HW125" s="28"/>
      <c r="HX125" s="28"/>
      <c r="HY125" s="28"/>
      <c r="HZ125" s="28"/>
      <c r="IA125" s="28"/>
      <c r="IB125" s="28"/>
      <c r="IC125" s="28"/>
      <c r="ID125" s="28"/>
      <c r="IE125" s="28"/>
      <c r="IF125" s="28"/>
      <c r="IG125" s="28"/>
      <c r="IH125" s="28"/>
      <c r="II125" s="28"/>
      <c r="IJ125" s="28"/>
      <c r="IK125" s="28"/>
      <c r="IL125" s="28"/>
      <c r="IM125" s="28"/>
      <c r="IN125" s="28"/>
      <c r="IO125" s="28"/>
      <c r="IP125" s="28"/>
      <c r="IQ125" s="28"/>
      <c r="IR125" s="28"/>
      <c r="IS125" s="28"/>
      <c r="IT125" s="28"/>
      <c r="IU125" s="28"/>
      <c r="IV125" s="28"/>
      <c r="IW125" s="28"/>
      <c r="IX125" s="28"/>
      <c r="IY125" s="28"/>
      <c r="IZ125" s="28"/>
      <c r="JA125" s="28"/>
      <c r="JB125" s="28"/>
      <c r="JC125" s="28"/>
      <c r="JD125" s="28"/>
      <c r="JE125" s="28"/>
      <c r="JF125" s="28"/>
      <c r="JG125" s="28"/>
      <c r="JH125" s="28"/>
      <c r="JI125" s="28"/>
      <c r="JJ125" s="28"/>
      <c r="JK125" s="28"/>
      <c r="JL125" s="28"/>
      <c r="JM125" s="28"/>
      <c r="JN125" s="28"/>
      <c r="JO125" s="28"/>
    </row>
    <row r="126" spans="1:275" s="132" customFormat="1" ht="57" customHeight="1" x14ac:dyDescent="0.25">
      <c r="A126" s="651">
        <v>98</v>
      </c>
      <c r="B126" s="740" t="s">
        <v>485</v>
      </c>
      <c r="C126" s="652">
        <v>80101706</v>
      </c>
      <c r="D126" s="653" t="s">
        <v>468</v>
      </c>
      <c r="E126" s="652" t="s">
        <v>92</v>
      </c>
      <c r="F126" s="652">
        <v>1</v>
      </c>
      <c r="G126" s="654" t="s">
        <v>102</v>
      </c>
      <c r="H126" s="760">
        <v>3.5</v>
      </c>
      <c r="I126" s="652" t="s">
        <v>97</v>
      </c>
      <c r="J126" s="652" t="s">
        <v>89</v>
      </c>
      <c r="K126" s="652" t="s">
        <v>461</v>
      </c>
      <c r="L126" s="656">
        <v>12036500</v>
      </c>
      <c r="M126" s="657">
        <v>19822000</v>
      </c>
      <c r="N126" s="658" t="s">
        <v>380</v>
      </c>
      <c r="O126" s="658" t="s">
        <v>51</v>
      </c>
      <c r="P126" s="659" t="s">
        <v>381</v>
      </c>
      <c r="Q126" s="767" t="s">
        <v>543</v>
      </c>
      <c r="R126" s="721"/>
      <c r="S126" s="721"/>
      <c r="T126" s="722"/>
      <c r="U126" s="723"/>
      <c r="V126" s="724"/>
      <c r="W126" s="725"/>
      <c r="X126" s="726"/>
      <c r="Y126" s="727"/>
      <c r="Z126" s="727"/>
      <c r="AA126" s="728"/>
      <c r="AB126" s="728"/>
      <c r="AC126" s="728"/>
      <c r="AD126" s="724"/>
      <c r="AE126" s="728"/>
      <c r="AF126" s="728"/>
      <c r="AG126" s="728"/>
      <c r="AH126" s="729"/>
      <c r="AI126" s="730"/>
      <c r="AJ126" s="730"/>
      <c r="AK126" s="728"/>
      <c r="AL126" s="724"/>
      <c r="AM126" s="731"/>
      <c r="AN126" s="731"/>
      <c r="AO126" s="731"/>
      <c r="AP126" s="731"/>
      <c r="AQ126" s="731"/>
      <c r="AR126" s="732"/>
      <c r="AS126" s="732"/>
      <c r="AT126" s="733"/>
      <c r="AU126" s="733"/>
      <c r="AV126" s="733"/>
      <c r="AW126" s="733"/>
      <c r="AX126" s="733"/>
      <c r="AY126" s="733"/>
      <c r="AZ126" s="733"/>
      <c r="BA126" s="733"/>
      <c r="BB126" s="28"/>
      <c r="BC126" s="28"/>
      <c r="BD126" s="28"/>
      <c r="BE126" s="28"/>
      <c r="BF126" s="28"/>
      <c r="BG126" s="28"/>
      <c r="BH126" s="28"/>
      <c r="BI126" s="28"/>
      <c r="BJ126" s="28"/>
      <c r="BK126" s="28"/>
      <c r="BL126" s="28"/>
      <c r="BM126" s="28"/>
      <c r="BN126" s="28"/>
      <c r="BO126" s="28"/>
      <c r="BP126" s="28"/>
      <c r="BQ126" s="28"/>
      <c r="BR126" s="28"/>
      <c r="BS126" s="28"/>
      <c r="BT126" s="28"/>
      <c r="BU126" s="28"/>
      <c r="BV126" s="28"/>
      <c r="BW126" s="28"/>
      <c r="BX126" s="28"/>
      <c r="BY126" s="28"/>
      <c r="BZ126" s="28"/>
      <c r="CA126" s="28"/>
      <c r="CB126" s="28"/>
      <c r="CC126" s="28"/>
      <c r="CD126" s="28"/>
      <c r="CE126" s="28"/>
      <c r="CF126" s="28"/>
      <c r="CG126" s="28"/>
      <c r="CH126" s="28"/>
      <c r="CI126" s="28"/>
      <c r="CJ126" s="28"/>
      <c r="CK126" s="28"/>
      <c r="CL126" s="28"/>
      <c r="CM126" s="28"/>
      <c r="CN126" s="28"/>
      <c r="CO126" s="28"/>
      <c r="CP126" s="28"/>
      <c r="CQ126" s="28"/>
      <c r="CR126" s="28"/>
      <c r="CS126" s="28"/>
      <c r="CT126" s="28"/>
      <c r="CU126" s="28"/>
      <c r="CV126" s="28"/>
      <c r="CW126" s="28"/>
      <c r="CX126" s="28"/>
      <c r="CY126" s="28"/>
      <c r="CZ126" s="28"/>
      <c r="DA126" s="28"/>
      <c r="DB126" s="28"/>
      <c r="DC126" s="28"/>
      <c r="DD126" s="28"/>
      <c r="DE126" s="28"/>
      <c r="DF126" s="28"/>
      <c r="DG126" s="28"/>
      <c r="DH126" s="28"/>
      <c r="DI126" s="28"/>
      <c r="DJ126" s="28"/>
      <c r="DK126" s="28"/>
      <c r="DL126" s="28"/>
      <c r="DM126" s="28"/>
      <c r="DN126" s="28"/>
      <c r="DO126" s="28"/>
      <c r="DP126" s="28"/>
      <c r="DQ126" s="28"/>
      <c r="DR126" s="28"/>
      <c r="DS126" s="28"/>
      <c r="DT126" s="28"/>
      <c r="DU126" s="28"/>
      <c r="DV126" s="28"/>
      <c r="DW126" s="28"/>
      <c r="DX126" s="28"/>
      <c r="DY126" s="28"/>
      <c r="DZ126" s="28"/>
      <c r="EA126" s="28"/>
      <c r="EB126" s="28"/>
      <c r="EC126" s="28"/>
      <c r="ED126" s="28"/>
      <c r="EE126" s="28"/>
      <c r="EF126" s="28"/>
      <c r="EG126" s="28"/>
      <c r="EH126" s="28"/>
      <c r="EI126" s="28"/>
      <c r="EJ126" s="28"/>
      <c r="EK126" s="28"/>
      <c r="EL126" s="28"/>
      <c r="EM126" s="28"/>
      <c r="EN126" s="28"/>
      <c r="EO126" s="28"/>
      <c r="EP126" s="28"/>
      <c r="EQ126" s="28"/>
      <c r="ER126" s="28"/>
      <c r="ES126" s="28"/>
      <c r="ET126" s="28"/>
      <c r="EU126" s="28"/>
      <c r="EV126" s="28"/>
      <c r="EW126" s="28"/>
      <c r="EX126" s="28"/>
      <c r="EY126" s="28"/>
      <c r="EZ126" s="28"/>
      <c r="FA126" s="28"/>
      <c r="FB126" s="28"/>
      <c r="FC126" s="28"/>
      <c r="FD126" s="28"/>
      <c r="FE126" s="28"/>
      <c r="FF126" s="28"/>
      <c r="FG126" s="28"/>
      <c r="FH126" s="28"/>
      <c r="FI126" s="28"/>
      <c r="FJ126" s="28"/>
      <c r="FK126" s="28"/>
      <c r="FL126" s="28"/>
      <c r="FM126" s="28"/>
      <c r="FN126" s="28"/>
      <c r="FO126" s="28"/>
      <c r="FP126" s="28"/>
      <c r="FQ126" s="28"/>
      <c r="FR126" s="28"/>
      <c r="FS126" s="28"/>
      <c r="FT126" s="28"/>
      <c r="FU126" s="28"/>
      <c r="FV126" s="28"/>
      <c r="FW126" s="28"/>
      <c r="FX126" s="28"/>
      <c r="FY126" s="28"/>
      <c r="FZ126" s="28"/>
      <c r="GA126" s="28"/>
      <c r="GB126" s="28"/>
      <c r="GC126" s="28"/>
      <c r="GD126" s="28"/>
      <c r="GE126" s="28"/>
      <c r="GF126" s="28"/>
      <c r="GG126" s="28"/>
      <c r="GH126" s="28"/>
      <c r="GI126" s="28"/>
      <c r="GJ126" s="28"/>
      <c r="GK126" s="28"/>
      <c r="GL126" s="28"/>
      <c r="GM126" s="28"/>
      <c r="GN126" s="28"/>
      <c r="GO126" s="28"/>
      <c r="GP126" s="28"/>
      <c r="GQ126" s="28"/>
      <c r="GR126" s="28"/>
      <c r="GS126" s="28"/>
      <c r="GT126" s="28"/>
      <c r="GU126" s="28"/>
      <c r="GV126" s="28"/>
      <c r="GW126" s="28"/>
      <c r="GX126" s="28"/>
      <c r="GY126" s="28"/>
      <c r="GZ126" s="28"/>
      <c r="HA126" s="28"/>
      <c r="HB126" s="28"/>
      <c r="HC126" s="28"/>
      <c r="HD126" s="28"/>
      <c r="HE126" s="28"/>
      <c r="HF126" s="28"/>
      <c r="HG126" s="28"/>
      <c r="HH126" s="28"/>
      <c r="HI126" s="28"/>
      <c r="HJ126" s="28"/>
      <c r="HK126" s="28"/>
      <c r="HL126" s="28"/>
      <c r="HM126" s="28"/>
      <c r="HN126" s="28"/>
      <c r="HO126" s="28"/>
      <c r="HP126" s="28"/>
      <c r="HQ126" s="28"/>
      <c r="HR126" s="28"/>
      <c r="HS126" s="28"/>
      <c r="HT126" s="28"/>
      <c r="HU126" s="28"/>
      <c r="HV126" s="28"/>
      <c r="HW126" s="28"/>
      <c r="HX126" s="28"/>
      <c r="HY126" s="28"/>
      <c r="HZ126" s="28"/>
      <c r="IA126" s="28"/>
      <c r="IB126" s="28"/>
      <c r="IC126" s="28"/>
      <c r="ID126" s="28"/>
      <c r="IE126" s="28"/>
      <c r="IF126" s="28"/>
      <c r="IG126" s="28"/>
      <c r="IH126" s="28"/>
      <c r="II126" s="28"/>
      <c r="IJ126" s="28"/>
      <c r="IK126" s="28"/>
      <c r="IL126" s="28"/>
      <c r="IM126" s="28"/>
      <c r="IN126" s="28"/>
      <c r="IO126" s="28"/>
      <c r="IP126" s="28"/>
      <c r="IQ126" s="28"/>
      <c r="IR126" s="28"/>
      <c r="IS126" s="28"/>
      <c r="IT126" s="28"/>
      <c r="IU126" s="28"/>
      <c r="IV126" s="28"/>
      <c r="IW126" s="28"/>
      <c r="IX126" s="28"/>
      <c r="IY126" s="28"/>
      <c r="IZ126" s="28"/>
      <c r="JA126" s="28"/>
      <c r="JB126" s="28"/>
      <c r="JC126" s="28"/>
      <c r="JD126" s="28"/>
      <c r="JE126" s="28"/>
      <c r="JF126" s="28"/>
      <c r="JG126" s="28"/>
      <c r="JH126" s="28"/>
      <c r="JI126" s="28"/>
      <c r="JJ126" s="28"/>
      <c r="JK126" s="28"/>
      <c r="JL126" s="28"/>
      <c r="JM126" s="28"/>
      <c r="JN126" s="28"/>
      <c r="JO126" s="28"/>
    </row>
    <row r="127" spans="1:275" s="132" customFormat="1" ht="57" customHeight="1" x14ac:dyDescent="0.25">
      <c r="A127" s="651">
        <v>99</v>
      </c>
      <c r="B127" s="740" t="s">
        <v>451</v>
      </c>
      <c r="C127" s="652">
        <v>80101706</v>
      </c>
      <c r="D127" s="653" t="s">
        <v>463</v>
      </c>
      <c r="E127" s="652" t="s">
        <v>92</v>
      </c>
      <c r="F127" s="652">
        <v>1</v>
      </c>
      <c r="G127" s="654" t="s">
        <v>102</v>
      </c>
      <c r="H127" s="760">
        <v>5.5</v>
      </c>
      <c r="I127" s="652" t="s">
        <v>97</v>
      </c>
      <c r="J127" s="652" t="s">
        <v>89</v>
      </c>
      <c r="K127" s="652" t="s">
        <v>461</v>
      </c>
      <c r="L127" s="656">
        <v>19822000</v>
      </c>
      <c r="M127" s="657">
        <v>21609000</v>
      </c>
      <c r="N127" s="658" t="s">
        <v>380</v>
      </c>
      <c r="O127" s="658" t="s">
        <v>51</v>
      </c>
      <c r="P127" s="659" t="s">
        <v>503</v>
      </c>
      <c r="Q127" s="766" t="s">
        <v>544</v>
      </c>
      <c r="R127" s="721"/>
      <c r="S127" s="721"/>
      <c r="T127" s="722"/>
      <c r="U127" s="723"/>
      <c r="V127" s="724"/>
      <c r="W127" s="725"/>
      <c r="X127" s="726"/>
      <c r="Y127" s="727"/>
      <c r="Z127" s="727"/>
      <c r="AA127" s="728"/>
      <c r="AB127" s="728"/>
      <c r="AC127" s="728"/>
      <c r="AD127" s="724"/>
      <c r="AE127" s="728"/>
      <c r="AF127" s="728"/>
      <c r="AG127" s="728"/>
      <c r="AH127" s="729"/>
      <c r="AI127" s="730"/>
      <c r="AJ127" s="730"/>
      <c r="AK127" s="728"/>
      <c r="AL127" s="724"/>
      <c r="AM127" s="731"/>
      <c r="AN127" s="731"/>
      <c r="AO127" s="731"/>
      <c r="AP127" s="731"/>
      <c r="AQ127" s="731"/>
      <c r="AR127" s="732"/>
      <c r="AS127" s="732"/>
      <c r="AT127" s="733"/>
      <c r="AU127" s="733"/>
      <c r="AV127" s="733"/>
      <c r="AW127" s="733"/>
      <c r="AX127" s="733"/>
      <c r="AY127" s="733"/>
      <c r="AZ127" s="733"/>
      <c r="BA127" s="733"/>
      <c r="BB127" s="28"/>
      <c r="BC127" s="28"/>
      <c r="BD127" s="28"/>
      <c r="BE127" s="28"/>
      <c r="BF127" s="28"/>
      <c r="BG127" s="28"/>
      <c r="BH127" s="28"/>
      <c r="BI127" s="28"/>
      <c r="BJ127" s="28"/>
      <c r="BK127" s="28"/>
      <c r="BL127" s="28"/>
      <c r="BM127" s="28"/>
      <c r="BN127" s="28"/>
      <c r="BO127" s="28"/>
      <c r="BP127" s="28"/>
      <c r="BQ127" s="28"/>
      <c r="BR127" s="28"/>
      <c r="BS127" s="28"/>
      <c r="BT127" s="28"/>
      <c r="BU127" s="28"/>
      <c r="BV127" s="28"/>
      <c r="BW127" s="28"/>
      <c r="BX127" s="28"/>
      <c r="BY127" s="28"/>
      <c r="BZ127" s="28"/>
      <c r="CA127" s="28"/>
      <c r="CB127" s="28"/>
      <c r="CC127" s="28"/>
      <c r="CD127" s="28"/>
      <c r="CE127" s="28"/>
      <c r="CF127" s="28"/>
      <c r="CG127" s="28"/>
      <c r="CH127" s="28"/>
      <c r="CI127" s="28"/>
      <c r="CJ127" s="28"/>
      <c r="CK127" s="28"/>
      <c r="CL127" s="28"/>
      <c r="CM127" s="28"/>
      <c r="CN127" s="28"/>
      <c r="CO127" s="28"/>
      <c r="CP127" s="28"/>
      <c r="CQ127" s="28"/>
      <c r="CR127" s="28"/>
      <c r="CS127" s="28"/>
      <c r="CT127" s="28"/>
      <c r="CU127" s="28"/>
      <c r="CV127" s="28"/>
      <c r="CW127" s="28"/>
      <c r="CX127" s="28"/>
      <c r="CY127" s="28"/>
      <c r="CZ127" s="28"/>
      <c r="DA127" s="28"/>
      <c r="DB127" s="28"/>
      <c r="DC127" s="28"/>
      <c r="DD127" s="28"/>
      <c r="DE127" s="28"/>
      <c r="DF127" s="28"/>
      <c r="DG127" s="28"/>
      <c r="DH127" s="28"/>
      <c r="DI127" s="28"/>
      <c r="DJ127" s="28"/>
      <c r="DK127" s="28"/>
      <c r="DL127" s="28"/>
      <c r="DM127" s="28"/>
      <c r="DN127" s="28"/>
      <c r="DO127" s="28"/>
      <c r="DP127" s="28"/>
      <c r="DQ127" s="28"/>
      <c r="DR127" s="28"/>
      <c r="DS127" s="28"/>
      <c r="DT127" s="28"/>
      <c r="DU127" s="28"/>
      <c r="DV127" s="28"/>
      <c r="DW127" s="28"/>
      <c r="DX127" s="28"/>
      <c r="DY127" s="28"/>
      <c r="DZ127" s="28"/>
      <c r="EA127" s="28"/>
      <c r="EB127" s="28"/>
      <c r="EC127" s="28"/>
      <c r="ED127" s="28"/>
      <c r="EE127" s="28"/>
      <c r="EF127" s="28"/>
      <c r="EG127" s="28"/>
      <c r="EH127" s="28"/>
      <c r="EI127" s="28"/>
      <c r="EJ127" s="28"/>
      <c r="EK127" s="28"/>
      <c r="EL127" s="28"/>
      <c r="EM127" s="28"/>
      <c r="EN127" s="28"/>
      <c r="EO127" s="28"/>
      <c r="EP127" s="28"/>
      <c r="EQ127" s="28"/>
      <c r="ER127" s="28"/>
      <c r="ES127" s="28"/>
      <c r="ET127" s="28"/>
      <c r="EU127" s="28"/>
      <c r="EV127" s="28"/>
      <c r="EW127" s="28"/>
      <c r="EX127" s="28"/>
      <c r="EY127" s="28"/>
      <c r="EZ127" s="28"/>
      <c r="FA127" s="28"/>
      <c r="FB127" s="28"/>
      <c r="FC127" s="28"/>
      <c r="FD127" s="28"/>
      <c r="FE127" s="28"/>
      <c r="FF127" s="28"/>
      <c r="FG127" s="28"/>
      <c r="FH127" s="28"/>
      <c r="FI127" s="28"/>
      <c r="FJ127" s="28"/>
      <c r="FK127" s="28"/>
      <c r="FL127" s="28"/>
      <c r="FM127" s="28"/>
      <c r="FN127" s="28"/>
      <c r="FO127" s="28"/>
      <c r="FP127" s="28"/>
      <c r="FQ127" s="28"/>
      <c r="FR127" s="28"/>
      <c r="FS127" s="28"/>
      <c r="FT127" s="28"/>
      <c r="FU127" s="28"/>
      <c r="FV127" s="28"/>
      <c r="FW127" s="28"/>
      <c r="FX127" s="28"/>
      <c r="FY127" s="28"/>
      <c r="FZ127" s="28"/>
      <c r="GA127" s="28"/>
      <c r="GB127" s="28"/>
      <c r="GC127" s="28"/>
      <c r="GD127" s="28"/>
      <c r="GE127" s="28"/>
      <c r="GF127" s="28"/>
      <c r="GG127" s="28"/>
      <c r="GH127" s="28"/>
      <c r="GI127" s="28"/>
      <c r="GJ127" s="28"/>
      <c r="GK127" s="28"/>
      <c r="GL127" s="28"/>
      <c r="GM127" s="28"/>
      <c r="GN127" s="28"/>
      <c r="GO127" s="28"/>
      <c r="GP127" s="28"/>
      <c r="GQ127" s="28"/>
      <c r="GR127" s="28"/>
      <c r="GS127" s="28"/>
      <c r="GT127" s="28"/>
      <c r="GU127" s="28"/>
      <c r="GV127" s="28"/>
      <c r="GW127" s="28"/>
      <c r="GX127" s="28"/>
      <c r="GY127" s="28"/>
      <c r="GZ127" s="28"/>
      <c r="HA127" s="28"/>
      <c r="HB127" s="28"/>
      <c r="HC127" s="28"/>
      <c r="HD127" s="28"/>
      <c r="HE127" s="28"/>
      <c r="HF127" s="28"/>
      <c r="HG127" s="28"/>
      <c r="HH127" s="28"/>
      <c r="HI127" s="28"/>
      <c r="HJ127" s="28"/>
      <c r="HK127" s="28"/>
      <c r="HL127" s="28"/>
      <c r="HM127" s="28"/>
      <c r="HN127" s="28"/>
      <c r="HO127" s="28"/>
      <c r="HP127" s="28"/>
      <c r="HQ127" s="28"/>
      <c r="HR127" s="28"/>
      <c r="HS127" s="28"/>
      <c r="HT127" s="28"/>
      <c r="HU127" s="28"/>
      <c r="HV127" s="28"/>
      <c r="HW127" s="28"/>
      <c r="HX127" s="28"/>
      <c r="HY127" s="28"/>
      <c r="HZ127" s="28"/>
      <c r="IA127" s="28"/>
      <c r="IB127" s="28"/>
      <c r="IC127" s="28"/>
      <c r="ID127" s="28"/>
      <c r="IE127" s="28"/>
      <c r="IF127" s="28"/>
      <c r="IG127" s="28"/>
      <c r="IH127" s="28"/>
      <c r="II127" s="28"/>
      <c r="IJ127" s="28"/>
      <c r="IK127" s="28"/>
      <c r="IL127" s="28"/>
      <c r="IM127" s="28"/>
      <c r="IN127" s="28"/>
      <c r="IO127" s="28"/>
      <c r="IP127" s="28"/>
      <c r="IQ127" s="28"/>
      <c r="IR127" s="28"/>
      <c r="IS127" s="28"/>
      <c r="IT127" s="28"/>
      <c r="IU127" s="28"/>
      <c r="IV127" s="28"/>
      <c r="IW127" s="28"/>
      <c r="IX127" s="28"/>
      <c r="IY127" s="28"/>
      <c r="IZ127" s="28"/>
      <c r="JA127" s="28"/>
      <c r="JB127" s="28"/>
      <c r="JC127" s="28"/>
      <c r="JD127" s="28"/>
      <c r="JE127" s="28"/>
      <c r="JF127" s="28"/>
      <c r="JG127" s="28"/>
      <c r="JH127" s="28"/>
      <c r="JI127" s="28"/>
      <c r="JJ127" s="28"/>
      <c r="JK127" s="28"/>
      <c r="JL127" s="28"/>
      <c r="JM127" s="28"/>
      <c r="JN127" s="28"/>
      <c r="JO127" s="28"/>
    </row>
    <row r="128" spans="1:275" s="132" customFormat="1" ht="57" customHeight="1" x14ac:dyDescent="0.25">
      <c r="A128" s="651">
        <v>100</v>
      </c>
      <c r="B128" s="740" t="s">
        <v>458</v>
      </c>
      <c r="C128" s="652">
        <v>80101706</v>
      </c>
      <c r="D128" s="653" t="s">
        <v>474</v>
      </c>
      <c r="E128" s="652" t="s">
        <v>92</v>
      </c>
      <c r="F128" s="652">
        <v>1</v>
      </c>
      <c r="G128" s="654" t="s">
        <v>102</v>
      </c>
      <c r="H128" s="760">
        <v>3.5</v>
      </c>
      <c r="I128" s="652" t="s">
        <v>97</v>
      </c>
      <c r="J128" s="652" t="s">
        <v>89</v>
      </c>
      <c r="K128" s="652" t="s">
        <v>461</v>
      </c>
      <c r="L128" s="656">
        <v>21609000</v>
      </c>
      <c r="M128" s="657">
        <v>29716000</v>
      </c>
      <c r="N128" s="658" t="s">
        <v>380</v>
      </c>
      <c r="O128" s="658" t="s">
        <v>51</v>
      </c>
      <c r="P128" s="659" t="s">
        <v>55</v>
      </c>
      <c r="Q128" s="767" t="s">
        <v>545</v>
      </c>
      <c r="R128" s="721"/>
      <c r="S128" s="721"/>
      <c r="T128" s="722"/>
      <c r="U128" s="723"/>
      <c r="V128" s="724"/>
      <c r="W128" s="725"/>
      <c r="X128" s="726"/>
      <c r="Y128" s="727"/>
      <c r="Z128" s="727"/>
      <c r="AA128" s="728"/>
      <c r="AB128" s="728"/>
      <c r="AC128" s="728"/>
      <c r="AD128" s="724"/>
      <c r="AE128" s="728"/>
      <c r="AF128" s="728"/>
      <c r="AG128" s="728"/>
      <c r="AH128" s="729"/>
      <c r="AI128" s="730"/>
      <c r="AJ128" s="730"/>
      <c r="AK128" s="728"/>
      <c r="AL128" s="724"/>
      <c r="AM128" s="731"/>
      <c r="AN128" s="731"/>
      <c r="AO128" s="731"/>
      <c r="AP128" s="731"/>
      <c r="AQ128" s="731"/>
      <c r="AR128" s="732"/>
      <c r="AS128" s="732"/>
      <c r="AT128" s="733"/>
      <c r="AU128" s="733"/>
      <c r="AV128" s="733"/>
      <c r="AW128" s="733"/>
      <c r="AX128" s="733"/>
      <c r="AY128" s="733"/>
      <c r="AZ128" s="733"/>
      <c r="BA128" s="733"/>
      <c r="BB128" s="28"/>
      <c r="BC128" s="28"/>
      <c r="BD128" s="28"/>
      <c r="BE128" s="28"/>
      <c r="BF128" s="28"/>
      <c r="BG128" s="28"/>
      <c r="BH128" s="28"/>
      <c r="BI128" s="28"/>
      <c r="BJ128" s="28"/>
      <c r="BK128" s="28"/>
      <c r="BL128" s="28"/>
      <c r="BM128" s="28"/>
      <c r="BN128" s="28"/>
      <c r="BO128" s="28"/>
      <c r="BP128" s="28"/>
      <c r="BQ128" s="28"/>
      <c r="BR128" s="28"/>
      <c r="BS128" s="28"/>
      <c r="BT128" s="28"/>
      <c r="BU128" s="28"/>
      <c r="BV128" s="28"/>
      <c r="BW128" s="28"/>
      <c r="BX128" s="28"/>
      <c r="BY128" s="28"/>
      <c r="BZ128" s="28"/>
      <c r="CA128" s="28"/>
      <c r="CB128" s="28"/>
      <c r="CC128" s="28"/>
      <c r="CD128" s="28"/>
      <c r="CE128" s="28"/>
      <c r="CF128" s="28"/>
      <c r="CG128" s="28"/>
      <c r="CH128" s="28"/>
      <c r="CI128" s="28"/>
      <c r="CJ128" s="28"/>
      <c r="CK128" s="28"/>
      <c r="CL128" s="28"/>
      <c r="CM128" s="28"/>
      <c r="CN128" s="28"/>
      <c r="CO128" s="28"/>
      <c r="CP128" s="28"/>
      <c r="CQ128" s="28"/>
      <c r="CR128" s="28"/>
      <c r="CS128" s="28"/>
      <c r="CT128" s="28"/>
      <c r="CU128" s="28"/>
      <c r="CV128" s="28"/>
      <c r="CW128" s="28"/>
      <c r="CX128" s="28"/>
      <c r="CY128" s="28"/>
      <c r="CZ128" s="28"/>
      <c r="DA128" s="28"/>
      <c r="DB128" s="28"/>
      <c r="DC128" s="28"/>
      <c r="DD128" s="28"/>
      <c r="DE128" s="28"/>
      <c r="DF128" s="28"/>
      <c r="DG128" s="28"/>
      <c r="DH128" s="28"/>
      <c r="DI128" s="28"/>
      <c r="DJ128" s="28"/>
      <c r="DK128" s="28"/>
      <c r="DL128" s="28"/>
      <c r="DM128" s="28"/>
      <c r="DN128" s="28"/>
      <c r="DO128" s="28"/>
      <c r="DP128" s="28"/>
      <c r="DQ128" s="28"/>
      <c r="DR128" s="28"/>
      <c r="DS128" s="28"/>
      <c r="DT128" s="28"/>
      <c r="DU128" s="28"/>
      <c r="DV128" s="28"/>
      <c r="DW128" s="28"/>
      <c r="DX128" s="28"/>
      <c r="DY128" s="28"/>
      <c r="DZ128" s="28"/>
      <c r="EA128" s="28"/>
      <c r="EB128" s="28"/>
      <c r="EC128" s="28"/>
      <c r="ED128" s="28"/>
      <c r="EE128" s="28"/>
      <c r="EF128" s="28"/>
      <c r="EG128" s="28"/>
      <c r="EH128" s="28"/>
      <c r="EI128" s="28"/>
      <c r="EJ128" s="28"/>
      <c r="EK128" s="28"/>
      <c r="EL128" s="28"/>
      <c r="EM128" s="28"/>
      <c r="EN128" s="28"/>
      <c r="EO128" s="28"/>
      <c r="EP128" s="28"/>
      <c r="EQ128" s="28"/>
      <c r="ER128" s="28"/>
      <c r="ES128" s="28"/>
      <c r="ET128" s="28"/>
      <c r="EU128" s="28"/>
      <c r="EV128" s="28"/>
      <c r="EW128" s="28"/>
      <c r="EX128" s="28"/>
      <c r="EY128" s="28"/>
      <c r="EZ128" s="28"/>
      <c r="FA128" s="28"/>
      <c r="FB128" s="28"/>
      <c r="FC128" s="28"/>
      <c r="FD128" s="28"/>
      <c r="FE128" s="28"/>
      <c r="FF128" s="28"/>
      <c r="FG128" s="28"/>
      <c r="FH128" s="28"/>
      <c r="FI128" s="28"/>
      <c r="FJ128" s="28"/>
      <c r="FK128" s="28"/>
      <c r="FL128" s="28"/>
      <c r="FM128" s="28"/>
      <c r="FN128" s="28"/>
      <c r="FO128" s="28"/>
      <c r="FP128" s="28"/>
      <c r="FQ128" s="28"/>
      <c r="FR128" s="28"/>
      <c r="FS128" s="28"/>
      <c r="FT128" s="28"/>
      <c r="FU128" s="28"/>
      <c r="FV128" s="28"/>
      <c r="FW128" s="28"/>
      <c r="FX128" s="28"/>
      <c r="FY128" s="28"/>
      <c r="FZ128" s="28"/>
      <c r="GA128" s="28"/>
      <c r="GB128" s="28"/>
      <c r="GC128" s="28"/>
      <c r="GD128" s="28"/>
      <c r="GE128" s="28"/>
      <c r="GF128" s="28"/>
      <c r="GG128" s="28"/>
      <c r="GH128" s="28"/>
      <c r="GI128" s="28"/>
      <c r="GJ128" s="28"/>
      <c r="GK128" s="28"/>
      <c r="GL128" s="28"/>
      <c r="GM128" s="28"/>
      <c r="GN128" s="28"/>
      <c r="GO128" s="28"/>
      <c r="GP128" s="28"/>
      <c r="GQ128" s="28"/>
      <c r="GR128" s="28"/>
      <c r="GS128" s="28"/>
      <c r="GT128" s="28"/>
      <c r="GU128" s="28"/>
      <c r="GV128" s="28"/>
      <c r="GW128" s="28"/>
      <c r="GX128" s="28"/>
      <c r="GY128" s="28"/>
      <c r="GZ128" s="28"/>
      <c r="HA128" s="28"/>
      <c r="HB128" s="28"/>
      <c r="HC128" s="28"/>
      <c r="HD128" s="28"/>
      <c r="HE128" s="28"/>
      <c r="HF128" s="28"/>
      <c r="HG128" s="28"/>
      <c r="HH128" s="28"/>
      <c r="HI128" s="28"/>
      <c r="HJ128" s="28"/>
      <c r="HK128" s="28"/>
      <c r="HL128" s="28"/>
      <c r="HM128" s="28"/>
      <c r="HN128" s="28"/>
      <c r="HO128" s="28"/>
      <c r="HP128" s="28"/>
      <c r="HQ128" s="28"/>
      <c r="HR128" s="28"/>
      <c r="HS128" s="28"/>
      <c r="HT128" s="28"/>
      <c r="HU128" s="28"/>
      <c r="HV128" s="28"/>
      <c r="HW128" s="28"/>
      <c r="HX128" s="28"/>
      <c r="HY128" s="28"/>
      <c r="HZ128" s="28"/>
      <c r="IA128" s="28"/>
      <c r="IB128" s="28"/>
      <c r="IC128" s="28"/>
      <c r="ID128" s="28"/>
      <c r="IE128" s="28"/>
      <c r="IF128" s="28"/>
      <c r="IG128" s="28"/>
      <c r="IH128" s="28"/>
      <c r="II128" s="28"/>
      <c r="IJ128" s="28"/>
      <c r="IK128" s="28"/>
      <c r="IL128" s="28"/>
      <c r="IM128" s="28"/>
      <c r="IN128" s="28"/>
      <c r="IO128" s="28"/>
      <c r="IP128" s="28"/>
      <c r="IQ128" s="28"/>
      <c r="IR128" s="28"/>
      <c r="IS128" s="28"/>
      <c r="IT128" s="28"/>
      <c r="IU128" s="28"/>
      <c r="IV128" s="28"/>
      <c r="IW128" s="28"/>
      <c r="IX128" s="28"/>
      <c r="IY128" s="28"/>
      <c r="IZ128" s="28"/>
      <c r="JA128" s="28"/>
      <c r="JB128" s="28"/>
      <c r="JC128" s="28"/>
      <c r="JD128" s="28"/>
      <c r="JE128" s="28"/>
      <c r="JF128" s="28"/>
      <c r="JG128" s="28"/>
      <c r="JH128" s="28"/>
      <c r="JI128" s="28"/>
      <c r="JJ128" s="28"/>
      <c r="JK128" s="28"/>
      <c r="JL128" s="28"/>
      <c r="JM128" s="28"/>
      <c r="JN128" s="28"/>
      <c r="JO128" s="28"/>
    </row>
    <row r="129" spans="1:275" s="132" customFormat="1" ht="57" customHeight="1" x14ac:dyDescent="0.25">
      <c r="A129" s="651">
        <v>101</v>
      </c>
      <c r="B129" s="740" t="s">
        <v>457</v>
      </c>
      <c r="C129" s="652">
        <v>80101706</v>
      </c>
      <c r="D129" s="653" t="s">
        <v>473</v>
      </c>
      <c r="E129" s="652" t="s">
        <v>92</v>
      </c>
      <c r="F129" s="652">
        <v>1</v>
      </c>
      <c r="G129" s="654" t="s">
        <v>102</v>
      </c>
      <c r="H129" s="760">
        <v>11.5</v>
      </c>
      <c r="I129" s="652" t="s">
        <v>97</v>
      </c>
      <c r="J129" s="652" t="s">
        <v>89</v>
      </c>
      <c r="K129" s="652" t="s">
        <v>461</v>
      </c>
      <c r="L129" s="656">
        <v>29716000</v>
      </c>
      <c r="M129" s="657">
        <v>31720500</v>
      </c>
      <c r="N129" s="658" t="s">
        <v>380</v>
      </c>
      <c r="O129" s="658" t="s">
        <v>51</v>
      </c>
      <c r="P129" s="659" t="s">
        <v>494</v>
      </c>
      <c r="Q129" s="766" t="s">
        <v>546</v>
      </c>
      <c r="R129" s="721"/>
      <c r="S129" s="721"/>
      <c r="T129" s="722"/>
      <c r="U129" s="723"/>
      <c r="V129" s="724"/>
      <c r="W129" s="725"/>
      <c r="X129" s="726"/>
      <c r="Y129" s="727"/>
      <c r="Z129" s="727"/>
      <c r="AA129" s="728"/>
      <c r="AB129" s="728"/>
      <c r="AC129" s="728"/>
      <c r="AD129" s="724"/>
      <c r="AE129" s="728"/>
      <c r="AF129" s="728"/>
      <c r="AG129" s="728"/>
      <c r="AH129" s="729"/>
      <c r="AI129" s="730"/>
      <c r="AJ129" s="730"/>
      <c r="AK129" s="728"/>
      <c r="AL129" s="724"/>
      <c r="AM129" s="731"/>
      <c r="AN129" s="731"/>
      <c r="AO129" s="731"/>
      <c r="AP129" s="731"/>
      <c r="AQ129" s="731"/>
      <c r="AR129" s="732"/>
      <c r="AS129" s="732"/>
      <c r="AT129" s="733"/>
      <c r="AU129" s="733"/>
      <c r="AV129" s="733"/>
      <c r="AW129" s="733"/>
      <c r="AX129" s="733"/>
      <c r="AY129" s="733"/>
      <c r="AZ129" s="733"/>
      <c r="BA129" s="733"/>
      <c r="BB129" s="28"/>
      <c r="BC129" s="28"/>
      <c r="BD129" s="28"/>
      <c r="BE129" s="28"/>
      <c r="BF129" s="28"/>
      <c r="BG129" s="28"/>
      <c r="BH129" s="28"/>
      <c r="BI129" s="28"/>
      <c r="BJ129" s="28"/>
      <c r="BK129" s="28"/>
      <c r="BL129" s="28"/>
      <c r="BM129" s="28"/>
      <c r="BN129" s="28"/>
      <c r="BO129" s="28"/>
      <c r="BP129" s="28"/>
      <c r="BQ129" s="28"/>
      <c r="BR129" s="28"/>
      <c r="BS129" s="28"/>
      <c r="BT129" s="28"/>
      <c r="BU129" s="28"/>
      <c r="BV129" s="28"/>
      <c r="BW129" s="28"/>
      <c r="BX129" s="28"/>
      <c r="BY129" s="28"/>
      <c r="BZ129" s="28"/>
      <c r="CA129" s="28"/>
      <c r="CB129" s="28"/>
      <c r="CC129" s="28"/>
      <c r="CD129" s="28"/>
      <c r="CE129" s="28"/>
      <c r="CF129" s="28"/>
      <c r="CG129" s="28"/>
      <c r="CH129" s="28"/>
      <c r="CI129" s="28"/>
      <c r="CJ129" s="28"/>
      <c r="CK129" s="28"/>
      <c r="CL129" s="28"/>
      <c r="CM129" s="28"/>
      <c r="CN129" s="28"/>
      <c r="CO129" s="28"/>
      <c r="CP129" s="28"/>
      <c r="CQ129" s="28"/>
      <c r="CR129" s="28"/>
      <c r="CS129" s="28"/>
      <c r="CT129" s="28"/>
      <c r="CU129" s="28"/>
      <c r="CV129" s="28"/>
      <c r="CW129" s="28"/>
      <c r="CX129" s="28"/>
      <c r="CY129" s="28"/>
      <c r="CZ129" s="28"/>
      <c r="DA129" s="28"/>
      <c r="DB129" s="28"/>
      <c r="DC129" s="28"/>
      <c r="DD129" s="28"/>
      <c r="DE129" s="28"/>
      <c r="DF129" s="28"/>
      <c r="DG129" s="28"/>
      <c r="DH129" s="28"/>
      <c r="DI129" s="28"/>
      <c r="DJ129" s="28"/>
      <c r="DK129" s="28"/>
      <c r="DL129" s="28"/>
      <c r="DM129" s="28"/>
      <c r="DN129" s="28"/>
      <c r="DO129" s="28"/>
      <c r="DP129" s="28"/>
      <c r="DQ129" s="28"/>
      <c r="DR129" s="28"/>
      <c r="DS129" s="28"/>
      <c r="DT129" s="28"/>
      <c r="DU129" s="28"/>
      <c r="DV129" s="28"/>
      <c r="DW129" s="28"/>
      <c r="DX129" s="28"/>
      <c r="DY129" s="28"/>
      <c r="DZ129" s="28"/>
      <c r="EA129" s="28"/>
      <c r="EB129" s="28"/>
      <c r="EC129" s="28"/>
      <c r="ED129" s="28"/>
      <c r="EE129" s="28"/>
      <c r="EF129" s="28"/>
      <c r="EG129" s="28"/>
      <c r="EH129" s="28"/>
      <c r="EI129" s="28"/>
      <c r="EJ129" s="28"/>
      <c r="EK129" s="28"/>
      <c r="EL129" s="28"/>
      <c r="EM129" s="28"/>
      <c r="EN129" s="28"/>
      <c r="EO129" s="28"/>
      <c r="EP129" s="28"/>
      <c r="EQ129" s="28"/>
      <c r="ER129" s="28"/>
      <c r="ES129" s="28"/>
      <c r="ET129" s="28"/>
      <c r="EU129" s="28"/>
      <c r="EV129" s="28"/>
      <c r="EW129" s="28"/>
      <c r="EX129" s="28"/>
      <c r="EY129" s="28"/>
      <c r="EZ129" s="28"/>
      <c r="FA129" s="28"/>
      <c r="FB129" s="28"/>
      <c r="FC129" s="28"/>
      <c r="FD129" s="28"/>
      <c r="FE129" s="28"/>
      <c r="FF129" s="28"/>
      <c r="FG129" s="28"/>
      <c r="FH129" s="28"/>
      <c r="FI129" s="28"/>
      <c r="FJ129" s="28"/>
      <c r="FK129" s="28"/>
      <c r="FL129" s="28"/>
      <c r="FM129" s="28"/>
      <c r="FN129" s="28"/>
      <c r="FO129" s="28"/>
      <c r="FP129" s="28"/>
      <c r="FQ129" s="28"/>
      <c r="FR129" s="28"/>
      <c r="FS129" s="28"/>
      <c r="FT129" s="28"/>
      <c r="FU129" s="28"/>
      <c r="FV129" s="28"/>
      <c r="FW129" s="28"/>
      <c r="FX129" s="28"/>
      <c r="FY129" s="28"/>
      <c r="FZ129" s="28"/>
      <c r="GA129" s="28"/>
      <c r="GB129" s="28"/>
      <c r="GC129" s="28"/>
      <c r="GD129" s="28"/>
      <c r="GE129" s="28"/>
      <c r="GF129" s="28"/>
      <c r="GG129" s="28"/>
      <c r="GH129" s="28"/>
      <c r="GI129" s="28"/>
      <c r="GJ129" s="28"/>
      <c r="GK129" s="28"/>
      <c r="GL129" s="28"/>
      <c r="GM129" s="28"/>
      <c r="GN129" s="28"/>
      <c r="GO129" s="28"/>
      <c r="GP129" s="28"/>
      <c r="GQ129" s="28"/>
      <c r="GR129" s="28"/>
      <c r="GS129" s="28"/>
      <c r="GT129" s="28"/>
      <c r="GU129" s="28"/>
      <c r="GV129" s="28"/>
      <c r="GW129" s="28"/>
      <c r="GX129" s="28"/>
      <c r="GY129" s="28"/>
      <c r="GZ129" s="28"/>
      <c r="HA129" s="28"/>
      <c r="HB129" s="28"/>
      <c r="HC129" s="28"/>
      <c r="HD129" s="28"/>
      <c r="HE129" s="28"/>
      <c r="HF129" s="28"/>
      <c r="HG129" s="28"/>
      <c r="HH129" s="28"/>
      <c r="HI129" s="28"/>
      <c r="HJ129" s="28"/>
      <c r="HK129" s="28"/>
      <c r="HL129" s="28"/>
      <c r="HM129" s="28"/>
      <c r="HN129" s="28"/>
      <c r="HO129" s="28"/>
      <c r="HP129" s="28"/>
      <c r="HQ129" s="28"/>
      <c r="HR129" s="28"/>
      <c r="HS129" s="28"/>
      <c r="HT129" s="28"/>
      <c r="HU129" s="28"/>
      <c r="HV129" s="28"/>
      <c r="HW129" s="28"/>
      <c r="HX129" s="28"/>
      <c r="HY129" s="28"/>
      <c r="HZ129" s="28"/>
      <c r="IA129" s="28"/>
      <c r="IB129" s="28"/>
      <c r="IC129" s="28"/>
      <c r="ID129" s="28"/>
      <c r="IE129" s="28"/>
      <c r="IF129" s="28"/>
      <c r="IG129" s="28"/>
      <c r="IH129" s="28"/>
      <c r="II129" s="28"/>
      <c r="IJ129" s="28"/>
      <c r="IK129" s="28"/>
      <c r="IL129" s="28"/>
      <c r="IM129" s="28"/>
      <c r="IN129" s="28"/>
      <c r="IO129" s="28"/>
      <c r="IP129" s="28"/>
      <c r="IQ129" s="28"/>
      <c r="IR129" s="28"/>
      <c r="IS129" s="28"/>
      <c r="IT129" s="28"/>
      <c r="IU129" s="28"/>
      <c r="IV129" s="28"/>
      <c r="IW129" s="28"/>
      <c r="IX129" s="28"/>
      <c r="IY129" s="28"/>
      <c r="IZ129" s="28"/>
      <c r="JA129" s="28"/>
      <c r="JB129" s="28"/>
      <c r="JC129" s="28"/>
      <c r="JD129" s="28"/>
      <c r="JE129" s="28"/>
      <c r="JF129" s="28"/>
      <c r="JG129" s="28"/>
      <c r="JH129" s="28"/>
      <c r="JI129" s="28"/>
      <c r="JJ129" s="28"/>
      <c r="JK129" s="28"/>
      <c r="JL129" s="28"/>
      <c r="JM129" s="28"/>
      <c r="JN129" s="28"/>
      <c r="JO129" s="28"/>
    </row>
    <row r="130" spans="1:275" s="132" customFormat="1" ht="57" customHeight="1" x14ac:dyDescent="0.25">
      <c r="A130" s="651">
        <v>102</v>
      </c>
      <c r="B130" s="740" t="s">
        <v>488</v>
      </c>
      <c r="C130" s="652">
        <v>80101706</v>
      </c>
      <c r="D130" s="653" t="s">
        <v>479</v>
      </c>
      <c r="E130" s="652" t="s">
        <v>92</v>
      </c>
      <c r="F130" s="652">
        <v>1</v>
      </c>
      <c r="G130" s="654" t="s">
        <v>102</v>
      </c>
      <c r="H130" s="760">
        <v>3.5</v>
      </c>
      <c r="I130" s="652" t="s">
        <v>97</v>
      </c>
      <c r="J130" s="652" t="s">
        <v>89</v>
      </c>
      <c r="K130" s="652" t="s">
        <v>461</v>
      </c>
      <c r="L130" s="656">
        <v>31720500</v>
      </c>
      <c r="M130" s="657">
        <v>28000000</v>
      </c>
      <c r="N130" s="658" t="s">
        <v>380</v>
      </c>
      <c r="O130" s="658" t="s">
        <v>51</v>
      </c>
      <c r="P130" s="659" t="s">
        <v>491</v>
      </c>
      <c r="Q130" s="769" t="s">
        <v>547</v>
      </c>
      <c r="R130" s="721"/>
      <c r="S130" s="721"/>
      <c r="T130" s="722"/>
      <c r="U130" s="723"/>
      <c r="V130" s="724"/>
      <c r="W130" s="725"/>
      <c r="X130" s="726"/>
      <c r="Y130" s="727"/>
      <c r="Z130" s="727"/>
      <c r="AA130" s="728"/>
      <c r="AB130" s="728"/>
      <c r="AC130" s="728"/>
      <c r="AD130" s="724"/>
      <c r="AE130" s="728"/>
      <c r="AF130" s="728"/>
      <c r="AG130" s="728"/>
      <c r="AH130" s="729"/>
      <c r="AI130" s="730"/>
      <c r="AJ130" s="730"/>
      <c r="AK130" s="728"/>
      <c r="AL130" s="724"/>
      <c r="AM130" s="731"/>
      <c r="AN130" s="731"/>
      <c r="AO130" s="731"/>
      <c r="AP130" s="731"/>
      <c r="AQ130" s="731"/>
      <c r="AR130" s="732"/>
      <c r="AS130" s="732"/>
      <c r="AT130" s="733"/>
      <c r="AU130" s="733"/>
      <c r="AV130" s="733"/>
      <c r="AW130" s="733"/>
      <c r="AX130" s="733"/>
      <c r="AY130" s="733"/>
      <c r="AZ130" s="733"/>
      <c r="BA130" s="733"/>
      <c r="BB130" s="28"/>
      <c r="BC130" s="28"/>
      <c r="BD130" s="28"/>
      <c r="BE130" s="28"/>
      <c r="BF130" s="28"/>
      <c r="BG130" s="28"/>
      <c r="BH130" s="28"/>
      <c r="BI130" s="28"/>
      <c r="BJ130" s="28"/>
      <c r="BK130" s="28"/>
      <c r="BL130" s="28"/>
      <c r="BM130" s="28"/>
      <c r="BN130" s="28"/>
      <c r="BO130" s="28"/>
      <c r="BP130" s="28"/>
      <c r="BQ130" s="28"/>
      <c r="BR130" s="28"/>
      <c r="BS130" s="28"/>
      <c r="BT130" s="28"/>
      <c r="BU130" s="28"/>
      <c r="BV130" s="28"/>
      <c r="BW130" s="28"/>
      <c r="BX130" s="28"/>
      <c r="BY130" s="28"/>
      <c r="BZ130" s="28"/>
      <c r="CA130" s="28"/>
      <c r="CB130" s="28"/>
      <c r="CC130" s="28"/>
      <c r="CD130" s="28"/>
      <c r="CE130" s="28"/>
      <c r="CF130" s="28"/>
      <c r="CG130" s="28"/>
      <c r="CH130" s="28"/>
      <c r="CI130" s="28"/>
      <c r="CJ130" s="28"/>
      <c r="CK130" s="28"/>
      <c r="CL130" s="28"/>
      <c r="CM130" s="28"/>
      <c r="CN130" s="28"/>
      <c r="CO130" s="28"/>
      <c r="CP130" s="28"/>
      <c r="CQ130" s="28"/>
      <c r="CR130" s="28"/>
      <c r="CS130" s="28"/>
      <c r="CT130" s="28"/>
      <c r="CU130" s="28"/>
      <c r="CV130" s="28"/>
      <c r="CW130" s="28"/>
      <c r="CX130" s="28"/>
      <c r="CY130" s="28"/>
      <c r="CZ130" s="28"/>
      <c r="DA130" s="28"/>
      <c r="DB130" s="28"/>
      <c r="DC130" s="28"/>
      <c r="DD130" s="28"/>
      <c r="DE130" s="28"/>
      <c r="DF130" s="28"/>
      <c r="DG130" s="28"/>
      <c r="DH130" s="28"/>
      <c r="DI130" s="28"/>
      <c r="DJ130" s="28"/>
      <c r="DK130" s="28"/>
      <c r="DL130" s="28"/>
      <c r="DM130" s="28"/>
      <c r="DN130" s="28"/>
      <c r="DO130" s="28"/>
      <c r="DP130" s="28"/>
      <c r="DQ130" s="28"/>
      <c r="DR130" s="28"/>
      <c r="DS130" s="28"/>
      <c r="DT130" s="28"/>
      <c r="DU130" s="28"/>
      <c r="DV130" s="28"/>
      <c r="DW130" s="28"/>
      <c r="DX130" s="28"/>
      <c r="DY130" s="28"/>
      <c r="DZ130" s="28"/>
      <c r="EA130" s="28"/>
      <c r="EB130" s="28"/>
      <c r="EC130" s="28"/>
      <c r="ED130" s="28"/>
      <c r="EE130" s="28"/>
      <c r="EF130" s="28"/>
      <c r="EG130" s="28"/>
      <c r="EH130" s="28"/>
      <c r="EI130" s="28"/>
      <c r="EJ130" s="28"/>
      <c r="EK130" s="28"/>
      <c r="EL130" s="28"/>
      <c r="EM130" s="28"/>
      <c r="EN130" s="28"/>
      <c r="EO130" s="28"/>
      <c r="EP130" s="28"/>
      <c r="EQ130" s="28"/>
      <c r="ER130" s="28"/>
      <c r="ES130" s="28"/>
      <c r="ET130" s="28"/>
      <c r="EU130" s="28"/>
      <c r="EV130" s="28"/>
      <c r="EW130" s="28"/>
      <c r="EX130" s="28"/>
      <c r="EY130" s="28"/>
      <c r="EZ130" s="28"/>
      <c r="FA130" s="28"/>
      <c r="FB130" s="28"/>
      <c r="FC130" s="28"/>
      <c r="FD130" s="28"/>
      <c r="FE130" s="28"/>
      <c r="FF130" s="28"/>
      <c r="FG130" s="28"/>
      <c r="FH130" s="28"/>
      <c r="FI130" s="28"/>
      <c r="FJ130" s="28"/>
      <c r="FK130" s="28"/>
      <c r="FL130" s="28"/>
      <c r="FM130" s="28"/>
      <c r="FN130" s="28"/>
      <c r="FO130" s="28"/>
      <c r="FP130" s="28"/>
      <c r="FQ130" s="28"/>
      <c r="FR130" s="28"/>
      <c r="FS130" s="28"/>
      <c r="FT130" s="28"/>
      <c r="FU130" s="28"/>
      <c r="FV130" s="28"/>
      <c r="FW130" s="28"/>
      <c r="FX130" s="28"/>
      <c r="FY130" s="28"/>
      <c r="FZ130" s="28"/>
      <c r="GA130" s="28"/>
      <c r="GB130" s="28"/>
      <c r="GC130" s="28"/>
      <c r="GD130" s="28"/>
      <c r="GE130" s="28"/>
      <c r="GF130" s="28"/>
      <c r="GG130" s="28"/>
      <c r="GH130" s="28"/>
      <c r="GI130" s="28"/>
      <c r="GJ130" s="28"/>
      <c r="GK130" s="28"/>
      <c r="GL130" s="28"/>
      <c r="GM130" s="28"/>
      <c r="GN130" s="28"/>
      <c r="GO130" s="28"/>
      <c r="GP130" s="28"/>
      <c r="GQ130" s="28"/>
      <c r="GR130" s="28"/>
      <c r="GS130" s="28"/>
      <c r="GT130" s="28"/>
      <c r="GU130" s="28"/>
      <c r="GV130" s="28"/>
      <c r="GW130" s="28"/>
      <c r="GX130" s="28"/>
      <c r="GY130" s="28"/>
      <c r="GZ130" s="28"/>
      <c r="HA130" s="28"/>
      <c r="HB130" s="28"/>
      <c r="HC130" s="28"/>
      <c r="HD130" s="28"/>
      <c r="HE130" s="28"/>
      <c r="HF130" s="28"/>
      <c r="HG130" s="28"/>
      <c r="HH130" s="28"/>
      <c r="HI130" s="28"/>
      <c r="HJ130" s="28"/>
      <c r="HK130" s="28"/>
      <c r="HL130" s="28"/>
      <c r="HM130" s="28"/>
      <c r="HN130" s="28"/>
      <c r="HO130" s="28"/>
      <c r="HP130" s="28"/>
      <c r="HQ130" s="28"/>
      <c r="HR130" s="28"/>
      <c r="HS130" s="28"/>
      <c r="HT130" s="28"/>
      <c r="HU130" s="28"/>
      <c r="HV130" s="28"/>
      <c r="HW130" s="28"/>
      <c r="HX130" s="28"/>
      <c r="HY130" s="28"/>
      <c r="HZ130" s="28"/>
      <c r="IA130" s="28"/>
      <c r="IB130" s="28"/>
      <c r="IC130" s="28"/>
      <c r="ID130" s="28"/>
      <c r="IE130" s="28"/>
      <c r="IF130" s="28"/>
      <c r="IG130" s="28"/>
      <c r="IH130" s="28"/>
      <c r="II130" s="28"/>
      <c r="IJ130" s="28"/>
      <c r="IK130" s="28"/>
      <c r="IL130" s="28"/>
      <c r="IM130" s="28"/>
      <c r="IN130" s="28"/>
      <c r="IO130" s="28"/>
      <c r="IP130" s="28"/>
      <c r="IQ130" s="28"/>
      <c r="IR130" s="28"/>
      <c r="IS130" s="28"/>
      <c r="IT130" s="28"/>
      <c r="IU130" s="28"/>
      <c r="IV130" s="28"/>
      <c r="IW130" s="28"/>
      <c r="IX130" s="28"/>
      <c r="IY130" s="28"/>
      <c r="IZ130" s="28"/>
      <c r="JA130" s="28"/>
      <c r="JB130" s="28"/>
      <c r="JC130" s="28"/>
      <c r="JD130" s="28"/>
      <c r="JE130" s="28"/>
      <c r="JF130" s="28"/>
      <c r="JG130" s="28"/>
      <c r="JH130" s="28"/>
      <c r="JI130" s="28"/>
      <c r="JJ130" s="28"/>
      <c r="JK130" s="28"/>
      <c r="JL130" s="28"/>
      <c r="JM130" s="28"/>
      <c r="JN130" s="28"/>
      <c r="JO130" s="28"/>
    </row>
    <row r="131" spans="1:275" s="132" customFormat="1" ht="57" customHeight="1" x14ac:dyDescent="0.25">
      <c r="A131" s="651">
        <v>103</v>
      </c>
      <c r="B131" s="740" t="s">
        <v>453</v>
      </c>
      <c r="C131" s="652">
        <v>80101706</v>
      </c>
      <c r="D131" s="653" t="s">
        <v>467</v>
      </c>
      <c r="E131" s="652" t="s">
        <v>92</v>
      </c>
      <c r="F131" s="652">
        <v>1</v>
      </c>
      <c r="G131" s="654" t="s">
        <v>102</v>
      </c>
      <c r="H131" s="760">
        <v>3.5</v>
      </c>
      <c r="I131" s="652" t="s">
        <v>97</v>
      </c>
      <c r="J131" s="652" t="s">
        <v>89</v>
      </c>
      <c r="K131" s="652" t="s">
        <v>461</v>
      </c>
      <c r="L131" s="656">
        <v>28000000</v>
      </c>
      <c r="M131" s="657">
        <v>57500000</v>
      </c>
      <c r="N131" s="658" t="s">
        <v>380</v>
      </c>
      <c r="O131" s="658" t="s">
        <v>51</v>
      </c>
      <c r="P131" s="659" t="s">
        <v>388</v>
      </c>
      <c r="Q131" s="767" t="s">
        <v>548</v>
      </c>
      <c r="R131" s="721"/>
      <c r="S131" s="721"/>
      <c r="T131" s="722"/>
      <c r="U131" s="723"/>
      <c r="V131" s="724"/>
      <c r="W131" s="725"/>
      <c r="X131" s="726"/>
      <c r="Y131" s="727"/>
      <c r="Z131" s="727"/>
      <c r="AA131" s="728"/>
      <c r="AB131" s="728"/>
      <c r="AC131" s="728"/>
      <c r="AD131" s="724"/>
      <c r="AE131" s="728"/>
      <c r="AF131" s="728"/>
      <c r="AG131" s="728"/>
      <c r="AH131" s="729"/>
      <c r="AI131" s="730"/>
      <c r="AJ131" s="730"/>
      <c r="AK131" s="728"/>
      <c r="AL131" s="724"/>
      <c r="AM131" s="731"/>
      <c r="AN131" s="731"/>
      <c r="AO131" s="731"/>
      <c r="AP131" s="731"/>
      <c r="AQ131" s="731"/>
      <c r="AR131" s="732"/>
      <c r="AS131" s="732"/>
      <c r="AT131" s="733"/>
      <c r="AU131" s="733"/>
      <c r="AV131" s="733"/>
      <c r="AW131" s="733"/>
      <c r="AX131" s="733"/>
      <c r="AY131" s="733"/>
      <c r="AZ131" s="733"/>
      <c r="BA131" s="733"/>
      <c r="BB131" s="28"/>
      <c r="BC131" s="28"/>
      <c r="BD131" s="28"/>
      <c r="BE131" s="28"/>
      <c r="BF131" s="28"/>
      <c r="BG131" s="28"/>
      <c r="BH131" s="28"/>
      <c r="BI131" s="28"/>
      <c r="BJ131" s="28"/>
      <c r="BK131" s="28"/>
      <c r="BL131" s="28"/>
      <c r="BM131" s="28"/>
      <c r="BN131" s="28"/>
      <c r="BO131" s="28"/>
      <c r="BP131" s="28"/>
      <c r="BQ131" s="28"/>
      <c r="BR131" s="28"/>
      <c r="BS131" s="28"/>
      <c r="BT131" s="28"/>
      <c r="BU131" s="28"/>
      <c r="BV131" s="28"/>
      <c r="BW131" s="28"/>
      <c r="BX131" s="28"/>
      <c r="BY131" s="28"/>
      <c r="BZ131" s="28"/>
      <c r="CA131" s="28"/>
      <c r="CB131" s="28"/>
      <c r="CC131" s="28"/>
      <c r="CD131" s="28"/>
      <c r="CE131" s="28"/>
      <c r="CF131" s="28"/>
      <c r="CG131" s="28"/>
      <c r="CH131" s="28"/>
      <c r="CI131" s="28"/>
      <c r="CJ131" s="28"/>
      <c r="CK131" s="28"/>
      <c r="CL131" s="28"/>
      <c r="CM131" s="28"/>
      <c r="CN131" s="28"/>
      <c r="CO131" s="28"/>
      <c r="CP131" s="28"/>
      <c r="CQ131" s="28"/>
      <c r="CR131" s="28"/>
      <c r="CS131" s="28"/>
      <c r="CT131" s="28"/>
      <c r="CU131" s="28"/>
      <c r="CV131" s="28"/>
      <c r="CW131" s="28"/>
      <c r="CX131" s="28"/>
      <c r="CY131" s="28"/>
      <c r="CZ131" s="28"/>
      <c r="DA131" s="28"/>
      <c r="DB131" s="28"/>
      <c r="DC131" s="28"/>
      <c r="DD131" s="28"/>
      <c r="DE131" s="28"/>
      <c r="DF131" s="28"/>
      <c r="DG131" s="28"/>
      <c r="DH131" s="28"/>
      <c r="DI131" s="28"/>
      <c r="DJ131" s="28"/>
      <c r="DK131" s="28"/>
      <c r="DL131" s="28"/>
      <c r="DM131" s="28"/>
      <c r="DN131" s="28"/>
      <c r="DO131" s="28"/>
      <c r="DP131" s="28"/>
      <c r="DQ131" s="28"/>
      <c r="DR131" s="28"/>
      <c r="DS131" s="28"/>
      <c r="DT131" s="28"/>
      <c r="DU131" s="28"/>
      <c r="DV131" s="28"/>
      <c r="DW131" s="28"/>
      <c r="DX131" s="28"/>
      <c r="DY131" s="28"/>
      <c r="DZ131" s="28"/>
      <c r="EA131" s="28"/>
      <c r="EB131" s="28"/>
      <c r="EC131" s="28"/>
      <c r="ED131" s="28"/>
      <c r="EE131" s="28"/>
      <c r="EF131" s="28"/>
      <c r="EG131" s="28"/>
      <c r="EH131" s="28"/>
      <c r="EI131" s="28"/>
      <c r="EJ131" s="28"/>
      <c r="EK131" s="28"/>
      <c r="EL131" s="28"/>
      <c r="EM131" s="28"/>
      <c r="EN131" s="28"/>
      <c r="EO131" s="28"/>
      <c r="EP131" s="28"/>
      <c r="EQ131" s="28"/>
      <c r="ER131" s="28"/>
      <c r="ES131" s="28"/>
      <c r="ET131" s="28"/>
      <c r="EU131" s="28"/>
      <c r="EV131" s="28"/>
      <c r="EW131" s="28"/>
      <c r="EX131" s="28"/>
      <c r="EY131" s="28"/>
      <c r="EZ131" s="28"/>
      <c r="FA131" s="28"/>
      <c r="FB131" s="28"/>
      <c r="FC131" s="28"/>
      <c r="FD131" s="28"/>
      <c r="FE131" s="28"/>
      <c r="FF131" s="28"/>
      <c r="FG131" s="28"/>
      <c r="FH131" s="28"/>
      <c r="FI131" s="28"/>
      <c r="FJ131" s="28"/>
      <c r="FK131" s="28"/>
      <c r="FL131" s="28"/>
      <c r="FM131" s="28"/>
      <c r="FN131" s="28"/>
      <c r="FO131" s="28"/>
      <c r="FP131" s="28"/>
      <c r="FQ131" s="28"/>
      <c r="FR131" s="28"/>
      <c r="FS131" s="28"/>
      <c r="FT131" s="28"/>
      <c r="FU131" s="28"/>
      <c r="FV131" s="28"/>
      <c r="FW131" s="28"/>
      <c r="FX131" s="28"/>
      <c r="FY131" s="28"/>
      <c r="FZ131" s="28"/>
      <c r="GA131" s="28"/>
      <c r="GB131" s="28"/>
      <c r="GC131" s="28"/>
      <c r="GD131" s="28"/>
      <c r="GE131" s="28"/>
      <c r="GF131" s="28"/>
      <c r="GG131" s="28"/>
      <c r="GH131" s="28"/>
      <c r="GI131" s="28"/>
      <c r="GJ131" s="28"/>
      <c r="GK131" s="28"/>
      <c r="GL131" s="28"/>
      <c r="GM131" s="28"/>
      <c r="GN131" s="28"/>
      <c r="GO131" s="28"/>
      <c r="GP131" s="28"/>
      <c r="GQ131" s="28"/>
      <c r="GR131" s="28"/>
      <c r="GS131" s="28"/>
      <c r="GT131" s="28"/>
      <c r="GU131" s="28"/>
      <c r="GV131" s="28"/>
      <c r="GW131" s="28"/>
      <c r="GX131" s="28"/>
      <c r="GY131" s="28"/>
      <c r="GZ131" s="28"/>
      <c r="HA131" s="28"/>
      <c r="HB131" s="28"/>
      <c r="HC131" s="28"/>
      <c r="HD131" s="28"/>
      <c r="HE131" s="28"/>
      <c r="HF131" s="28"/>
      <c r="HG131" s="28"/>
      <c r="HH131" s="28"/>
      <c r="HI131" s="28"/>
      <c r="HJ131" s="28"/>
      <c r="HK131" s="28"/>
      <c r="HL131" s="28"/>
      <c r="HM131" s="28"/>
      <c r="HN131" s="28"/>
      <c r="HO131" s="28"/>
      <c r="HP131" s="28"/>
      <c r="HQ131" s="28"/>
      <c r="HR131" s="28"/>
      <c r="HS131" s="28"/>
      <c r="HT131" s="28"/>
      <c r="HU131" s="28"/>
      <c r="HV131" s="28"/>
      <c r="HW131" s="28"/>
      <c r="HX131" s="28"/>
      <c r="HY131" s="28"/>
      <c r="HZ131" s="28"/>
      <c r="IA131" s="28"/>
      <c r="IB131" s="28"/>
      <c r="IC131" s="28"/>
      <c r="ID131" s="28"/>
      <c r="IE131" s="28"/>
      <c r="IF131" s="28"/>
      <c r="IG131" s="28"/>
      <c r="IH131" s="28"/>
      <c r="II131" s="28"/>
      <c r="IJ131" s="28"/>
      <c r="IK131" s="28"/>
      <c r="IL131" s="28"/>
      <c r="IM131" s="28"/>
      <c r="IN131" s="28"/>
      <c r="IO131" s="28"/>
      <c r="IP131" s="28"/>
      <c r="IQ131" s="28"/>
      <c r="IR131" s="28"/>
      <c r="IS131" s="28"/>
      <c r="IT131" s="28"/>
      <c r="IU131" s="28"/>
      <c r="IV131" s="28"/>
      <c r="IW131" s="28"/>
      <c r="IX131" s="28"/>
      <c r="IY131" s="28"/>
      <c r="IZ131" s="28"/>
      <c r="JA131" s="28"/>
      <c r="JB131" s="28"/>
      <c r="JC131" s="28"/>
      <c r="JD131" s="28"/>
      <c r="JE131" s="28"/>
      <c r="JF131" s="28"/>
      <c r="JG131" s="28"/>
      <c r="JH131" s="28"/>
      <c r="JI131" s="28"/>
      <c r="JJ131" s="28"/>
      <c r="JK131" s="28"/>
      <c r="JL131" s="28"/>
      <c r="JM131" s="28"/>
      <c r="JN131" s="28"/>
      <c r="JO131" s="28"/>
    </row>
    <row r="132" spans="1:275" s="132" customFormat="1" ht="57" customHeight="1" x14ac:dyDescent="0.25">
      <c r="A132" s="651">
        <v>104</v>
      </c>
      <c r="B132" s="740" t="s">
        <v>489</v>
      </c>
      <c r="C132" s="652">
        <v>80101706</v>
      </c>
      <c r="D132" s="653" t="s">
        <v>480</v>
      </c>
      <c r="E132" s="652" t="s">
        <v>92</v>
      </c>
      <c r="F132" s="652">
        <v>1</v>
      </c>
      <c r="G132" s="654" t="s">
        <v>102</v>
      </c>
      <c r="H132" s="760">
        <v>11.5</v>
      </c>
      <c r="I132" s="652" t="s">
        <v>97</v>
      </c>
      <c r="J132" s="652" t="s">
        <v>89</v>
      </c>
      <c r="K132" s="652" t="s">
        <v>483</v>
      </c>
      <c r="L132" s="656">
        <v>57500000</v>
      </c>
      <c r="M132" s="657">
        <v>13632500</v>
      </c>
      <c r="N132" s="658" t="s">
        <v>380</v>
      </c>
      <c r="O132" s="658" t="s">
        <v>51</v>
      </c>
      <c r="P132" s="659" t="s">
        <v>493</v>
      </c>
      <c r="Q132" s="767" t="s">
        <v>549</v>
      </c>
      <c r="R132" s="721"/>
      <c r="S132" s="721"/>
      <c r="T132" s="722"/>
      <c r="U132" s="723"/>
      <c r="V132" s="724"/>
      <c r="W132" s="725"/>
      <c r="X132" s="726"/>
      <c r="Y132" s="727"/>
      <c r="Z132" s="727"/>
      <c r="AA132" s="728"/>
      <c r="AB132" s="728"/>
      <c r="AC132" s="728"/>
      <c r="AD132" s="724"/>
      <c r="AE132" s="728"/>
      <c r="AF132" s="728"/>
      <c r="AG132" s="728"/>
      <c r="AH132" s="729"/>
      <c r="AI132" s="730"/>
      <c r="AJ132" s="730"/>
      <c r="AK132" s="728"/>
      <c r="AL132" s="724"/>
      <c r="AM132" s="731"/>
      <c r="AN132" s="731"/>
      <c r="AO132" s="731"/>
      <c r="AP132" s="731"/>
      <c r="AQ132" s="731"/>
      <c r="AR132" s="732"/>
      <c r="AS132" s="732"/>
      <c r="AT132" s="733"/>
      <c r="AU132" s="733"/>
      <c r="AV132" s="733"/>
      <c r="AW132" s="733"/>
      <c r="AX132" s="733"/>
      <c r="AY132" s="733"/>
      <c r="AZ132" s="733"/>
      <c r="BA132" s="733"/>
      <c r="BB132" s="28"/>
      <c r="BC132" s="28"/>
      <c r="BD132" s="28"/>
      <c r="BE132" s="28"/>
      <c r="BF132" s="28"/>
      <c r="BG132" s="28"/>
      <c r="BH132" s="28"/>
      <c r="BI132" s="28"/>
      <c r="BJ132" s="28"/>
      <c r="BK132" s="28"/>
      <c r="BL132" s="28"/>
      <c r="BM132" s="28"/>
      <c r="BN132" s="28"/>
      <c r="BO132" s="28"/>
      <c r="BP132" s="28"/>
      <c r="BQ132" s="28"/>
      <c r="BR132" s="28"/>
      <c r="BS132" s="28"/>
      <c r="BT132" s="28"/>
      <c r="BU132" s="28"/>
      <c r="BV132" s="28"/>
      <c r="BW132" s="28"/>
      <c r="BX132" s="28"/>
      <c r="BY132" s="28"/>
      <c r="BZ132" s="28"/>
      <c r="CA132" s="28"/>
      <c r="CB132" s="28"/>
      <c r="CC132" s="28"/>
      <c r="CD132" s="28"/>
      <c r="CE132" s="28"/>
      <c r="CF132" s="28"/>
      <c r="CG132" s="28"/>
      <c r="CH132" s="28"/>
      <c r="CI132" s="28"/>
      <c r="CJ132" s="28"/>
      <c r="CK132" s="28"/>
      <c r="CL132" s="28"/>
      <c r="CM132" s="28"/>
      <c r="CN132" s="28"/>
      <c r="CO132" s="28"/>
      <c r="CP132" s="28"/>
      <c r="CQ132" s="28"/>
      <c r="CR132" s="28"/>
      <c r="CS132" s="28"/>
      <c r="CT132" s="28"/>
      <c r="CU132" s="28"/>
      <c r="CV132" s="28"/>
      <c r="CW132" s="28"/>
      <c r="CX132" s="28"/>
      <c r="CY132" s="28"/>
      <c r="CZ132" s="28"/>
      <c r="DA132" s="28"/>
      <c r="DB132" s="28"/>
      <c r="DC132" s="28"/>
      <c r="DD132" s="28"/>
      <c r="DE132" s="28"/>
      <c r="DF132" s="28"/>
      <c r="DG132" s="28"/>
      <c r="DH132" s="28"/>
      <c r="DI132" s="28"/>
      <c r="DJ132" s="28"/>
      <c r="DK132" s="28"/>
      <c r="DL132" s="28"/>
      <c r="DM132" s="28"/>
      <c r="DN132" s="28"/>
      <c r="DO132" s="28"/>
      <c r="DP132" s="28"/>
      <c r="DQ132" s="28"/>
      <c r="DR132" s="28"/>
      <c r="DS132" s="28"/>
      <c r="DT132" s="28"/>
      <c r="DU132" s="28"/>
      <c r="DV132" s="28"/>
      <c r="DW132" s="28"/>
      <c r="DX132" s="28"/>
      <c r="DY132" s="28"/>
      <c r="DZ132" s="28"/>
      <c r="EA132" s="28"/>
      <c r="EB132" s="28"/>
      <c r="EC132" s="28"/>
      <c r="ED132" s="28"/>
      <c r="EE132" s="28"/>
      <c r="EF132" s="28"/>
      <c r="EG132" s="28"/>
      <c r="EH132" s="28"/>
      <c r="EI132" s="28"/>
      <c r="EJ132" s="28"/>
      <c r="EK132" s="28"/>
      <c r="EL132" s="28"/>
      <c r="EM132" s="28"/>
      <c r="EN132" s="28"/>
      <c r="EO132" s="28"/>
      <c r="EP132" s="28"/>
      <c r="EQ132" s="28"/>
      <c r="ER132" s="28"/>
      <c r="ES132" s="28"/>
      <c r="ET132" s="28"/>
      <c r="EU132" s="28"/>
      <c r="EV132" s="28"/>
      <c r="EW132" s="28"/>
      <c r="EX132" s="28"/>
      <c r="EY132" s="28"/>
      <c r="EZ132" s="28"/>
      <c r="FA132" s="28"/>
      <c r="FB132" s="28"/>
      <c r="FC132" s="28"/>
      <c r="FD132" s="28"/>
      <c r="FE132" s="28"/>
      <c r="FF132" s="28"/>
      <c r="FG132" s="28"/>
      <c r="FH132" s="28"/>
      <c r="FI132" s="28"/>
      <c r="FJ132" s="28"/>
      <c r="FK132" s="28"/>
      <c r="FL132" s="28"/>
      <c r="FM132" s="28"/>
      <c r="FN132" s="28"/>
      <c r="FO132" s="28"/>
      <c r="FP132" s="28"/>
      <c r="FQ132" s="28"/>
      <c r="FR132" s="28"/>
      <c r="FS132" s="28"/>
      <c r="FT132" s="28"/>
      <c r="FU132" s="28"/>
      <c r="FV132" s="28"/>
      <c r="FW132" s="28"/>
      <c r="FX132" s="28"/>
      <c r="FY132" s="28"/>
      <c r="FZ132" s="28"/>
      <c r="GA132" s="28"/>
      <c r="GB132" s="28"/>
      <c r="GC132" s="28"/>
      <c r="GD132" s="28"/>
      <c r="GE132" s="28"/>
      <c r="GF132" s="28"/>
      <c r="GG132" s="28"/>
      <c r="GH132" s="28"/>
      <c r="GI132" s="28"/>
      <c r="GJ132" s="28"/>
      <c r="GK132" s="28"/>
      <c r="GL132" s="28"/>
      <c r="GM132" s="28"/>
      <c r="GN132" s="28"/>
      <c r="GO132" s="28"/>
      <c r="GP132" s="28"/>
      <c r="GQ132" s="28"/>
      <c r="GR132" s="28"/>
      <c r="GS132" s="28"/>
      <c r="GT132" s="28"/>
      <c r="GU132" s="28"/>
      <c r="GV132" s="28"/>
      <c r="GW132" s="28"/>
      <c r="GX132" s="28"/>
      <c r="GY132" s="28"/>
      <c r="GZ132" s="28"/>
      <c r="HA132" s="28"/>
      <c r="HB132" s="28"/>
      <c r="HC132" s="28"/>
      <c r="HD132" s="28"/>
      <c r="HE132" s="28"/>
      <c r="HF132" s="28"/>
      <c r="HG132" s="28"/>
      <c r="HH132" s="28"/>
      <c r="HI132" s="28"/>
      <c r="HJ132" s="28"/>
      <c r="HK132" s="28"/>
      <c r="HL132" s="28"/>
      <c r="HM132" s="28"/>
      <c r="HN132" s="28"/>
      <c r="HO132" s="28"/>
      <c r="HP132" s="28"/>
      <c r="HQ132" s="28"/>
      <c r="HR132" s="28"/>
      <c r="HS132" s="28"/>
      <c r="HT132" s="28"/>
      <c r="HU132" s="28"/>
      <c r="HV132" s="28"/>
      <c r="HW132" s="28"/>
      <c r="HX132" s="28"/>
      <c r="HY132" s="28"/>
      <c r="HZ132" s="28"/>
      <c r="IA132" s="28"/>
      <c r="IB132" s="28"/>
      <c r="IC132" s="28"/>
      <c r="ID132" s="28"/>
      <c r="IE132" s="28"/>
      <c r="IF132" s="28"/>
      <c r="IG132" s="28"/>
      <c r="IH132" s="28"/>
      <c r="II132" s="28"/>
      <c r="IJ132" s="28"/>
      <c r="IK132" s="28"/>
      <c r="IL132" s="28"/>
      <c r="IM132" s="28"/>
      <c r="IN132" s="28"/>
      <c r="IO132" s="28"/>
      <c r="IP132" s="28"/>
      <c r="IQ132" s="28"/>
      <c r="IR132" s="28"/>
      <c r="IS132" s="28"/>
      <c r="IT132" s="28"/>
      <c r="IU132" s="28"/>
      <c r="IV132" s="28"/>
      <c r="IW132" s="28"/>
      <c r="IX132" s="28"/>
      <c r="IY132" s="28"/>
      <c r="IZ132" s="28"/>
      <c r="JA132" s="28"/>
      <c r="JB132" s="28"/>
      <c r="JC132" s="28"/>
      <c r="JD132" s="28"/>
      <c r="JE132" s="28"/>
      <c r="JF132" s="28"/>
      <c r="JG132" s="28"/>
      <c r="JH132" s="28"/>
      <c r="JI132" s="28"/>
      <c r="JJ132" s="28"/>
      <c r="JK132" s="28"/>
      <c r="JL132" s="28"/>
      <c r="JM132" s="28"/>
      <c r="JN132" s="28"/>
      <c r="JO132" s="28"/>
    </row>
    <row r="133" spans="1:275" s="132" customFormat="1" ht="57" customHeight="1" x14ac:dyDescent="0.25">
      <c r="A133" s="651">
        <v>105</v>
      </c>
      <c r="B133" s="740" t="s">
        <v>456</v>
      </c>
      <c r="C133" s="652">
        <v>80101706</v>
      </c>
      <c r="D133" s="653" t="s">
        <v>472</v>
      </c>
      <c r="E133" s="652" t="s">
        <v>92</v>
      </c>
      <c r="F133" s="652">
        <v>1</v>
      </c>
      <c r="G133" s="654" t="s">
        <v>102</v>
      </c>
      <c r="H133" s="760">
        <v>3.5</v>
      </c>
      <c r="I133" s="652" t="s">
        <v>97</v>
      </c>
      <c r="J133" s="652" t="s">
        <v>89</v>
      </c>
      <c r="K133" s="652" t="s">
        <v>461</v>
      </c>
      <c r="L133" s="656">
        <v>13632500</v>
      </c>
      <c r="M133" s="657">
        <v>19950000</v>
      </c>
      <c r="N133" s="658" t="s">
        <v>380</v>
      </c>
      <c r="O133" s="658" t="s">
        <v>51</v>
      </c>
      <c r="P133" s="659" t="s">
        <v>381</v>
      </c>
      <c r="Q133" s="770" t="s">
        <v>550</v>
      </c>
      <c r="R133" s="721"/>
      <c r="S133" s="721"/>
      <c r="T133" s="722"/>
      <c r="U133" s="723"/>
      <c r="V133" s="724"/>
      <c r="W133" s="725"/>
      <c r="X133" s="726"/>
      <c r="Y133" s="727"/>
      <c r="Z133" s="727"/>
      <c r="AA133" s="728"/>
      <c r="AB133" s="728"/>
      <c r="AC133" s="728"/>
      <c r="AD133" s="724"/>
      <c r="AE133" s="728"/>
      <c r="AF133" s="728"/>
      <c r="AG133" s="728"/>
      <c r="AH133" s="729"/>
      <c r="AI133" s="730"/>
      <c r="AJ133" s="730"/>
      <c r="AK133" s="728"/>
      <c r="AL133" s="724"/>
      <c r="AM133" s="731"/>
      <c r="AN133" s="731"/>
      <c r="AO133" s="731"/>
      <c r="AP133" s="731"/>
      <c r="AQ133" s="731"/>
      <c r="AR133" s="732"/>
      <c r="AS133" s="732"/>
      <c r="AT133" s="733"/>
      <c r="AU133" s="733"/>
      <c r="AV133" s="733"/>
      <c r="AW133" s="733"/>
      <c r="AX133" s="733"/>
      <c r="AY133" s="733"/>
      <c r="AZ133" s="733"/>
      <c r="BA133" s="733"/>
      <c r="BB133" s="28"/>
      <c r="BC133" s="28"/>
      <c r="BD133" s="28"/>
      <c r="BE133" s="28"/>
      <c r="BF133" s="28"/>
      <c r="BG133" s="28"/>
      <c r="BH133" s="28"/>
      <c r="BI133" s="28"/>
      <c r="BJ133" s="28"/>
      <c r="BK133" s="28"/>
      <c r="BL133" s="28"/>
      <c r="BM133" s="28"/>
      <c r="BN133" s="28"/>
      <c r="BO133" s="28"/>
      <c r="BP133" s="28"/>
      <c r="BQ133" s="28"/>
      <c r="BR133" s="28"/>
      <c r="BS133" s="28"/>
      <c r="BT133" s="28"/>
      <c r="BU133" s="28"/>
      <c r="BV133" s="28"/>
      <c r="BW133" s="28"/>
      <c r="BX133" s="28"/>
      <c r="BY133" s="28"/>
      <c r="BZ133" s="28"/>
      <c r="CA133" s="28"/>
      <c r="CB133" s="28"/>
      <c r="CC133" s="28"/>
      <c r="CD133" s="28"/>
      <c r="CE133" s="28"/>
      <c r="CF133" s="28"/>
      <c r="CG133" s="28"/>
      <c r="CH133" s="28"/>
      <c r="CI133" s="28"/>
      <c r="CJ133" s="28"/>
      <c r="CK133" s="28"/>
      <c r="CL133" s="28"/>
      <c r="CM133" s="28"/>
      <c r="CN133" s="28"/>
      <c r="CO133" s="28"/>
      <c r="CP133" s="28"/>
      <c r="CQ133" s="28"/>
      <c r="CR133" s="28"/>
      <c r="CS133" s="28"/>
      <c r="CT133" s="28"/>
      <c r="CU133" s="28"/>
      <c r="CV133" s="28"/>
      <c r="CW133" s="28"/>
      <c r="CX133" s="28"/>
      <c r="CY133" s="28"/>
      <c r="CZ133" s="28"/>
      <c r="DA133" s="28"/>
      <c r="DB133" s="28"/>
      <c r="DC133" s="28"/>
      <c r="DD133" s="28"/>
      <c r="DE133" s="28"/>
      <c r="DF133" s="28"/>
      <c r="DG133" s="28"/>
      <c r="DH133" s="28"/>
      <c r="DI133" s="28"/>
      <c r="DJ133" s="28"/>
      <c r="DK133" s="28"/>
      <c r="DL133" s="28"/>
      <c r="DM133" s="28"/>
      <c r="DN133" s="28"/>
      <c r="DO133" s="28"/>
      <c r="DP133" s="28"/>
      <c r="DQ133" s="28"/>
      <c r="DR133" s="28"/>
      <c r="DS133" s="28"/>
      <c r="DT133" s="28"/>
      <c r="DU133" s="28"/>
      <c r="DV133" s="28"/>
      <c r="DW133" s="28"/>
      <c r="DX133" s="28"/>
      <c r="DY133" s="28"/>
      <c r="DZ133" s="28"/>
      <c r="EA133" s="28"/>
      <c r="EB133" s="28"/>
      <c r="EC133" s="28"/>
      <c r="ED133" s="28"/>
      <c r="EE133" s="28"/>
      <c r="EF133" s="28"/>
      <c r="EG133" s="28"/>
      <c r="EH133" s="28"/>
      <c r="EI133" s="28"/>
      <c r="EJ133" s="28"/>
      <c r="EK133" s="28"/>
      <c r="EL133" s="28"/>
      <c r="EM133" s="28"/>
      <c r="EN133" s="28"/>
      <c r="EO133" s="28"/>
      <c r="EP133" s="28"/>
      <c r="EQ133" s="28"/>
      <c r="ER133" s="28"/>
      <c r="ES133" s="28"/>
      <c r="ET133" s="28"/>
      <c r="EU133" s="28"/>
      <c r="EV133" s="28"/>
      <c r="EW133" s="28"/>
      <c r="EX133" s="28"/>
      <c r="EY133" s="28"/>
      <c r="EZ133" s="28"/>
      <c r="FA133" s="28"/>
      <c r="FB133" s="28"/>
      <c r="FC133" s="28"/>
      <c r="FD133" s="28"/>
      <c r="FE133" s="28"/>
      <c r="FF133" s="28"/>
      <c r="FG133" s="28"/>
      <c r="FH133" s="28"/>
      <c r="FI133" s="28"/>
      <c r="FJ133" s="28"/>
      <c r="FK133" s="28"/>
      <c r="FL133" s="28"/>
      <c r="FM133" s="28"/>
      <c r="FN133" s="28"/>
      <c r="FO133" s="28"/>
      <c r="FP133" s="28"/>
      <c r="FQ133" s="28"/>
      <c r="FR133" s="28"/>
      <c r="FS133" s="28"/>
      <c r="FT133" s="28"/>
      <c r="FU133" s="28"/>
      <c r="FV133" s="28"/>
      <c r="FW133" s="28"/>
      <c r="FX133" s="28"/>
      <c r="FY133" s="28"/>
      <c r="FZ133" s="28"/>
      <c r="GA133" s="28"/>
      <c r="GB133" s="28"/>
      <c r="GC133" s="28"/>
      <c r="GD133" s="28"/>
      <c r="GE133" s="28"/>
      <c r="GF133" s="28"/>
      <c r="GG133" s="28"/>
      <c r="GH133" s="28"/>
      <c r="GI133" s="28"/>
      <c r="GJ133" s="28"/>
      <c r="GK133" s="28"/>
      <c r="GL133" s="28"/>
      <c r="GM133" s="28"/>
      <c r="GN133" s="28"/>
      <c r="GO133" s="28"/>
      <c r="GP133" s="28"/>
      <c r="GQ133" s="28"/>
      <c r="GR133" s="28"/>
      <c r="GS133" s="28"/>
      <c r="GT133" s="28"/>
      <c r="GU133" s="28"/>
      <c r="GV133" s="28"/>
      <c r="GW133" s="28"/>
      <c r="GX133" s="28"/>
      <c r="GY133" s="28"/>
      <c r="GZ133" s="28"/>
      <c r="HA133" s="28"/>
      <c r="HB133" s="28"/>
      <c r="HC133" s="28"/>
      <c r="HD133" s="28"/>
      <c r="HE133" s="28"/>
      <c r="HF133" s="28"/>
      <c r="HG133" s="28"/>
      <c r="HH133" s="28"/>
      <c r="HI133" s="28"/>
      <c r="HJ133" s="28"/>
      <c r="HK133" s="28"/>
      <c r="HL133" s="28"/>
      <c r="HM133" s="28"/>
      <c r="HN133" s="28"/>
      <c r="HO133" s="28"/>
      <c r="HP133" s="28"/>
      <c r="HQ133" s="28"/>
      <c r="HR133" s="28"/>
      <c r="HS133" s="28"/>
      <c r="HT133" s="28"/>
      <c r="HU133" s="28"/>
      <c r="HV133" s="28"/>
      <c r="HW133" s="28"/>
      <c r="HX133" s="28"/>
      <c r="HY133" s="28"/>
      <c r="HZ133" s="28"/>
      <c r="IA133" s="28"/>
      <c r="IB133" s="28"/>
      <c r="IC133" s="28"/>
      <c r="ID133" s="28"/>
      <c r="IE133" s="28"/>
      <c r="IF133" s="28"/>
      <c r="IG133" s="28"/>
      <c r="IH133" s="28"/>
      <c r="II133" s="28"/>
      <c r="IJ133" s="28"/>
      <c r="IK133" s="28"/>
      <c r="IL133" s="28"/>
      <c r="IM133" s="28"/>
      <c r="IN133" s="28"/>
      <c r="IO133" s="28"/>
      <c r="IP133" s="28"/>
      <c r="IQ133" s="28"/>
      <c r="IR133" s="28"/>
      <c r="IS133" s="28"/>
      <c r="IT133" s="28"/>
      <c r="IU133" s="28"/>
      <c r="IV133" s="28"/>
      <c r="IW133" s="28"/>
      <c r="IX133" s="28"/>
      <c r="IY133" s="28"/>
      <c r="IZ133" s="28"/>
      <c r="JA133" s="28"/>
      <c r="JB133" s="28"/>
      <c r="JC133" s="28"/>
      <c r="JD133" s="28"/>
      <c r="JE133" s="28"/>
      <c r="JF133" s="28"/>
      <c r="JG133" s="28"/>
      <c r="JH133" s="28"/>
      <c r="JI133" s="28"/>
      <c r="JJ133" s="28"/>
      <c r="JK133" s="28"/>
      <c r="JL133" s="28"/>
      <c r="JM133" s="28"/>
      <c r="JN133" s="28"/>
      <c r="JO133" s="28"/>
    </row>
    <row r="134" spans="1:275" s="132" customFormat="1" ht="57" customHeight="1" x14ac:dyDescent="0.25">
      <c r="A134" s="651">
        <v>106</v>
      </c>
      <c r="B134" s="740" t="s">
        <v>451</v>
      </c>
      <c r="C134" s="652">
        <v>80101706</v>
      </c>
      <c r="D134" s="653" t="s">
        <v>481</v>
      </c>
      <c r="E134" s="652" t="s">
        <v>92</v>
      </c>
      <c r="F134" s="652">
        <v>1</v>
      </c>
      <c r="G134" s="654" t="s">
        <v>102</v>
      </c>
      <c r="H134" s="760">
        <v>3.5</v>
      </c>
      <c r="I134" s="652" t="s">
        <v>97</v>
      </c>
      <c r="J134" s="652" t="s">
        <v>89</v>
      </c>
      <c r="K134" s="652" t="s">
        <v>482</v>
      </c>
      <c r="L134" s="656">
        <v>19950000</v>
      </c>
      <c r="M134" s="657">
        <v>13632500</v>
      </c>
      <c r="N134" s="658" t="s">
        <v>380</v>
      </c>
      <c r="O134" s="658" t="s">
        <v>51</v>
      </c>
      <c r="P134" s="659" t="s">
        <v>494</v>
      </c>
      <c r="Q134" s="767" t="s">
        <v>551</v>
      </c>
      <c r="R134" s="721"/>
      <c r="S134" s="721"/>
      <c r="T134" s="722"/>
      <c r="U134" s="723"/>
      <c r="V134" s="724"/>
      <c r="W134" s="725"/>
      <c r="X134" s="726"/>
      <c r="Y134" s="727"/>
      <c r="Z134" s="727"/>
      <c r="AA134" s="728"/>
      <c r="AB134" s="728"/>
      <c r="AC134" s="728"/>
      <c r="AD134" s="724"/>
      <c r="AE134" s="728"/>
      <c r="AF134" s="728"/>
      <c r="AG134" s="728"/>
      <c r="AH134" s="729"/>
      <c r="AI134" s="730"/>
      <c r="AJ134" s="730"/>
      <c r="AK134" s="728"/>
      <c r="AL134" s="724"/>
      <c r="AM134" s="731"/>
      <c r="AN134" s="731"/>
      <c r="AO134" s="731"/>
      <c r="AP134" s="731"/>
      <c r="AQ134" s="731"/>
      <c r="AR134" s="732"/>
      <c r="AS134" s="732"/>
      <c r="AT134" s="733"/>
      <c r="AU134" s="733"/>
      <c r="AV134" s="733"/>
      <c r="AW134" s="733"/>
      <c r="AX134" s="733"/>
      <c r="AY134" s="733"/>
      <c r="AZ134" s="733"/>
      <c r="BA134" s="733"/>
      <c r="BB134" s="28"/>
      <c r="BC134" s="28"/>
      <c r="BD134" s="28"/>
      <c r="BE134" s="28"/>
      <c r="BF134" s="28"/>
      <c r="BG134" s="28"/>
      <c r="BH134" s="28"/>
      <c r="BI134" s="28"/>
      <c r="BJ134" s="28"/>
      <c r="BK134" s="28"/>
      <c r="BL134" s="28"/>
      <c r="BM134" s="28"/>
      <c r="BN134" s="28"/>
      <c r="BO134" s="28"/>
      <c r="BP134" s="28"/>
      <c r="BQ134" s="28"/>
      <c r="BR134" s="28"/>
      <c r="BS134" s="28"/>
      <c r="BT134" s="28"/>
      <c r="BU134" s="28"/>
      <c r="BV134" s="28"/>
      <c r="BW134" s="28"/>
      <c r="BX134" s="28"/>
      <c r="BY134" s="28"/>
      <c r="BZ134" s="28"/>
      <c r="CA134" s="28"/>
      <c r="CB134" s="28"/>
      <c r="CC134" s="28"/>
      <c r="CD134" s="28"/>
      <c r="CE134" s="28"/>
      <c r="CF134" s="28"/>
      <c r="CG134" s="28"/>
      <c r="CH134" s="28"/>
      <c r="CI134" s="28"/>
      <c r="CJ134" s="28"/>
      <c r="CK134" s="28"/>
      <c r="CL134" s="28"/>
      <c r="CM134" s="28"/>
      <c r="CN134" s="28"/>
      <c r="CO134" s="28"/>
      <c r="CP134" s="28"/>
      <c r="CQ134" s="28"/>
      <c r="CR134" s="28"/>
      <c r="CS134" s="28"/>
      <c r="CT134" s="28"/>
      <c r="CU134" s="28"/>
      <c r="CV134" s="28"/>
      <c r="CW134" s="28"/>
      <c r="CX134" s="28"/>
      <c r="CY134" s="28"/>
      <c r="CZ134" s="28"/>
      <c r="DA134" s="28"/>
      <c r="DB134" s="28"/>
      <c r="DC134" s="28"/>
      <c r="DD134" s="28"/>
      <c r="DE134" s="28"/>
      <c r="DF134" s="28"/>
      <c r="DG134" s="28"/>
      <c r="DH134" s="28"/>
      <c r="DI134" s="28"/>
      <c r="DJ134" s="28"/>
      <c r="DK134" s="28"/>
      <c r="DL134" s="28"/>
      <c r="DM134" s="28"/>
      <c r="DN134" s="28"/>
      <c r="DO134" s="28"/>
      <c r="DP134" s="28"/>
      <c r="DQ134" s="28"/>
      <c r="DR134" s="28"/>
      <c r="DS134" s="28"/>
      <c r="DT134" s="28"/>
      <c r="DU134" s="28"/>
      <c r="DV134" s="28"/>
      <c r="DW134" s="28"/>
      <c r="DX134" s="28"/>
      <c r="DY134" s="28"/>
      <c r="DZ134" s="28"/>
      <c r="EA134" s="28"/>
      <c r="EB134" s="28"/>
      <c r="EC134" s="28"/>
      <c r="ED134" s="28"/>
      <c r="EE134" s="28"/>
      <c r="EF134" s="28"/>
      <c r="EG134" s="28"/>
      <c r="EH134" s="28"/>
      <c r="EI134" s="28"/>
      <c r="EJ134" s="28"/>
      <c r="EK134" s="28"/>
      <c r="EL134" s="28"/>
      <c r="EM134" s="28"/>
      <c r="EN134" s="28"/>
      <c r="EO134" s="28"/>
      <c r="EP134" s="28"/>
      <c r="EQ134" s="28"/>
      <c r="ER134" s="28"/>
      <c r="ES134" s="28"/>
      <c r="ET134" s="28"/>
      <c r="EU134" s="28"/>
      <c r="EV134" s="28"/>
      <c r="EW134" s="28"/>
      <c r="EX134" s="28"/>
      <c r="EY134" s="28"/>
      <c r="EZ134" s="28"/>
      <c r="FA134" s="28"/>
      <c r="FB134" s="28"/>
      <c r="FC134" s="28"/>
      <c r="FD134" s="28"/>
      <c r="FE134" s="28"/>
      <c r="FF134" s="28"/>
      <c r="FG134" s="28"/>
      <c r="FH134" s="28"/>
      <c r="FI134" s="28"/>
      <c r="FJ134" s="28"/>
      <c r="FK134" s="28"/>
      <c r="FL134" s="28"/>
      <c r="FM134" s="28"/>
      <c r="FN134" s="28"/>
      <c r="FO134" s="28"/>
      <c r="FP134" s="28"/>
      <c r="FQ134" s="28"/>
      <c r="FR134" s="28"/>
      <c r="FS134" s="28"/>
      <c r="FT134" s="28"/>
      <c r="FU134" s="28"/>
      <c r="FV134" s="28"/>
      <c r="FW134" s="28"/>
      <c r="FX134" s="28"/>
      <c r="FY134" s="28"/>
      <c r="FZ134" s="28"/>
      <c r="GA134" s="28"/>
      <c r="GB134" s="28"/>
      <c r="GC134" s="28"/>
      <c r="GD134" s="28"/>
      <c r="GE134" s="28"/>
      <c r="GF134" s="28"/>
      <c r="GG134" s="28"/>
      <c r="GH134" s="28"/>
      <c r="GI134" s="28"/>
      <c r="GJ134" s="28"/>
      <c r="GK134" s="28"/>
      <c r="GL134" s="28"/>
      <c r="GM134" s="28"/>
      <c r="GN134" s="28"/>
      <c r="GO134" s="28"/>
      <c r="GP134" s="28"/>
      <c r="GQ134" s="28"/>
      <c r="GR134" s="28"/>
      <c r="GS134" s="28"/>
      <c r="GT134" s="28"/>
      <c r="GU134" s="28"/>
      <c r="GV134" s="28"/>
      <c r="GW134" s="28"/>
      <c r="GX134" s="28"/>
      <c r="GY134" s="28"/>
      <c r="GZ134" s="28"/>
      <c r="HA134" s="28"/>
      <c r="HB134" s="28"/>
      <c r="HC134" s="28"/>
      <c r="HD134" s="28"/>
      <c r="HE134" s="28"/>
      <c r="HF134" s="28"/>
      <c r="HG134" s="28"/>
      <c r="HH134" s="28"/>
      <c r="HI134" s="28"/>
      <c r="HJ134" s="28"/>
      <c r="HK134" s="28"/>
      <c r="HL134" s="28"/>
      <c r="HM134" s="28"/>
      <c r="HN134" s="28"/>
      <c r="HO134" s="28"/>
      <c r="HP134" s="28"/>
      <c r="HQ134" s="28"/>
      <c r="HR134" s="28"/>
      <c r="HS134" s="28"/>
      <c r="HT134" s="28"/>
      <c r="HU134" s="28"/>
      <c r="HV134" s="28"/>
      <c r="HW134" s="28"/>
      <c r="HX134" s="28"/>
      <c r="HY134" s="28"/>
      <c r="HZ134" s="28"/>
      <c r="IA134" s="28"/>
      <c r="IB134" s="28"/>
      <c r="IC134" s="28"/>
      <c r="ID134" s="28"/>
      <c r="IE134" s="28"/>
      <c r="IF134" s="28"/>
      <c r="IG134" s="28"/>
      <c r="IH134" s="28"/>
      <c r="II134" s="28"/>
      <c r="IJ134" s="28"/>
      <c r="IK134" s="28"/>
      <c r="IL134" s="28"/>
      <c r="IM134" s="28"/>
      <c r="IN134" s="28"/>
      <c r="IO134" s="28"/>
      <c r="IP134" s="28"/>
      <c r="IQ134" s="28"/>
      <c r="IR134" s="28"/>
      <c r="IS134" s="28"/>
      <c r="IT134" s="28"/>
      <c r="IU134" s="28"/>
      <c r="IV134" s="28"/>
      <c r="IW134" s="28"/>
      <c r="IX134" s="28"/>
      <c r="IY134" s="28"/>
      <c r="IZ134" s="28"/>
      <c r="JA134" s="28"/>
      <c r="JB134" s="28"/>
      <c r="JC134" s="28"/>
      <c r="JD134" s="28"/>
      <c r="JE134" s="28"/>
      <c r="JF134" s="28"/>
      <c r="JG134" s="28"/>
      <c r="JH134" s="28"/>
      <c r="JI134" s="28"/>
      <c r="JJ134" s="28"/>
      <c r="JK134" s="28"/>
      <c r="JL134" s="28"/>
      <c r="JM134" s="28"/>
      <c r="JN134" s="28"/>
      <c r="JO134" s="28"/>
    </row>
    <row r="135" spans="1:275" s="132" customFormat="1" ht="57" customHeight="1" x14ac:dyDescent="0.25">
      <c r="A135" s="651">
        <v>107</v>
      </c>
      <c r="B135" s="740" t="s">
        <v>488</v>
      </c>
      <c r="C135" s="652">
        <v>80101706</v>
      </c>
      <c r="D135" s="653" t="s">
        <v>479</v>
      </c>
      <c r="E135" s="652" t="s">
        <v>92</v>
      </c>
      <c r="F135" s="652">
        <v>1</v>
      </c>
      <c r="G135" s="654" t="s">
        <v>102</v>
      </c>
      <c r="H135" s="760">
        <v>3.5</v>
      </c>
      <c r="I135" s="652" t="s">
        <v>97</v>
      </c>
      <c r="J135" s="652" t="s">
        <v>89</v>
      </c>
      <c r="K135" s="652" t="s">
        <v>461</v>
      </c>
      <c r="L135" s="656">
        <v>13632500</v>
      </c>
      <c r="M135" s="657">
        <v>22050000</v>
      </c>
      <c r="N135" s="658" t="s">
        <v>380</v>
      </c>
      <c r="O135" s="658" t="s">
        <v>51</v>
      </c>
      <c r="P135" s="659" t="s">
        <v>492</v>
      </c>
      <c r="Q135" s="767" t="s">
        <v>552</v>
      </c>
      <c r="R135" s="721"/>
      <c r="S135" s="721"/>
      <c r="T135" s="722"/>
      <c r="U135" s="723"/>
      <c r="V135" s="724"/>
      <c r="W135" s="725"/>
      <c r="X135" s="726"/>
      <c r="Y135" s="727"/>
      <c r="Z135" s="727"/>
      <c r="AA135" s="728"/>
      <c r="AB135" s="728"/>
      <c r="AC135" s="728"/>
      <c r="AD135" s="724"/>
      <c r="AE135" s="728"/>
      <c r="AF135" s="728"/>
      <c r="AG135" s="728"/>
      <c r="AH135" s="729"/>
      <c r="AI135" s="730"/>
      <c r="AJ135" s="730"/>
      <c r="AK135" s="728"/>
      <c r="AL135" s="724"/>
      <c r="AM135" s="731"/>
      <c r="AN135" s="731"/>
      <c r="AO135" s="731"/>
      <c r="AP135" s="731"/>
      <c r="AQ135" s="731"/>
      <c r="AR135" s="732"/>
      <c r="AS135" s="732"/>
      <c r="AT135" s="733"/>
      <c r="AU135" s="733"/>
      <c r="AV135" s="733"/>
      <c r="AW135" s="733"/>
      <c r="AX135" s="733"/>
      <c r="AY135" s="733"/>
      <c r="AZ135" s="733"/>
      <c r="BA135" s="733"/>
      <c r="BB135" s="28"/>
      <c r="BC135" s="28"/>
      <c r="BD135" s="28"/>
      <c r="BE135" s="28"/>
      <c r="BF135" s="28"/>
      <c r="BG135" s="28"/>
      <c r="BH135" s="28"/>
      <c r="BI135" s="28"/>
      <c r="BJ135" s="28"/>
      <c r="BK135" s="28"/>
      <c r="BL135" s="28"/>
      <c r="BM135" s="28"/>
      <c r="BN135" s="28"/>
      <c r="BO135" s="28"/>
      <c r="BP135" s="28"/>
      <c r="BQ135" s="28"/>
      <c r="BR135" s="28"/>
      <c r="BS135" s="28"/>
      <c r="BT135" s="28"/>
      <c r="BU135" s="28"/>
      <c r="BV135" s="28"/>
      <c r="BW135" s="28"/>
      <c r="BX135" s="28"/>
      <c r="BY135" s="28"/>
      <c r="BZ135" s="28"/>
      <c r="CA135" s="28"/>
      <c r="CB135" s="28"/>
      <c r="CC135" s="28"/>
      <c r="CD135" s="28"/>
      <c r="CE135" s="28"/>
      <c r="CF135" s="28"/>
      <c r="CG135" s="28"/>
      <c r="CH135" s="28"/>
      <c r="CI135" s="28"/>
      <c r="CJ135" s="28"/>
      <c r="CK135" s="28"/>
      <c r="CL135" s="28"/>
      <c r="CM135" s="28"/>
      <c r="CN135" s="28"/>
      <c r="CO135" s="28"/>
      <c r="CP135" s="28"/>
      <c r="CQ135" s="28"/>
      <c r="CR135" s="28"/>
      <c r="CS135" s="28"/>
      <c r="CT135" s="28"/>
      <c r="CU135" s="28"/>
      <c r="CV135" s="28"/>
      <c r="CW135" s="28"/>
      <c r="CX135" s="28"/>
      <c r="CY135" s="28"/>
      <c r="CZ135" s="28"/>
      <c r="DA135" s="28"/>
      <c r="DB135" s="28"/>
      <c r="DC135" s="28"/>
      <c r="DD135" s="28"/>
      <c r="DE135" s="28"/>
      <c r="DF135" s="28"/>
      <c r="DG135" s="28"/>
      <c r="DH135" s="28"/>
      <c r="DI135" s="28"/>
      <c r="DJ135" s="28"/>
      <c r="DK135" s="28"/>
      <c r="DL135" s="28"/>
      <c r="DM135" s="28"/>
      <c r="DN135" s="28"/>
      <c r="DO135" s="28"/>
      <c r="DP135" s="28"/>
      <c r="DQ135" s="28"/>
      <c r="DR135" s="28"/>
      <c r="DS135" s="28"/>
      <c r="DT135" s="28"/>
      <c r="DU135" s="28"/>
      <c r="DV135" s="28"/>
      <c r="DW135" s="28"/>
      <c r="DX135" s="28"/>
      <c r="DY135" s="28"/>
      <c r="DZ135" s="28"/>
      <c r="EA135" s="28"/>
      <c r="EB135" s="28"/>
      <c r="EC135" s="28"/>
      <c r="ED135" s="28"/>
      <c r="EE135" s="28"/>
      <c r="EF135" s="28"/>
      <c r="EG135" s="28"/>
      <c r="EH135" s="28"/>
      <c r="EI135" s="28"/>
      <c r="EJ135" s="28"/>
      <c r="EK135" s="28"/>
      <c r="EL135" s="28"/>
      <c r="EM135" s="28"/>
      <c r="EN135" s="28"/>
      <c r="EO135" s="28"/>
      <c r="EP135" s="28"/>
      <c r="EQ135" s="28"/>
      <c r="ER135" s="28"/>
      <c r="ES135" s="28"/>
      <c r="ET135" s="28"/>
      <c r="EU135" s="28"/>
      <c r="EV135" s="28"/>
      <c r="EW135" s="28"/>
      <c r="EX135" s="28"/>
      <c r="EY135" s="28"/>
      <c r="EZ135" s="28"/>
      <c r="FA135" s="28"/>
      <c r="FB135" s="28"/>
      <c r="FC135" s="28"/>
      <c r="FD135" s="28"/>
      <c r="FE135" s="28"/>
      <c r="FF135" s="28"/>
      <c r="FG135" s="28"/>
      <c r="FH135" s="28"/>
      <c r="FI135" s="28"/>
      <c r="FJ135" s="28"/>
      <c r="FK135" s="28"/>
      <c r="FL135" s="28"/>
      <c r="FM135" s="28"/>
      <c r="FN135" s="28"/>
      <c r="FO135" s="28"/>
      <c r="FP135" s="28"/>
      <c r="FQ135" s="28"/>
      <c r="FR135" s="28"/>
      <c r="FS135" s="28"/>
      <c r="FT135" s="28"/>
      <c r="FU135" s="28"/>
      <c r="FV135" s="28"/>
      <c r="FW135" s="28"/>
      <c r="FX135" s="28"/>
      <c r="FY135" s="28"/>
      <c r="FZ135" s="28"/>
      <c r="GA135" s="28"/>
      <c r="GB135" s="28"/>
      <c r="GC135" s="28"/>
      <c r="GD135" s="28"/>
      <c r="GE135" s="28"/>
      <c r="GF135" s="28"/>
      <c r="GG135" s="28"/>
      <c r="GH135" s="28"/>
      <c r="GI135" s="28"/>
      <c r="GJ135" s="28"/>
      <c r="GK135" s="28"/>
      <c r="GL135" s="28"/>
      <c r="GM135" s="28"/>
      <c r="GN135" s="28"/>
      <c r="GO135" s="28"/>
      <c r="GP135" s="28"/>
      <c r="GQ135" s="28"/>
      <c r="GR135" s="28"/>
      <c r="GS135" s="28"/>
      <c r="GT135" s="28"/>
      <c r="GU135" s="28"/>
      <c r="GV135" s="28"/>
      <c r="GW135" s="28"/>
      <c r="GX135" s="28"/>
      <c r="GY135" s="28"/>
      <c r="GZ135" s="28"/>
      <c r="HA135" s="28"/>
      <c r="HB135" s="28"/>
      <c r="HC135" s="28"/>
      <c r="HD135" s="28"/>
      <c r="HE135" s="28"/>
      <c r="HF135" s="28"/>
      <c r="HG135" s="28"/>
      <c r="HH135" s="28"/>
      <c r="HI135" s="28"/>
      <c r="HJ135" s="28"/>
      <c r="HK135" s="28"/>
      <c r="HL135" s="28"/>
      <c r="HM135" s="28"/>
      <c r="HN135" s="28"/>
      <c r="HO135" s="28"/>
      <c r="HP135" s="28"/>
      <c r="HQ135" s="28"/>
      <c r="HR135" s="28"/>
      <c r="HS135" s="28"/>
      <c r="HT135" s="28"/>
      <c r="HU135" s="28"/>
      <c r="HV135" s="28"/>
      <c r="HW135" s="28"/>
      <c r="HX135" s="28"/>
      <c r="HY135" s="28"/>
      <c r="HZ135" s="28"/>
      <c r="IA135" s="28"/>
      <c r="IB135" s="28"/>
      <c r="IC135" s="28"/>
      <c r="ID135" s="28"/>
      <c r="IE135" s="28"/>
      <c r="IF135" s="28"/>
      <c r="IG135" s="28"/>
      <c r="IH135" s="28"/>
      <c r="II135" s="28"/>
      <c r="IJ135" s="28"/>
      <c r="IK135" s="28"/>
      <c r="IL135" s="28"/>
      <c r="IM135" s="28"/>
      <c r="IN135" s="28"/>
      <c r="IO135" s="28"/>
      <c r="IP135" s="28"/>
      <c r="IQ135" s="28"/>
      <c r="IR135" s="28"/>
      <c r="IS135" s="28"/>
      <c r="IT135" s="28"/>
      <c r="IU135" s="28"/>
      <c r="IV135" s="28"/>
      <c r="IW135" s="28"/>
      <c r="IX135" s="28"/>
      <c r="IY135" s="28"/>
      <c r="IZ135" s="28"/>
      <c r="JA135" s="28"/>
      <c r="JB135" s="28"/>
      <c r="JC135" s="28"/>
      <c r="JD135" s="28"/>
      <c r="JE135" s="28"/>
      <c r="JF135" s="28"/>
      <c r="JG135" s="28"/>
      <c r="JH135" s="28"/>
      <c r="JI135" s="28"/>
      <c r="JJ135" s="28"/>
      <c r="JK135" s="28"/>
      <c r="JL135" s="28"/>
      <c r="JM135" s="28"/>
      <c r="JN135" s="28"/>
      <c r="JO135" s="28"/>
    </row>
    <row r="136" spans="1:275" s="132" customFormat="1" ht="57" customHeight="1" x14ac:dyDescent="0.25">
      <c r="A136" s="651">
        <v>108</v>
      </c>
      <c r="B136" s="740" t="s">
        <v>454</v>
      </c>
      <c r="C136" s="652">
        <v>80101706</v>
      </c>
      <c r="D136" s="653" t="s">
        <v>469</v>
      </c>
      <c r="E136" s="652" t="s">
        <v>92</v>
      </c>
      <c r="F136" s="652">
        <v>1</v>
      </c>
      <c r="G136" s="654" t="s">
        <v>109</v>
      </c>
      <c r="H136" s="760">
        <v>3.5</v>
      </c>
      <c r="I136" s="652" t="s">
        <v>97</v>
      </c>
      <c r="J136" s="652" t="s">
        <v>89</v>
      </c>
      <c r="K136" s="652" t="s">
        <v>461</v>
      </c>
      <c r="L136" s="656">
        <v>22050000</v>
      </c>
      <c r="M136" s="657">
        <v>8750000</v>
      </c>
      <c r="N136" s="658" t="s">
        <v>380</v>
      </c>
      <c r="O136" s="658" t="s">
        <v>51</v>
      </c>
      <c r="P136" s="659" t="s">
        <v>502</v>
      </c>
      <c r="Q136" s="767" t="s">
        <v>553</v>
      </c>
      <c r="R136" s="721"/>
      <c r="S136" s="721"/>
      <c r="T136" s="722"/>
      <c r="U136" s="723"/>
      <c r="V136" s="724"/>
      <c r="W136" s="725"/>
      <c r="X136" s="726"/>
      <c r="Y136" s="727"/>
      <c r="Z136" s="727"/>
      <c r="AA136" s="728"/>
      <c r="AB136" s="728"/>
      <c r="AC136" s="728"/>
      <c r="AD136" s="724"/>
      <c r="AE136" s="728"/>
      <c r="AF136" s="728"/>
      <c r="AG136" s="728"/>
      <c r="AH136" s="729"/>
      <c r="AI136" s="730"/>
      <c r="AJ136" s="730"/>
      <c r="AK136" s="728"/>
      <c r="AL136" s="724"/>
      <c r="AM136" s="731"/>
      <c r="AN136" s="731"/>
      <c r="AO136" s="731"/>
      <c r="AP136" s="731"/>
      <c r="AQ136" s="731"/>
      <c r="AR136" s="732"/>
      <c r="AS136" s="732"/>
      <c r="AT136" s="733"/>
      <c r="AU136" s="733"/>
      <c r="AV136" s="733"/>
      <c r="AW136" s="733"/>
      <c r="AX136" s="733"/>
      <c r="AY136" s="733"/>
      <c r="AZ136" s="733"/>
      <c r="BA136" s="733"/>
      <c r="BB136" s="28"/>
      <c r="BC136" s="28"/>
      <c r="BD136" s="28"/>
      <c r="BE136" s="28"/>
      <c r="BF136" s="28"/>
      <c r="BG136" s="28"/>
      <c r="BH136" s="28"/>
      <c r="BI136" s="28"/>
      <c r="BJ136" s="28"/>
      <c r="BK136" s="28"/>
      <c r="BL136" s="28"/>
      <c r="BM136" s="28"/>
      <c r="BN136" s="28"/>
      <c r="BO136" s="28"/>
      <c r="BP136" s="28"/>
      <c r="BQ136" s="28"/>
      <c r="BR136" s="28"/>
      <c r="BS136" s="28"/>
      <c r="BT136" s="28"/>
      <c r="BU136" s="28"/>
      <c r="BV136" s="28"/>
      <c r="BW136" s="28"/>
      <c r="BX136" s="28"/>
      <c r="BY136" s="28"/>
      <c r="BZ136" s="28"/>
      <c r="CA136" s="28"/>
      <c r="CB136" s="28"/>
      <c r="CC136" s="28"/>
      <c r="CD136" s="28"/>
      <c r="CE136" s="28"/>
      <c r="CF136" s="28"/>
      <c r="CG136" s="28"/>
      <c r="CH136" s="28"/>
      <c r="CI136" s="28"/>
      <c r="CJ136" s="28"/>
      <c r="CK136" s="28"/>
      <c r="CL136" s="28"/>
      <c r="CM136" s="28"/>
      <c r="CN136" s="28"/>
      <c r="CO136" s="28"/>
      <c r="CP136" s="28"/>
      <c r="CQ136" s="28"/>
      <c r="CR136" s="28"/>
      <c r="CS136" s="28"/>
      <c r="CT136" s="28"/>
      <c r="CU136" s="28"/>
      <c r="CV136" s="28"/>
      <c r="CW136" s="28"/>
      <c r="CX136" s="28"/>
      <c r="CY136" s="28"/>
      <c r="CZ136" s="28"/>
      <c r="DA136" s="28"/>
      <c r="DB136" s="28"/>
      <c r="DC136" s="28"/>
      <c r="DD136" s="28"/>
      <c r="DE136" s="28"/>
      <c r="DF136" s="28"/>
      <c r="DG136" s="28"/>
      <c r="DH136" s="28"/>
      <c r="DI136" s="28"/>
      <c r="DJ136" s="28"/>
      <c r="DK136" s="28"/>
      <c r="DL136" s="28"/>
      <c r="DM136" s="28"/>
      <c r="DN136" s="28"/>
      <c r="DO136" s="28"/>
      <c r="DP136" s="28"/>
      <c r="DQ136" s="28"/>
      <c r="DR136" s="28"/>
      <c r="DS136" s="28"/>
      <c r="DT136" s="28"/>
      <c r="DU136" s="28"/>
      <c r="DV136" s="28"/>
      <c r="DW136" s="28"/>
      <c r="DX136" s="28"/>
      <c r="DY136" s="28"/>
      <c r="DZ136" s="28"/>
      <c r="EA136" s="28"/>
      <c r="EB136" s="28"/>
      <c r="EC136" s="28"/>
      <c r="ED136" s="28"/>
      <c r="EE136" s="28"/>
      <c r="EF136" s="28"/>
      <c r="EG136" s="28"/>
      <c r="EH136" s="28"/>
      <c r="EI136" s="28"/>
      <c r="EJ136" s="28"/>
      <c r="EK136" s="28"/>
      <c r="EL136" s="28"/>
      <c r="EM136" s="28"/>
      <c r="EN136" s="28"/>
      <c r="EO136" s="28"/>
      <c r="EP136" s="28"/>
      <c r="EQ136" s="28"/>
      <c r="ER136" s="28"/>
      <c r="ES136" s="28"/>
      <c r="ET136" s="28"/>
      <c r="EU136" s="28"/>
      <c r="EV136" s="28"/>
      <c r="EW136" s="28"/>
      <c r="EX136" s="28"/>
      <c r="EY136" s="28"/>
      <c r="EZ136" s="28"/>
      <c r="FA136" s="28"/>
      <c r="FB136" s="28"/>
      <c r="FC136" s="28"/>
      <c r="FD136" s="28"/>
      <c r="FE136" s="28"/>
      <c r="FF136" s="28"/>
      <c r="FG136" s="28"/>
      <c r="FH136" s="28"/>
      <c r="FI136" s="28"/>
      <c r="FJ136" s="28"/>
      <c r="FK136" s="28"/>
      <c r="FL136" s="28"/>
      <c r="FM136" s="28"/>
      <c r="FN136" s="28"/>
      <c r="FO136" s="28"/>
      <c r="FP136" s="28"/>
      <c r="FQ136" s="28"/>
      <c r="FR136" s="28"/>
      <c r="FS136" s="28"/>
      <c r="FT136" s="28"/>
      <c r="FU136" s="28"/>
      <c r="FV136" s="28"/>
      <c r="FW136" s="28"/>
      <c r="FX136" s="28"/>
      <c r="FY136" s="28"/>
      <c r="FZ136" s="28"/>
      <c r="GA136" s="28"/>
      <c r="GB136" s="28"/>
      <c r="GC136" s="28"/>
      <c r="GD136" s="28"/>
      <c r="GE136" s="28"/>
      <c r="GF136" s="28"/>
      <c r="GG136" s="28"/>
      <c r="GH136" s="28"/>
      <c r="GI136" s="28"/>
      <c r="GJ136" s="28"/>
      <c r="GK136" s="28"/>
      <c r="GL136" s="28"/>
      <c r="GM136" s="28"/>
      <c r="GN136" s="28"/>
      <c r="GO136" s="28"/>
      <c r="GP136" s="28"/>
      <c r="GQ136" s="28"/>
      <c r="GR136" s="28"/>
      <c r="GS136" s="28"/>
      <c r="GT136" s="28"/>
      <c r="GU136" s="28"/>
      <c r="GV136" s="28"/>
      <c r="GW136" s="28"/>
      <c r="GX136" s="28"/>
      <c r="GY136" s="28"/>
      <c r="GZ136" s="28"/>
      <c r="HA136" s="28"/>
      <c r="HB136" s="28"/>
      <c r="HC136" s="28"/>
      <c r="HD136" s="28"/>
      <c r="HE136" s="28"/>
      <c r="HF136" s="28"/>
      <c r="HG136" s="28"/>
      <c r="HH136" s="28"/>
      <c r="HI136" s="28"/>
      <c r="HJ136" s="28"/>
      <c r="HK136" s="28"/>
      <c r="HL136" s="28"/>
      <c r="HM136" s="28"/>
      <c r="HN136" s="28"/>
      <c r="HO136" s="28"/>
      <c r="HP136" s="28"/>
      <c r="HQ136" s="28"/>
      <c r="HR136" s="28"/>
      <c r="HS136" s="28"/>
      <c r="HT136" s="28"/>
      <c r="HU136" s="28"/>
      <c r="HV136" s="28"/>
      <c r="HW136" s="28"/>
      <c r="HX136" s="28"/>
      <c r="HY136" s="28"/>
      <c r="HZ136" s="28"/>
      <c r="IA136" s="28"/>
      <c r="IB136" s="28"/>
      <c r="IC136" s="28"/>
      <c r="ID136" s="28"/>
      <c r="IE136" s="28"/>
      <c r="IF136" s="28"/>
      <c r="IG136" s="28"/>
      <c r="IH136" s="28"/>
      <c r="II136" s="28"/>
      <c r="IJ136" s="28"/>
      <c r="IK136" s="28"/>
      <c r="IL136" s="28"/>
      <c r="IM136" s="28"/>
      <c r="IN136" s="28"/>
      <c r="IO136" s="28"/>
      <c r="IP136" s="28"/>
      <c r="IQ136" s="28"/>
      <c r="IR136" s="28"/>
      <c r="IS136" s="28"/>
      <c r="IT136" s="28"/>
      <c r="IU136" s="28"/>
      <c r="IV136" s="28"/>
      <c r="IW136" s="28"/>
      <c r="IX136" s="28"/>
      <c r="IY136" s="28"/>
      <c r="IZ136" s="28"/>
      <c r="JA136" s="28"/>
      <c r="JB136" s="28"/>
      <c r="JC136" s="28"/>
      <c r="JD136" s="28"/>
      <c r="JE136" s="28"/>
      <c r="JF136" s="28"/>
      <c r="JG136" s="28"/>
      <c r="JH136" s="28"/>
      <c r="JI136" s="28"/>
      <c r="JJ136" s="28"/>
      <c r="JK136" s="28"/>
      <c r="JL136" s="28"/>
      <c r="JM136" s="28"/>
      <c r="JN136" s="28"/>
      <c r="JO136" s="28"/>
    </row>
    <row r="137" spans="1:275" s="132" customFormat="1" ht="57" customHeight="1" x14ac:dyDescent="0.25">
      <c r="A137" s="651">
        <v>109</v>
      </c>
      <c r="B137" s="740" t="s">
        <v>487</v>
      </c>
      <c r="C137" s="652">
        <v>80101706</v>
      </c>
      <c r="D137" s="653" t="s">
        <v>576</v>
      </c>
      <c r="E137" s="652" t="s">
        <v>92</v>
      </c>
      <c r="F137" s="652">
        <v>1</v>
      </c>
      <c r="G137" s="654" t="s">
        <v>102</v>
      </c>
      <c r="H137" s="760">
        <v>3.5</v>
      </c>
      <c r="I137" s="652" t="s">
        <v>97</v>
      </c>
      <c r="J137" s="652" t="s">
        <v>89</v>
      </c>
      <c r="K137" s="652" t="s">
        <v>504</v>
      </c>
      <c r="L137" s="656">
        <f>8750000*2</f>
        <v>17500000</v>
      </c>
      <c r="M137" s="657">
        <v>48760000</v>
      </c>
      <c r="N137" s="658" t="s">
        <v>380</v>
      </c>
      <c r="O137" s="658" t="s">
        <v>51</v>
      </c>
      <c r="P137" s="659" t="s">
        <v>54</v>
      </c>
      <c r="Q137" s="767" t="s">
        <v>554</v>
      </c>
      <c r="R137" s="721"/>
      <c r="S137" s="721"/>
      <c r="T137" s="722"/>
      <c r="U137" s="723"/>
      <c r="V137" s="724"/>
      <c r="W137" s="725"/>
      <c r="X137" s="726"/>
      <c r="Y137" s="727"/>
      <c r="Z137" s="727"/>
      <c r="AA137" s="728"/>
      <c r="AB137" s="728"/>
      <c r="AC137" s="728"/>
      <c r="AD137" s="724"/>
      <c r="AE137" s="728"/>
      <c r="AF137" s="728"/>
      <c r="AG137" s="728"/>
      <c r="AH137" s="729"/>
      <c r="AI137" s="730"/>
      <c r="AJ137" s="730"/>
      <c r="AK137" s="728"/>
      <c r="AL137" s="724"/>
      <c r="AM137" s="731"/>
      <c r="AN137" s="731"/>
      <c r="AO137" s="731"/>
      <c r="AP137" s="731"/>
      <c r="AQ137" s="731"/>
      <c r="AR137" s="732"/>
      <c r="AS137" s="732"/>
      <c r="AT137" s="733"/>
      <c r="AU137" s="733"/>
      <c r="AV137" s="733"/>
      <c r="AW137" s="733"/>
      <c r="AX137" s="733"/>
      <c r="AY137" s="733"/>
      <c r="AZ137" s="733"/>
      <c r="BA137" s="733"/>
      <c r="BB137" s="28"/>
      <c r="BC137" s="28"/>
      <c r="BD137" s="28"/>
      <c r="BE137" s="28"/>
      <c r="BF137" s="28"/>
      <c r="BG137" s="28"/>
      <c r="BH137" s="28"/>
      <c r="BI137" s="28"/>
      <c r="BJ137" s="28"/>
      <c r="BK137" s="28"/>
      <c r="BL137" s="28"/>
      <c r="BM137" s="28"/>
      <c r="BN137" s="28"/>
      <c r="BO137" s="28"/>
      <c r="BP137" s="28"/>
      <c r="BQ137" s="28"/>
      <c r="BR137" s="28"/>
      <c r="BS137" s="28"/>
      <c r="BT137" s="28"/>
      <c r="BU137" s="28"/>
      <c r="BV137" s="28"/>
      <c r="BW137" s="28"/>
      <c r="BX137" s="28"/>
      <c r="BY137" s="28"/>
      <c r="BZ137" s="28"/>
      <c r="CA137" s="28"/>
      <c r="CB137" s="28"/>
      <c r="CC137" s="28"/>
      <c r="CD137" s="28"/>
      <c r="CE137" s="28"/>
      <c r="CF137" s="28"/>
      <c r="CG137" s="28"/>
      <c r="CH137" s="28"/>
      <c r="CI137" s="28"/>
      <c r="CJ137" s="28"/>
      <c r="CK137" s="28"/>
      <c r="CL137" s="28"/>
      <c r="CM137" s="28"/>
      <c r="CN137" s="28"/>
      <c r="CO137" s="28"/>
      <c r="CP137" s="28"/>
      <c r="CQ137" s="28"/>
      <c r="CR137" s="28"/>
      <c r="CS137" s="28"/>
      <c r="CT137" s="28"/>
      <c r="CU137" s="28"/>
      <c r="CV137" s="28"/>
      <c r="CW137" s="28"/>
      <c r="CX137" s="28"/>
      <c r="CY137" s="28"/>
      <c r="CZ137" s="28"/>
      <c r="DA137" s="28"/>
      <c r="DB137" s="28"/>
      <c r="DC137" s="28"/>
      <c r="DD137" s="28"/>
      <c r="DE137" s="28"/>
      <c r="DF137" s="28"/>
      <c r="DG137" s="28"/>
      <c r="DH137" s="28"/>
      <c r="DI137" s="28"/>
      <c r="DJ137" s="28"/>
      <c r="DK137" s="28"/>
      <c r="DL137" s="28"/>
      <c r="DM137" s="28"/>
      <c r="DN137" s="28"/>
      <c r="DO137" s="28"/>
      <c r="DP137" s="28"/>
      <c r="DQ137" s="28"/>
      <c r="DR137" s="28"/>
      <c r="DS137" s="28"/>
      <c r="DT137" s="28"/>
      <c r="DU137" s="28"/>
      <c r="DV137" s="28"/>
      <c r="DW137" s="28"/>
      <c r="DX137" s="28"/>
      <c r="DY137" s="28"/>
      <c r="DZ137" s="28"/>
      <c r="EA137" s="28"/>
      <c r="EB137" s="28"/>
      <c r="EC137" s="28"/>
      <c r="ED137" s="28"/>
      <c r="EE137" s="28"/>
      <c r="EF137" s="28"/>
      <c r="EG137" s="28"/>
      <c r="EH137" s="28"/>
      <c r="EI137" s="28"/>
      <c r="EJ137" s="28"/>
      <c r="EK137" s="28"/>
      <c r="EL137" s="28"/>
      <c r="EM137" s="28"/>
      <c r="EN137" s="28"/>
      <c r="EO137" s="28"/>
      <c r="EP137" s="28"/>
      <c r="EQ137" s="28"/>
      <c r="ER137" s="28"/>
      <c r="ES137" s="28"/>
      <c r="ET137" s="28"/>
      <c r="EU137" s="28"/>
      <c r="EV137" s="28"/>
      <c r="EW137" s="28"/>
      <c r="EX137" s="28"/>
      <c r="EY137" s="28"/>
      <c r="EZ137" s="28"/>
      <c r="FA137" s="28"/>
      <c r="FB137" s="28"/>
      <c r="FC137" s="28"/>
      <c r="FD137" s="28"/>
      <c r="FE137" s="28"/>
      <c r="FF137" s="28"/>
      <c r="FG137" s="28"/>
      <c r="FH137" s="28"/>
      <c r="FI137" s="28"/>
      <c r="FJ137" s="28"/>
      <c r="FK137" s="28"/>
      <c r="FL137" s="28"/>
      <c r="FM137" s="28"/>
      <c r="FN137" s="28"/>
      <c r="FO137" s="28"/>
      <c r="FP137" s="28"/>
      <c r="FQ137" s="28"/>
      <c r="FR137" s="28"/>
      <c r="FS137" s="28"/>
      <c r="FT137" s="28"/>
      <c r="FU137" s="28"/>
      <c r="FV137" s="28"/>
      <c r="FW137" s="28"/>
      <c r="FX137" s="28"/>
      <c r="FY137" s="28"/>
      <c r="FZ137" s="28"/>
      <c r="GA137" s="28"/>
      <c r="GB137" s="28"/>
      <c r="GC137" s="28"/>
      <c r="GD137" s="28"/>
      <c r="GE137" s="28"/>
      <c r="GF137" s="28"/>
      <c r="GG137" s="28"/>
      <c r="GH137" s="28"/>
      <c r="GI137" s="28"/>
      <c r="GJ137" s="28"/>
      <c r="GK137" s="28"/>
      <c r="GL137" s="28"/>
      <c r="GM137" s="28"/>
      <c r="GN137" s="28"/>
      <c r="GO137" s="28"/>
      <c r="GP137" s="28"/>
      <c r="GQ137" s="28"/>
      <c r="GR137" s="28"/>
      <c r="GS137" s="28"/>
      <c r="GT137" s="28"/>
      <c r="GU137" s="28"/>
      <c r="GV137" s="28"/>
      <c r="GW137" s="28"/>
      <c r="GX137" s="28"/>
      <c r="GY137" s="28"/>
      <c r="GZ137" s="28"/>
      <c r="HA137" s="28"/>
      <c r="HB137" s="28"/>
      <c r="HC137" s="28"/>
      <c r="HD137" s="28"/>
      <c r="HE137" s="28"/>
      <c r="HF137" s="28"/>
      <c r="HG137" s="28"/>
      <c r="HH137" s="28"/>
      <c r="HI137" s="28"/>
      <c r="HJ137" s="28"/>
      <c r="HK137" s="28"/>
      <c r="HL137" s="28"/>
      <c r="HM137" s="28"/>
      <c r="HN137" s="28"/>
      <c r="HO137" s="28"/>
      <c r="HP137" s="28"/>
      <c r="HQ137" s="28"/>
      <c r="HR137" s="28"/>
      <c r="HS137" s="28"/>
      <c r="HT137" s="28"/>
      <c r="HU137" s="28"/>
      <c r="HV137" s="28"/>
      <c r="HW137" s="28"/>
      <c r="HX137" s="28"/>
      <c r="HY137" s="28"/>
      <c r="HZ137" s="28"/>
      <c r="IA137" s="28"/>
      <c r="IB137" s="28"/>
      <c r="IC137" s="28"/>
      <c r="ID137" s="28"/>
      <c r="IE137" s="28"/>
      <c r="IF137" s="28"/>
      <c r="IG137" s="28"/>
      <c r="IH137" s="28"/>
      <c r="II137" s="28"/>
      <c r="IJ137" s="28"/>
      <c r="IK137" s="28"/>
      <c r="IL137" s="28"/>
      <c r="IM137" s="28"/>
      <c r="IN137" s="28"/>
      <c r="IO137" s="28"/>
      <c r="IP137" s="28"/>
      <c r="IQ137" s="28"/>
      <c r="IR137" s="28"/>
      <c r="IS137" s="28"/>
      <c r="IT137" s="28"/>
      <c r="IU137" s="28"/>
      <c r="IV137" s="28"/>
      <c r="IW137" s="28"/>
      <c r="IX137" s="28"/>
      <c r="IY137" s="28"/>
      <c r="IZ137" s="28"/>
      <c r="JA137" s="28"/>
      <c r="JB137" s="28"/>
      <c r="JC137" s="28"/>
      <c r="JD137" s="28"/>
      <c r="JE137" s="28"/>
      <c r="JF137" s="28"/>
      <c r="JG137" s="28"/>
      <c r="JH137" s="28"/>
      <c r="JI137" s="28"/>
      <c r="JJ137" s="28"/>
      <c r="JK137" s="28"/>
      <c r="JL137" s="28"/>
      <c r="JM137" s="28"/>
      <c r="JN137" s="28"/>
      <c r="JO137" s="28"/>
    </row>
    <row r="138" spans="1:275" s="132" customFormat="1" ht="57" customHeight="1" x14ac:dyDescent="0.25">
      <c r="A138" s="651">
        <v>110</v>
      </c>
      <c r="B138" s="740" t="s">
        <v>459</v>
      </c>
      <c r="C138" s="652">
        <v>80101706</v>
      </c>
      <c r="D138" s="653" t="s">
        <v>477</v>
      </c>
      <c r="E138" s="652" t="s">
        <v>92</v>
      </c>
      <c r="F138" s="652">
        <v>1</v>
      </c>
      <c r="G138" s="654" t="s">
        <v>102</v>
      </c>
      <c r="H138" s="760">
        <v>11.5</v>
      </c>
      <c r="I138" s="652" t="s">
        <v>97</v>
      </c>
      <c r="J138" s="652" t="s">
        <v>89</v>
      </c>
      <c r="K138" s="652" t="s">
        <v>462</v>
      </c>
      <c r="L138" s="656">
        <v>48760000</v>
      </c>
      <c r="M138" s="657">
        <v>19377500</v>
      </c>
      <c r="N138" s="658" t="s">
        <v>380</v>
      </c>
      <c r="O138" s="658" t="s">
        <v>51</v>
      </c>
      <c r="P138" s="659" t="s">
        <v>55</v>
      </c>
      <c r="Q138" s="767" t="s">
        <v>507</v>
      </c>
      <c r="R138" s="721"/>
      <c r="S138" s="721"/>
      <c r="T138" s="722"/>
      <c r="U138" s="723"/>
      <c r="V138" s="724"/>
      <c r="W138" s="725"/>
      <c r="X138" s="726"/>
      <c r="Y138" s="727"/>
      <c r="Z138" s="727"/>
      <c r="AA138" s="728"/>
      <c r="AB138" s="728"/>
      <c r="AC138" s="728"/>
      <c r="AD138" s="724"/>
      <c r="AE138" s="728"/>
      <c r="AF138" s="728"/>
      <c r="AG138" s="728"/>
      <c r="AH138" s="729"/>
      <c r="AI138" s="730"/>
      <c r="AJ138" s="730"/>
      <c r="AK138" s="728"/>
      <c r="AL138" s="724"/>
      <c r="AM138" s="731"/>
      <c r="AN138" s="731"/>
      <c r="AO138" s="731"/>
      <c r="AP138" s="731"/>
      <c r="AQ138" s="731"/>
      <c r="AR138" s="732"/>
      <c r="AS138" s="732"/>
      <c r="AT138" s="733"/>
      <c r="AU138" s="733"/>
      <c r="AV138" s="733"/>
      <c r="AW138" s="733"/>
      <c r="AX138" s="733"/>
      <c r="AY138" s="733"/>
      <c r="AZ138" s="733"/>
      <c r="BA138" s="733"/>
      <c r="BB138" s="28"/>
      <c r="BC138" s="28"/>
      <c r="BD138" s="28"/>
      <c r="BE138" s="28"/>
      <c r="BF138" s="28"/>
      <c r="BG138" s="28"/>
      <c r="BH138" s="28"/>
      <c r="BI138" s="28"/>
      <c r="BJ138" s="28"/>
      <c r="BK138" s="28"/>
      <c r="BL138" s="28"/>
      <c r="BM138" s="28"/>
      <c r="BN138" s="28"/>
      <c r="BO138" s="28"/>
      <c r="BP138" s="28"/>
      <c r="BQ138" s="28"/>
      <c r="BR138" s="28"/>
      <c r="BS138" s="28"/>
      <c r="BT138" s="28"/>
      <c r="BU138" s="28"/>
      <c r="BV138" s="28"/>
      <c r="BW138" s="28"/>
      <c r="BX138" s="28"/>
      <c r="BY138" s="28"/>
      <c r="BZ138" s="28"/>
      <c r="CA138" s="28"/>
      <c r="CB138" s="28"/>
      <c r="CC138" s="28"/>
      <c r="CD138" s="28"/>
      <c r="CE138" s="28"/>
      <c r="CF138" s="28"/>
      <c r="CG138" s="28"/>
      <c r="CH138" s="28"/>
      <c r="CI138" s="28"/>
      <c r="CJ138" s="28"/>
      <c r="CK138" s="28"/>
      <c r="CL138" s="28"/>
      <c r="CM138" s="28"/>
      <c r="CN138" s="28"/>
      <c r="CO138" s="28"/>
      <c r="CP138" s="28"/>
      <c r="CQ138" s="28"/>
      <c r="CR138" s="28"/>
      <c r="CS138" s="28"/>
      <c r="CT138" s="28"/>
      <c r="CU138" s="28"/>
      <c r="CV138" s="28"/>
      <c r="CW138" s="28"/>
      <c r="CX138" s="28"/>
      <c r="CY138" s="28"/>
      <c r="CZ138" s="28"/>
      <c r="DA138" s="28"/>
      <c r="DB138" s="28"/>
      <c r="DC138" s="28"/>
      <c r="DD138" s="28"/>
      <c r="DE138" s="28"/>
      <c r="DF138" s="28"/>
      <c r="DG138" s="28"/>
      <c r="DH138" s="28"/>
      <c r="DI138" s="28"/>
      <c r="DJ138" s="28"/>
      <c r="DK138" s="28"/>
      <c r="DL138" s="28"/>
      <c r="DM138" s="28"/>
      <c r="DN138" s="28"/>
      <c r="DO138" s="28"/>
      <c r="DP138" s="28"/>
      <c r="DQ138" s="28"/>
      <c r="DR138" s="28"/>
      <c r="DS138" s="28"/>
      <c r="DT138" s="28"/>
      <c r="DU138" s="28"/>
      <c r="DV138" s="28"/>
      <c r="DW138" s="28"/>
      <c r="DX138" s="28"/>
      <c r="DY138" s="28"/>
      <c r="DZ138" s="28"/>
      <c r="EA138" s="28"/>
      <c r="EB138" s="28"/>
      <c r="EC138" s="28"/>
      <c r="ED138" s="28"/>
      <c r="EE138" s="28"/>
      <c r="EF138" s="28"/>
      <c r="EG138" s="28"/>
      <c r="EH138" s="28"/>
      <c r="EI138" s="28"/>
      <c r="EJ138" s="28"/>
      <c r="EK138" s="28"/>
      <c r="EL138" s="28"/>
      <c r="EM138" s="28"/>
      <c r="EN138" s="28"/>
      <c r="EO138" s="28"/>
      <c r="EP138" s="28"/>
      <c r="EQ138" s="28"/>
      <c r="ER138" s="28"/>
      <c r="ES138" s="28"/>
      <c r="ET138" s="28"/>
      <c r="EU138" s="28"/>
      <c r="EV138" s="28"/>
      <c r="EW138" s="28"/>
      <c r="EX138" s="28"/>
      <c r="EY138" s="28"/>
      <c r="EZ138" s="28"/>
      <c r="FA138" s="28"/>
      <c r="FB138" s="28"/>
      <c r="FC138" s="28"/>
      <c r="FD138" s="28"/>
      <c r="FE138" s="28"/>
      <c r="FF138" s="28"/>
      <c r="FG138" s="28"/>
      <c r="FH138" s="28"/>
      <c r="FI138" s="28"/>
      <c r="FJ138" s="28"/>
      <c r="FK138" s="28"/>
      <c r="FL138" s="28"/>
      <c r="FM138" s="28"/>
      <c r="FN138" s="28"/>
      <c r="FO138" s="28"/>
      <c r="FP138" s="28"/>
      <c r="FQ138" s="28"/>
      <c r="FR138" s="28"/>
      <c r="FS138" s="28"/>
      <c r="FT138" s="28"/>
      <c r="FU138" s="28"/>
      <c r="FV138" s="28"/>
      <c r="FW138" s="28"/>
      <c r="FX138" s="28"/>
      <c r="FY138" s="28"/>
      <c r="FZ138" s="28"/>
      <c r="GA138" s="28"/>
      <c r="GB138" s="28"/>
      <c r="GC138" s="28"/>
      <c r="GD138" s="28"/>
      <c r="GE138" s="28"/>
      <c r="GF138" s="28"/>
      <c r="GG138" s="28"/>
      <c r="GH138" s="28"/>
      <c r="GI138" s="28"/>
      <c r="GJ138" s="28"/>
      <c r="GK138" s="28"/>
      <c r="GL138" s="28"/>
      <c r="GM138" s="28"/>
      <c r="GN138" s="28"/>
      <c r="GO138" s="28"/>
      <c r="GP138" s="28"/>
      <c r="GQ138" s="28"/>
      <c r="GR138" s="28"/>
      <c r="GS138" s="28"/>
      <c r="GT138" s="28"/>
      <c r="GU138" s="28"/>
      <c r="GV138" s="28"/>
      <c r="GW138" s="28"/>
      <c r="GX138" s="28"/>
      <c r="GY138" s="28"/>
      <c r="GZ138" s="28"/>
      <c r="HA138" s="28"/>
      <c r="HB138" s="28"/>
      <c r="HC138" s="28"/>
      <c r="HD138" s="28"/>
      <c r="HE138" s="28"/>
      <c r="HF138" s="28"/>
      <c r="HG138" s="28"/>
      <c r="HH138" s="28"/>
      <c r="HI138" s="28"/>
      <c r="HJ138" s="28"/>
      <c r="HK138" s="28"/>
      <c r="HL138" s="28"/>
      <c r="HM138" s="28"/>
      <c r="HN138" s="28"/>
      <c r="HO138" s="28"/>
      <c r="HP138" s="28"/>
      <c r="HQ138" s="28"/>
      <c r="HR138" s="28"/>
      <c r="HS138" s="28"/>
      <c r="HT138" s="28"/>
      <c r="HU138" s="28"/>
      <c r="HV138" s="28"/>
      <c r="HW138" s="28"/>
      <c r="HX138" s="28"/>
      <c r="HY138" s="28"/>
      <c r="HZ138" s="28"/>
      <c r="IA138" s="28"/>
      <c r="IB138" s="28"/>
      <c r="IC138" s="28"/>
      <c r="ID138" s="28"/>
      <c r="IE138" s="28"/>
      <c r="IF138" s="28"/>
      <c r="IG138" s="28"/>
      <c r="IH138" s="28"/>
      <c r="II138" s="28"/>
      <c r="IJ138" s="28"/>
      <c r="IK138" s="28"/>
      <c r="IL138" s="28"/>
      <c r="IM138" s="28"/>
      <c r="IN138" s="28"/>
      <c r="IO138" s="28"/>
      <c r="IP138" s="28"/>
      <c r="IQ138" s="28"/>
      <c r="IR138" s="28"/>
      <c r="IS138" s="28"/>
      <c r="IT138" s="28"/>
      <c r="IU138" s="28"/>
      <c r="IV138" s="28"/>
      <c r="IW138" s="28"/>
      <c r="IX138" s="28"/>
      <c r="IY138" s="28"/>
      <c r="IZ138" s="28"/>
      <c r="JA138" s="28"/>
      <c r="JB138" s="28"/>
      <c r="JC138" s="28"/>
      <c r="JD138" s="28"/>
      <c r="JE138" s="28"/>
      <c r="JF138" s="28"/>
      <c r="JG138" s="28"/>
      <c r="JH138" s="28"/>
      <c r="JI138" s="28"/>
      <c r="JJ138" s="28"/>
      <c r="JK138" s="28"/>
      <c r="JL138" s="28"/>
      <c r="JM138" s="28"/>
      <c r="JN138" s="28"/>
      <c r="JO138" s="28"/>
    </row>
    <row r="139" spans="1:275" s="132" customFormat="1" ht="57" customHeight="1" x14ac:dyDescent="0.25">
      <c r="A139" s="651">
        <v>111</v>
      </c>
      <c r="B139" s="740" t="s">
        <v>451</v>
      </c>
      <c r="C139" s="652">
        <v>80101706</v>
      </c>
      <c r="D139" s="653" t="s">
        <v>463</v>
      </c>
      <c r="E139" s="652" t="s">
        <v>92</v>
      </c>
      <c r="F139" s="652">
        <v>1</v>
      </c>
      <c r="G139" s="654" t="s">
        <v>102</v>
      </c>
      <c r="H139" s="760">
        <v>11.5</v>
      </c>
      <c r="I139" s="652" t="s">
        <v>97</v>
      </c>
      <c r="J139" s="652" t="s">
        <v>89</v>
      </c>
      <c r="K139" s="652" t="s">
        <v>461</v>
      </c>
      <c r="L139" s="656">
        <v>89159500</v>
      </c>
      <c r="M139" s="657">
        <v>13632500</v>
      </c>
      <c r="N139" s="658" t="s">
        <v>380</v>
      </c>
      <c r="O139" s="658" t="s">
        <v>51</v>
      </c>
      <c r="P139" s="659" t="s">
        <v>494</v>
      </c>
      <c r="Q139" s="767" t="s">
        <v>555</v>
      </c>
      <c r="R139" s="721"/>
      <c r="S139" s="721"/>
      <c r="T139" s="722"/>
      <c r="U139" s="723"/>
      <c r="V139" s="724"/>
      <c r="W139" s="725"/>
      <c r="X139" s="726"/>
      <c r="Y139" s="727"/>
      <c r="Z139" s="727"/>
      <c r="AA139" s="728"/>
      <c r="AB139" s="728"/>
      <c r="AC139" s="728"/>
      <c r="AD139" s="724"/>
      <c r="AE139" s="728"/>
      <c r="AF139" s="728"/>
      <c r="AG139" s="728"/>
      <c r="AH139" s="729"/>
      <c r="AI139" s="730"/>
      <c r="AJ139" s="730"/>
      <c r="AK139" s="728"/>
      <c r="AL139" s="724"/>
      <c r="AM139" s="731"/>
      <c r="AN139" s="731"/>
      <c r="AO139" s="731"/>
      <c r="AP139" s="731"/>
      <c r="AQ139" s="731"/>
      <c r="AR139" s="732"/>
      <c r="AS139" s="732"/>
      <c r="AT139" s="733"/>
      <c r="AU139" s="733"/>
      <c r="AV139" s="733"/>
      <c r="AW139" s="733"/>
      <c r="AX139" s="733"/>
      <c r="AY139" s="733"/>
      <c r="AZ139" s="733"/>
      <c r="BA139" s="733"/>
      <c r="BB139" s="28"/>
      <c r="BC139" s="28"/>
      <c r="BD139" s="28"/>
      <c r="BE139" s="28"/>
      <c r="BF139" s="28"/>
      <c r="BG139" s="28"/>
      <c r="BH139" s="28"/>
      <c r="BI139" s="28"/>
      <c r="BJ139" s="28"/>
      <c r="BK139" s="28"/>
      <c r="BL139" s="28"/>
      <c r="BM139" s="28"/>
      <c r="BN139" s="28"/>
      <c r="BO139" s="28"/>
      <c r="BP139" s="28"/>
      <c r="BQ139" s="28"/>
      <c r="BR139" s="28"/>
      <c r="BS139" s="28"/>
      <c r="BT139" s="28"/>
      <c r="BU139" s="28"/>
      <c r="BV139" s="28"/>
      <c r="BW139" s="28"/>
      <c r="BX139" s="28"/>
      <c r="BY139" s="28"/>
      <c r="BZ139" s="28"/>
      <c r="CA139" s="28"/>
      <c r="CB139" s="28"/>
      <c r="CC139" s="28"/>
      <c r="CD139" s="28"/>
      <c r="CE139" s="28"/>
      <c r="CF139" s="28"/>
      <c r="CG139" s="28"/>
      <c r="CH139" s="28"/>
      <c r="CI139" s="28"/>
      <c r="CJ139" s="28"/>
      <c r="CK139" s="28"/>
      <c r="CL139" s="28"/>
      <c r="CM139" s="28"/>
      <c r="CN139" s="28"/>
      <c r="CO139" s="28"/>
      <c r="CP139" s="28"/>
      <c r="CQ139" s="28"/>
      <c r="CR139" s="28"/>
      <c r="CS139" s="28"/>
      <c r="CT139" s="28"/>
      <c r="CU139" s="28"/>
      <c r="CV139" s="28"/>
      <c r="CW139" s="28"/>
      <c r="CX139" s="28"/>
      <c r="CY139" s="28"/>
      <c r="CZ139" s="28"/>
      <c r="DA139" s="28"/>
      <c r="DB139" s="28"/>
      <c r="DC139" s="28"/>
      <c r="DD139" s="28"/>
      <c r="DE139" s="28"/>
      <c r="DF139" s="28"/>
      <c r="DG139" s="28"/>
      <c r="DH139" s="28"/>
      <c r="DI139" s="28"/>
      <c r="DJ139" s="28"/>
      <c r="DK139" s="28"/>
      <c r="DL139" s="28"/>
      <c r="DM139" s="28"/>
      <c r="DN139" s="28"/>
      <c r="DO139" s="28"/>
      <c r="DP139" s="28"/>
      <c r="DQ139" s="28"/>
      <c r="DR139" s="28"/>
      <c r="DS139" s="28"/>
      <c r="DT139" s="28"/>
      <c r="DU139" s="28"/>
      <c r="DV139" s="28"/>
      <c r="DW139" s="28"/>
      <c r="DX139" s="28"/>
      <c r="DY139" s="28"/>
      <c r="DZ139" s="28"/>
      <c r="EA139" s="28"/>
      <c r="EB139" s="28"/>
      <c r="EC139" s="28"/>
      <c r="ED139" s="28"/>
      <c r="EE139" s="28"/>
      <c r="EF139" s="28"/>
      <c r="EG139" s="28"/>
      <c r="EH139" s="28"/>
      <c r="EI139" s="28"/>
      <c r="EJ139" s="28"/>
      <c r="EK139" s="28"/>
      <c r="EL139" s="28"/>
      <c r="EM139" s="28"/>
      <c r="EN139" s="28"/>
      <c r="EO139" s="28"/>
      <c r="EP139" s="28"/>
      <c r="EQ139" s="28"/>
      <c r="ER139" s="28"/>
      <c r="ES139" s="28"/>
      <c r="ET139" s="28"/>
      <c r="EU139" s="28"/>
      <c r="EV139" s="28"/>
      <c r="EW139" s="28"/>
      <c r="EX139" s="28"/>
      <c r="EY139" s="28"/>
      <c r="EZ139" s="28"/>
      <c r="FA139" s="28"/>
      <c r="FB139" s="28"/>
      <c r="FC139" s="28"/>
      <c r="FD139" s="28"/>
      <c r="FE139" s="28"/>
      <c r="FF139" s="28"/>
      <c r="FG139" s="28"/>
      <c r="FH139" s="28"/>
      <c r="FI139" s="28"/>
      <c r="FJ139" s="28"/>
      <c r="FK139" s="28"/>
      <c r="FL139" s="28"/>
      <c r="FM139" s="28"/>
      <c r="FN139" s="28"/>
      <c r="FO139" s="28"/>
      <c r="FP139" s="28"/>
      <c r="FQ139" s="28"/>
      <c r="FR139" s="28"/>
      <c r="FS139" s="28"/>
      <c r="FT139" s="28"/>
      <c r="FU139" s="28"/>
      <c r="FV139" s="28"/>
      <c r="FW139" s="28"/>
      <c r="FX139" s="28"/>
      <c r="FY139" s="28"/>
      <c r="FZ139" s="28"/>
      <c r="GA139" s="28"/>
      <c r="GB139" s="28"/>
      <c r="GC139" s="28"/>
      <c r="GD139" s="28"/>
      <c r="GE139" s="28"/>
      <c r="GF139" s="28"/>
      <c r="GG139" s="28"/>
      <c r="GH139" s="28"/>
      <c r="GI139" s="28"/>
      <c r="GJ139" s="28"/>
      <c r="GK139" s="28"/>
      <c r="GL139" s="28"/>
      <c r="GM139" s="28"/>
      <c r="GN139" s="28"/>
      <c r="GO139" s="28"/>
      <c r="GP139" s="28"/>
      <c r="GQ139" s="28"/>
      <c r="GR139" s="28"/>
      <c r="GS139" s="28"/>
      <c r="GT139" s="28"/>
      <c r="GU139" s="28"/>
      <c r="GV139" s="28"/>
      <c r="GW139" s="28"/>
      <c r="GX139" s="28"/>
      <c r="GY139" s="28"/>
      <c r="GZ139" s="28"/>
      <c r="HA139" s="28"/>
      <c r="HB139" s="28"/>
      <c r="HC139" s="28"/>
      <c r="HD139" s="28"/>
      <c r="HE139" s="28"/>
      <c r="HF139" s="28"/>
      <c r="HG139" s="28"/>
      <c r="HH139" s="28"/>
      <c r="HI139" s="28"/>
      <c r="HJ139" s="28"/>
      <c r="HK139" s="28"/>
      <c r="HL139" s="28"/>
      <c r="HM139" s="28"/>
      <c r="HN139" s="28"/>
      <c r="HO139" s="28"/>
      <c r="HP139" s="28"/>
      <c r="HQ139" s="28"/>
      <c r="HR139" s="28"/>
      <c r="HS139" s="28"/>
      <c r="HT139" s="28"/>
      <c r="HU139" s="28"/>
      <c r="HV139" s="28"/>
      <c r="HW139" s="28"/>
      <c r="HX139" s="28"/>
      <c r="HY139" s="28"/>
      <c r="HZ139" s="28"/>
      <c r="IA139" s="28"/>
      <c r="IB139" s="28"/>
      <c r="IC139" s="28"/>
      <c r="ID139" s="28"/>
      <c r="IE139" s="28"/>
      <c r="IF139" s="28"/>
      <c r="IG139" s="28"/>
      <c r="IH139" s="28"/>
      <c r="II139" s="28"/>
      <c r="IJ139" s="28"/>
      <c r="IK139" s="28"/>
      <c r="IL139" s="28"/>
      <c r="IM139" s="28"/>
      <c r="IN139" s="28"/>
      <c r="IO139" s="28"/>
      <c r="IP139" s="28"/>
      <c r="IQ139" s="28"/>
      <c r="IR139" s="28"/>
      <c r="IS139" s="28"/>
      <c r="IT139" s="28"/>
      <c r="IU139" s="28"/>
      <c r="IV139" s="28"/>
      <c r="IW139" s="28"/>
      <c r="IX139" s="28"/>
      <c r="IY139" s="28"/>
      <c r="IZ139" s="28"/>
      <c r="JA139" s="28"/>
      <c r="JB139" s="28"/>
      <c r="JC139" s="28"/>
      <c r="JD139" s="28"/>
      <c r="JE139" s="28"/>
      <c r="JF139" s="28"/>
      <c r="JG139" s="28"/>
      <c r="JH139" s="28"/>
      <c r="JI139" s="28"/>
      <c r="JJ139" s="28"/>
      <c r="JK139" s="28"/>
      <c r="JL139" s="28"/>
      <c r="JM139" s="28"/>
      <c r="JN139" s="28"/>
      <c r="JO139" s="28"/>
    </row>
    <row r="140" spans="1:275" s="132" customFormat="1" ht="57" customHeight="1" x14ac:dyDescent="0.25">
      <c r="A140" s="651">
        <v>112</v>
      </c>
      <c r="B140" s="740" t="s">
        <v>509</v>
      </c>
      <c r="C140" s="652">
        <v>80101706</v>
      </c>
      <c r="D140" s="653" t="s">
        <v>505</v>
      </c>
      <c r="E140" s="652" t="s">
        <v>92</v>
      </c>
      <c r="F140" s="652">
        <v>1</v>
      </c>
      <c r="G140" s="654" t="s">
        <v>102</v>
      </c>
      <c r="H140" s="760">
        <v>11.5</v>
      </c>
      <c r="I140" s="652" t="s">
        <v>97</v>
      </c>
      <c r="J140" s="652" t="s">
        <v>89</v>
      </c>
      <c r="K140" s="652" t="s">
        <v>461</v>
      </c>
      <c r="L140" s="656">
        <v>51198000</v>
      </c>
      <c r="M140" s="657">
        <v>51198000</v>
      </c>
      <c r="N140" s="658" t="s">
        <v>380</v>
      </c>
      <c r="O140" s="658" t="s">
        <v>51</v>
      </c>
      <c r="P140" s="659" t="s">
        <v>55</v>
      </c>
      <c r="Q140" s="767" t="s">
        <v>556</v>
      </c>
      <c r="R140" s="721"/>
      <c r="S140" s="721"/>
      <c r="T140" s="722"/>
      <c r="U140" s="723"/>
      <c r="V140" s="724"/>
      <c r="W140" s="725"/>
      <c r="X140" s="726"/>
      <c r="Y140" s="727"/>
      <c r="Z140" s="727"/>
      <c r="AA140" s="728"/>
      <c r="AB140" s="728"/>
      <c r="AC140" s="728"/>
      <c r="AD140" s="724"/>
      <c r="AE140" s="728"/>
      <c r="AF140" s="728"/>
      <c r="AG140" s="728"/>
      <c r="AH140" s="729"/>
      <c r="AI140" s="730"/>
      <c r="AJ140" s="730"/>
      <c r="AK140" s="728"/>
      <c r="AL140" s="724"/>
      <c r="AM140" s="731"/>
      <c r="AN140" s="731"/>
      <c r="AO140" s="731"/>
      <c r="AP140" s="731"/>
      <c r="AQ140" s="731"/>
      <c r="AR140" s="732"/>
      <c r="AS140" s="732"/>
      <c r="AT140" s="733"/>
      <c r="AU140" s="733"/>
      <c r="AV140" s="733"/>
      <c r="AW140" s="733"/>
      <c r="AX140" s="733"/>
      <c r="AY140" s="733"/>
      <c r="AZ140" s="733"/>
      <c r="BA140" s="733"/>
      <c r="BB140" s="28"/>
      <c r="BC140" s="28"/>
      <c r="BD140" s="28"/>
      <c r="BE140" s="28"/>
      <c r="BF140" s="28"/>
      <c r="BG140" s="28"/>
      <c r="BH140" s="28"/>
      <c r="BI140" s="28"/>
      <c r="BJ140" s="28"/>
      <c r="BK140" s="28"/>
      <c r="BL140" s="28"/>
      <c r="BM140" s="28"/>
      <c r="BN140" s="28"/>
      <c r="BO140" s="28"/>
      <c r="BP140" s="28"/>
      <c r="BQ140" s="28"/>
      <c r="BR140" s="28"/>
      <c r="BS140" s="28"/>
      <c r="BT140" s="28"/>
      <c r="BU140" s="28"/>
      <c r="BV140" s="28"/>
      <c r="BW140" s="28"/>
      <c r="BX140" s="28"/>
      <c r="BY140" s="28"/>
      <c r="BZ140" s="28"/>
      <c r="CA140" s="28"/>
      <c r="CB140" s="28"/>
      <c r="CC140" s="28"/>
      <c r="CD140" s="28"/>
      <c r="CE140" s="28"/>
      <c r="CF140" s="28"/>
      <c r="CG140" s="28"/>
      <c r="CH140" s="28"/>
      <c r="CI140" s="28"/>
      <c r="CJ140" s="28"/>
      <c r="CK140" s="28"/>
      <c r="CL140" s="28"/>
      <c r="CM140" s="28"/>
      <c r="CN140" s="28"/>
      <c r="CO140" s="28"/>
      <c r="CP140" s="28"/>
      <c r="CQ140" s="28"/>
      <c r="CR140" s="28"/>
      <c r="CS140" s="28"/>
      <c r="CT140" s="28"/>
      <c r="CU140" s="28"/>
      <c r="CV140" s="28"/>
      <c r="CW140" s="28"/>
      <c r="CX140" s="28"/>
      <c r="CY140" s="28"/>
      <c r="CZ140" s="28"/>
      <c r="DA140" s="28"/>
      <c r="DB140" s="28"/>
      <c r="DC140" s="28"/>
      <c r="DD140" s="28"/>
      <c r="DE140" s="28"/>
      <c r="DF140" s="28"/>
      <c r="DG140" s="28"/>
      <c r="DH140" s="28"/>
      <c r="DI140" s="28"/>
      <c r="DJ140" s="28"/>
      <c r="DK140" s="28"/>
      <c r="DL140" s="28"/>
      <c r="DM140" s="28"/>
      <c r="DN140" s="28"/>
      <c r="DO140" s="28"/>
      <c r="DP140" s="28"/>
      <c r="DQ140" s="28"/>
      <c r="DR140" s="28"/>
      <c r="DS140" s="28"/>
      <c r="DT140" s="28"/>
      <c r="DU140" s="28"/>
      <c r="DV140" s="28"/>
      <c r="DW140" s="28"/>
      <c r="DX140" s="28"/>
      <c r="DY140" s="28"/>
      <c r="DZ140" s="28"/>
      <c r="EA140" s="28"/>
      <c r="EB140" s="28"/>
      <c r="EC140" s="28"/>
      <c r="ED140" s="28"/>
      <c r="EE140" s="28"/>
      <c r="EF140" s="28"/>
      <c r="EG140" s="28"/>
      <c r="EH140" s="28"/>
      <c r="EI140" s="28"/>
      <c r="EJ140" s="28"/>
      <c r="EK140" s="28"/>
      <c r="EL140" s="28"/>
      <c r="EM140" s="28"/>
      <c r="EN140" s="28"/>
      <c r="EO140" s="28"/>
      <c r="EP140" s="28"/>
      <c r="EQ140" s="28"/>
      <c r="ER140" s="28"/>
      <c r="ES140" s="28"/>
      <c r="ET140" s="28"/>
      <c r="EU140" s="28"/>
      <c r="EV140" s="28"/>
      <c r="EW140" s="28"/>
      <c r="EX140" s="28"/>
      <c r="EY140" s="28"/>
      <c r="EZ140" s="28"/>
      <c r="FA140" s="28"/>
      <c r="FB140" s="28"/>
      <c r="FC140" s="28"/>
      <c r="FD140" s="28"/>
      <c r="FE140" s="28"/>
      <c r="FF140" s="28"/>
      <c r="FG140" s="28"/>
      <c r="FH140" s="28"/>
      <c r="FI140" s="28"/>
      <c r="FJ140" s="28"/>
      <c r="FK140" s="28"/>
      <c r="FL140" s="28"/>
      <c r="FM140" s="28"/>
      <c r="FN140" s="28"/>
      <c r="FO140" s="28"/>
      <c r="FP140" s="28"/>
      <c r="FQ140" s="28"/>
      <c r="FR140" s="28"/>
      <c r="FS140" s="28"/>
      <c r="FT140" s="28"/>
      <c r="FU140" s="28"/>
      <c r="FV140" s="28"/>
      <c r="FW140" s="28"/>
      <c r="FX140" s="28"/>
      <c r="FY140" s="28"/>
      <c r="FZ140" s="28"/>
      <c r="GA140" s="28"/>
      <c r="GB140" s="28"/>
      <c r="GC140" s="28"/>
      <c r="GD140" s="28"/>
      <c r="GE140" s="28"/>
      <c r="GF140" s="28"/>
      <c r="GG140" s="28"/>
      <c r="GH140" s="28"/>
      <c r="GI140" s="28"/>
      <c r="GJ140" s="28"/>
      <c r="GK140" s="28"/>
      <c r="GL140" s="28"/>
      <c r="GM140" s="28"/>
      <c r="GN140" s="28"/>
      <c r="GO140" s="28"/>
      <c r="GP140" s="28"/>
      <c r="GQ140" s="28"/>
      <c r="GR140" s="28"/>
      <c r="GS140" s="28"/>
      <c r="GT140" s="28"/>
      <c r="GU140" s="28"/>
      <c r="GV140" s="28"/>
      <c r="GW140" s="28"/>
      <c r="GX140" s="28"/>
      <c r="GY140" s="28"/>
      <c r="GZ140" s="28"/>
      <c r="HA140" s="28"/>
      <c r="HB140" s="28"/>
      <c r="HC140" s="28"/>
      <c r="HD140" s="28"/>
      <c r="HE140" s="28"/>
      <c r="HF140" s="28"/>
      <c r="HG140" s="28"/>
      <c r="HH140" s="28"/>
      <c r="HI140" s="28"/>
      <c r="HJ140" s="28"/>
      <c r="HK140" s="28"/>
      <c r="HL140" s="28"/>
      <c r="HM140" s="28"/>
      <c r="HN140" s="28"/>
      <c r="HO140" s="28"/>
      <c r="HP140" s="28"/>
      <c r="HQ140" s="28"/>
      <c r="HR140" s="28"/>
      <c r="HS140" s="28"/>
      <c r="HT140" s="28"/>
      <c r="HU140" s="28"/>
      <c r="HV140" s="28"/>
      <c r="HW140" s="28"/>
      <c r="HX140" s="28"/>
      <c r="HY140" s="28"/>
      <c r="HZ140" s="28"/>
      <c r="IA140" s="28"/>
      <c r="IB140" s="28"/>
      <c r="IC140" s="28"/>
      <c r="ID140" s="28"/>
      <c r="IE140" s="28"/>
      <c r="IF140" s="28"/>
      <c r="IG140" s="28"/>
      <c r="IH140" s="28"/>
      <c r="II140" s="28"/>
      <c r="IJ140" s="28"/>
      <c r="IK140" s="28"/>
      <c r="IL140" s="28"/>
      <c r="IM140" s="28"/>
      <c r="IN140" s="28"/>
      <c r="IO140" s="28"/>
      <c r="IP140" s="28"/>
      <c r="IQ140" s="28"/>
      <c r="IR140" s="28"/>
      <c r="IS140" s="28"/>
      <c r="IT140" s="28"/>
      <c r="IU140" s="28"/>
      <c r="IV140" s="28"/>
      <c r="IW140" s="28"/>
      <c r="IX140" s="28"/>
      <c r="IY140" s="28"/>
      <c r="IZ140" s="28"/>
      <c r="JA140" s="28"/>
      <c r="JB140" s="28"/>
      <c r="JC140" s="28"/>
      <c r="JD140" s="28"/>
      <c r="JE140" s="28"/>
      <c r="JF140" s="28"/>
      <c r="JG140" s="28"/>
      <c r="JH140" s="28"/>
      <c r="JI140" s="28"/>
      <c r="JJ140" s="28"/>
      <c r="JK140" s="28"/>
      <c r="JL140" s="28"/>
      <c r="JM140" s="28"/>
      <c r="JN140" s="28"/>
      <c r="JO140" s="28"/>
    </row>
    <row r="141" spans="1:275" s="132" customFormat="1" ht="57" customHeight="1" x14ac:dyDescent="0.25">
      <c r="A141" s="651">
        <v>113</v>
      </c>
      <c r="B141" s="740" t="s">
        <v>457</v>
      </c>
      <c r="C141" s="652">
        <v>80101706</v>
      </c>
      <c r="D141" s="653" t="s">
        <v>476</v>
      </c>
      <c r="E141" s="652" t="s">
        <v>92</v>
      </c>
      <c r="F141" s="652">
        <v>1</v>
      </c>
      <c r="G141" s="654" t="s">
        <v>102</v>
      </c>
      <c r="H141" s="760">
        <v>11.5</v>
      </c>
      <c r="I141" s="652" t="s">
        <v>97</v>
      </c>
      <c r="J141" s="652" t="s">
        <v>89</v>
      </c>
      <c r="K141" s="652" t="s">
        <v>461</v>
      </c>
      <c r="L141" s="656">
        <v>19377500</v>
      </c>
      <c r="M141" s="657">
        <v>18550000</v>
      </c>
      <c r="N141" s="658" t="s">
        <v>380</v>
      </c>
      <c r="O141" s="658" t="s">
        <v>51</v>
      </c>
      <c r="P141" s="659" t="s">
        <v>54</v>
      </c>
      <c r="Q141" s="767" t="s">
        <v>557</v>
      </c>
      <c r="R141" s="721"/>
      <c r="S141" s="721"/>
      <c r="T141" s="722"/>
      <c r="U141" s="723"/>
      <c r="V141" s="724"/>
      <c r="W141" s="725"/>
      <c r="X141" s="726"/>
      <c r="Y141" s="727"/>
      <c r="Z141" s="727"/>
      <c r="AA141" s="728"/>
      <c r="AB141" s="728"/>
      <c r="AC141" s="728"/>
      <c r="AD141" s="724"/>
      <c r="AE141" s="728"/>
      <c r="AF141" s="728"/>
      <c r="AG141" s="728"/>
      <c r="AH141" s="729"/>
      <c r="AI141" s="730"/>
      <c r="AJ141" s="730"/>
      <c r="AK141" s="728"/>
      <c r="AL141" s="724"/>
      <c r="AM141" s="731"/>
      <c r="AN141" s="731"/>
      <c r="AO141" s="731"/>
      <c r="AP141" s="731"/>
      <c r="AQ141" s="731"/>
      <c r="AR141" s="732"/>
      <c r="AS141" s="732"/>
      <c r="AT141" s="733"/>
      <c r="AU141" s="733"/>
      <c r="AV141" s="733"/>
      <c r="AW141" s="733"/>
      <c r="AX141" s="733"/>
      <c r="AY141" s="733"/>
      <c r="AZ141" s="733"/>
      <c r="BA141" s="733"/>
      <c r="BB141" s="28"/>
      <c r="BC141" s="28"/>
      <c r="BD141" s="28"/>
      <c r="BE141" s="28"/>
      <c r="BF141" s="28"/>
      <c r="BG141" s="28"/>
      <c r="BH141" s="28"/>
      <c r="BI141" s="28"/>
      <c r="BJ141" s="28"/>
      <c r="BK141" s="28"/>
      <c r="BL141" s="28"/>
      <c r="BM141" s="28"/>
      <c r="BN141" s="28"/>
      <c r="BO141" s="28"/>
      <c r="BP141" s="28"/>
      <c r="BQ141" s="28"/>
      <c r="BR141" s="28"/>
      <c r="BS141" s="28"/>
      <c r="BT141" s="28"/>
      <c r="BU141" s="28"/>
      <c r="BV141" s="28"/>
      <c r="BW141" s="28"/>
      <c r="BX141" s="28"/>
      <c r="BY141" s="28"/>
      <c r="BZ141" s="28"/>
      <c r="CA141" s="28"/>
      <c r="CB141" s="28"/>
      <c r="CC141" s="28"/>
      <c r="CD141" s="28"/>
      <c r="CE141" s="28"/>
      <c r="CF141" s="28"/>
      <c r="CG141" s="28"/>
      <c r="CH141" s="28"/>
      <c r="CI141" s="28"/>
      <c r="CJ141" s="28"/>
      <c r="CK141" s="28"/>
      <c r="CL141" s="28"/>
      <c r="CM141" s="28"/>
      <c r="CN141" s="28"/>
      <c r="CO141" s="28"/>
      <c r="CP141" s="28"/>
      <c r="CQ141" s="28"/>
      <c r="CR141" s="28"/>
      <c r="CS141" s="28"/>
      <c r="CT141" s="28"/>
      <c r="CU141" s="28"/>
      <c r="CV141" s="28"/>
      <c r="CW141" s="28"/>
      <c r="CX141" s="28"/>
      <c r="CY141" s="28"/>
      <c r="CZ141" s="28"/>
      <c r="DA141" s="28"/>
      <c r="DB141" s="28"/>
      <c r="DC141" s="28"/>
      <c r="DD141" s="28"/>
      <c r="DE141" s="28"/>
      <c r="DF141" s="28"/>
      <c r="DG141" s="28"/>
      <c r="DH141" s="28"/>
      <c r="DI141" s="28"/>
      <c r="DJ141" s="28"/>
      <c r="DK141" s="28"/>
      <c r="DL141" s="28"/>
      <c r="DM141" s="28"/>
      <c r="DN141" s="28"/>
      <c r="DO141" s="28"/>
      <c r="DP141" s="28"/>
      <c r="DQ141" s="28"/>
      <c r="DR141" s="28"/>
      <c r="DS141" s="28"/>
      <c r="DT141" s="28"/>
      <c r="DU141" s="28"/>
      <c r="DV141" s="28"/>
      <c r="DW141" s="28"/>
      <c r="DX141" s="28"/>
      <c r="DY141" s="28"/>
      <c r="DZ141" s="28"/>
      <c r="EA141" s="28"/>
      <c r="EB141" s="28"/>
      <c r="EC141" s="28"/>
      <c r="ED141" s="28"/>
      <c r="EE141" s="28"/>
      <c r="EF141" s="28"/>
      <c r="EG141" s="28"/>
      <c r="EH141" s="28"/>
      <c r="EI141" s="28"/>
      <c r="EJ141" s="28"/>
      <c r="EK141" s="28"/>
      <c r="EL141" s="28"/>
      <c r="EM141" s="28"/>
      <c r="EN141" s="28"/>
      <c r="EO141" s="28"/>
      <c r="EP141" s="28"/>
      <c r="EQ141" s="28"/>
      <c r="ER141" s="28"/>
      <c r="ES141" s="28"/>
      <c r="ET141" s="28"/>
      <c r="EU141" s="28"/>
      <c r="EV141" s="28"/>
      <c r="EW141" s="28"/>
      <c r="EX141" s="28"/>
      <c r="EY141" s="28"/>
      <c r="EZ141" s="28"/>
      <c r="FA141" s="28"/>
      <c r="FB141" s="28"/>
      <c r="FC141" s="28"/>
      <c r="FD141" s="28"/>
      <c r="FE141" s="28"/>
      <c r="FF141" s="28"/>
      <c r="FG141" s="28"/>
      <c r="FH141" s="28"/>
      <c r="FI141" s="28"/>
      <c r="FJ141" s="28"/>
      <c r="FK141" s="28"/>
      <c r="FL141" s="28"/>
      <c r="FM141" s="28"/>
      <c r="FN141" s="28"/>
      <c r="FO141" s="28"/>
      <c r="FP141" s="28"/>
      <c r="FQ141" s="28"/>
      <c r="FR141" s="28"/>
      <c r="FS141" s="28"/>
      <c r="FT141" s="28"/>
      <c r="FU141" s="28"/>
      <c r="FV141" s="28"/>
      <c r="FW141" s="28"/>
      <c r="FX141" s="28"/>
      <c r="FY141" s="28"/>
      <c r="FZ141" s="28"/>
      <c r="GA141" s="28"/>
      <c r="GB141" s="28"/>
      <c r="GC141" s="28"/>
      <c r="GD141" s="28"/>
      <c r="GE141" s="28"/>
      <c r="GF141" s="28"/>
      <c r="GG141" s="28"/>
      <c r="GH141" s="28"/>
      <c r="GI141" s="28"/>
      <c r="GJ141" s="28"/>
      <c r="GK141" s="28"/>
      <c r="GL141" s="28"/>
      <c r="GM141" s="28"/>
      <c r="GN141" s="28"/>
      <c r="GO141" s="28"/>
      <c r="GP141" s="28"/>
      <c r="GQ141" s="28"/>
      <c r="GR141" s="28"/>
      <c r="GS141" s="28"/>
      <c r="GT141" s="28"/>
      <c r="GU141" s="28"/>
      <c r="GV141" s="28"/>
      <c r="GW141" s="28"/>
      <c r="GX141" s="28"/>
      <c r="GY141" s="28"/>
      <c r="GZ141" s="28"/>
      <c r="HA141" s="28"/>
      <c r="HB141" s="28"/>
      <c r="HC141" s="28"/>
      <c r="HD141" s="28"/>
      <c r="HE141" s="28"/>
      <c r="HF141" s="28"/>
      <c r="HG141" s="28"/>
      <c r="HH141" s="28"/>
      <c r="HI141" s="28"/>
      <c r="HJ141" s="28"/>
      <c r="HK141" s="28"/>
      <c r="HL141" s="28"/>
      <c r="HM141" s="28"/>
      <c r="HN141" s="28"/>
      <c r="HO141" s="28"/>
      <c r="HP141" s="28"/>
      <c r="HQ141" s="28"/>
      <c r="HR141" s="28"/>
      <c r="HS141" s="28"/>
      <c r="HT141" s="28"/>
      <c r="HU141" s="28"/>
      <c r="HV141" s="28"/>
      <c r="HW141" s="28"/>
      <c r="HX141" s="28"/>
      <c r="HY141" s="28"/>
      <c r="HZ141" s="28"/>
      <c r="IA141" s="28"/>
      <c r="IB141" s="28"/>
      <c r="IC141" s="28"/>
      <c r="ID141" s="28"/>
      <c r="IE141" s="28"/>
      <c r="IF141" s="28"/>
      <c r="IG141" s="28"/>
      <c r="IH141" s="28"/>
      <c r="II141" s="28"/>
      <c r="IJ141" s="28"/>
      <c r="IK141" s="28"/>
      <c r="IL141" s="28"/>
      <c r="IM141" s="28"/>
      <c r="IN141" s="28"/>
      <c r="IO141" s="28"/>
      <c r="IP141" s="28"/>
      <c r="IQ141" s="28"/>
      <c r="IR141" s="28"/>
      <c r="IS141" s="28"/>
      <c r="IT141" s="28"/>
      <c r="IU141" s="28"/>
      <c r="IV141" s="28"/>
      <c r="IW141" s="28"/>
      <c r="IX141" s="28"/>
      <c r="IY141" s="28"/>
      <c r="IZ141" s="28"/>
      <c r="JA141" s="28"/>
      <c r="JB141" s="28"/>
      <c r="JC141" s="28"/>
      <c r="JD141" s="28"/>
      <c r="JE141" s="28"/>
      <c r="JF141" s="28"/>
      <c r="JG141" s="28"/>
      <c r="JH141" s="28"/>
      <c r="JI141" s="28"/>
      <c r="JJ141" s="28"/>
      <c r="JK141" s="28"/>
      <c r="JL141" s="28"/>
      <c r="JM141" s="28"/>
      <c r="JN141" s="28"/>
      <c r="JO141" s="28"/>
    </row>
    <row r="142" spans="1:275" s="132" customFormat="1" ht="57" customHeight="1" x14ac:dyDescent="0.25">
      <c r="A142" s="651">
        <v>114</v>
      </c>
      <c r="B142" s="740" t="s">
        <v>484</v>
      </c>
      <c r="C142" s="652">
        <v>80101706</v>
      </c>
      <c r="D142" s="653" t="s">
        <v>466</v>
      </c>
      <c r="E142" s="652" t="s">
        <v>92</v>
      </c>
      <c r="F142" s="652">
        <v>1</v>
      </c>
      <c r="G142" s="654" t="s">
        <v>102</v>
      </c>
      <c r="H142" s="760">
        <v>3.5</v>
      </c>
      <c r="I142" s="652" t="s">
        <v>97</v>
      </c>
      <c r="J142" s="652" t="s">
        <v>89</v>
      </c>
      <c r="K142" s="652" t="s">
        <v>461</v>
      </c>
      <c r="L142" s="656">
        <v>13632500</v>
      </c>
      <c r="M142" s="657">
        <v>80902500</v>
      </c>
      <c r="N142" s="658" t="s">
        <v>380</v>
      </c>
      <c r="O142" s="658" t="s">
        <v>51</v>
      </c>
      <c r="P142" s="659" t="s">
        <v>55</v>
      </c>
      <c r="Q142" s="767" t="s">
        <v>558</v>
      </c>
      <c r="R142" s="721"/>
      <c r="S142" s="721"/>
      <c r="T142" s="722"/>
      <c r="U142" s="723"/>
      <c r="V142" s="724"/>
      <c r="W142" s="725"/>
      <c r="X142" s="726"/>
      <c r="Y142" s="727"/>
      <c r="Z142" s="727"/>
      <c r="AA142" s="728"/>
      <c r="AB142" s="728"/>
      <c r="AC142" s="728"/>
      <c r="AD142" s="724"/>
      <c r="AE142" s="728"/>
      <c r="AF142" s="728"/>
      <c r="AG142" s="728"/>
      <c r="AH142" s="729"/>
      <c r="AI142" s="730"/>
      <c r="AJ142" s="730"/>
      <c r="AK142" s="728"/>
      <c r="AL142" s="724"/>
      <c r="AM142" s="731"/>
      <c r="AN142" s="731"/>
      <c r="AO142" s="731"/>
      <c r="AP142" s="731"/>
      <c r="AQ142" s="731"/>
      <c r="AR142" s="732"/>
      <c r="AS142" s="732"/>
      <c r="AT142" s="733"/>
      <c r="AU142" s="733"/>
      <c r="AV142" s="733"/>
      <c r="AW142" s="733"/>
      <c r="AX142" s="733"/>
      <c r="AY142" s="733"/>
      <c r="AZ142" s="733"/>
      <c r="BA142" s="733"/>
      <c r="BB142" s="28"/>
      <c r="BC142" s="28"/>
      <c r="BD142" s="28"/>
      <c r="BE142" s="28"/>
      <c r="BF142" s="28"/>
      <c r="BG142" s="28"/>
      <c r="BH142" s="28"/>
      <c r="BI142" s="28"/>
      <c r="BJ142" s="28"/>
      <c r="BK142" s="28"/>
      <c r="BL142" s="28"/>
      <c r="BM142" s="28"/>
      <c r="BN142" s="28"/>
      <c r="BO142" s="28"/>
      <c r="BP142" s="28"/>
      <c r="BQ142" s="28"/>
      <c r="BR142" s="28"/>
      <c r="BS142" s="28"/>
      <c r="BT142" s="28"/>
      <c r="BU142" s="28"/>
      <c r="BV142" s="28"/>
      <c r="BW142" s="28"/>
      <c r="BX142" s="28"/>
      <c r="BY142" s="28"/>
      <c r="BZ142" s="28"/>
      <c r="CA142" s="28"/>
      <c r="CB142" s="28"/>
      <c r="CC142" s="28"/>
      <c r="CD142" s="28"/>
      <c r="CE142" s="28"/>
      <c r="CF142" s="28"/>
      <c r="CG142" s="28"/>
      <c r="CH142" s="28"/>
      <c r="CI142" s="28"/>
      <c r="CJ142" s="28"/>
      <c r="CK142" s="28"/>
      <c r="CL142" s="28"/>
      <c r="CM142" s="28"/>
      <c r="CN142" s="28"/>
      <c r="CO142" s="28"/>
      <c r="CP142" s="28"/>
      <c r="CQ142" s="28"/>
      <c r="CR142" s="28"/>
      <c r="CS142" s="28"/>
      <c r="CT142" s="28"/>
      <c r="CU142" s="28"/>
      <c r="CV142" s="28"/>
      <c r="CW142" s="28"/>
      <c r="CX142" s="28"/>
      <c r="CY142" s="28"/>
      <c r="CZ142" s="28"/>
      <c r="DA142" s="28"/>
      <c r="DB142" s="28"/>
      <c r="DC142" s="28"/>
      <c r="DD142" s="28"/>
      <c r="DE142" s="28"/>
      <c r="DF142" s="28"/>
      <c r="DG142" s="28"/>
      <c r="DH142" s="28"/>
      <c r="DI142" s="28"/>
      <c r="DJ142" s="28"/>
      <c r="DK142" s="28"/>
      <c r="DL142" s="28"/>
      <c r="DM142" s="28"/>
      <c r="DN142" s="28"/>
      <c r="DO142" s="28"/>
      <c r="DP142" s="28"/>
      <c r="DQ142" s="28"/>
      <c r="DR142" s="28"/>
      <c r="DS142" s="28"/>
      <c r="DT142" s="28"/>
      <c r="DU142" s="28"/>
      <c r="DV142" s="28"/>
      <c r="DW142" s="28"/>
      <c r="DX142" s="28"/>
      <c r="DY142" s="28"/>
      <c r="DZ142" s="28"/>
      <c r="EA142" s="28"/>
      <c r="EB142" s="28"/>
      <c r="EC142" s="28"/>
      <c r="ED142" s="28"/>
      <c r="EE142" s="28"/>
      <c r="EF142" s="28"/>
      <c r="EG142" s="28"/>
      <c r="EH142" s="28"/>
      <c r="EI142" s="28"/>
      <c r="EJ142" s="28"/>
      <c r="EK142" s="28"/>
      <c r="EL142" s="28"/>
      <c r="EM142" s="28"/>
      <c r="EN142" s="28"/>
      <c r="EO142" s="28"/>
      <c r="EP142" s="28"/>
      <c r="EQ142" s="28"/>
      <c r="ER142" s="28"/>
      <c r="ES142" s="28"/>
      <c r="ET142" s="28"/>
      <c r="EU142" s="28"/>
      <c r="EV142" s="28"/>
      <c r="EW142" s="28"/>
      <c r="EX142" s="28"/>
      <c r="EY142" s="28"/>
      <c r="EZ142" s="28"/>
      <c r="FA142" s="28"/>
      <c r="FB142" s="28"/>
      <c r="FC142" s="28"/>
      <c r="FD142" s="28"/>
      <c r="FE142" s="28"/>
      <c r="FF142" s="28"/>
      <c r="FG142" s="28"/>
      <c r="FH142" s="28"/>
      <c r="FI142" s="28"/>
      <c r="FJ142" s="28"/>
      <c r="FK142" s="28"/>
      <c r="FL142" s="28"/>
      <c r="FM142" s="28"/>
      <c r="FN142" s="28"/>
      <c r="FO142" s="28"/>
      <c r="FP142" s="28"/>
      <c r="FQ142" s="28"/>
      <c r="FR142" s="28"/>
      <c r="FS142" s="28"/>
      <c r="FT142" s="28"/>
      <c r="FU142" s="28"/>
      <c r="FV142" s="28"/>
      <c r="FW142" s="28"/>
      <c r="FX142" s="28"/>
      <c r="FY142" s="28"/>
      <c r="FZ142" s="28"/>
      <c r="GA142" s="28"/>
      <c r="GB142" s="28"/>
      <c r="GC142" s="28"/>
      <c r="GD142" s="28"/>
      <c r="GE142" s="28"/>
      <c r="GF142" s="28"/>
      <c r="GG142" s="28"/>
      <c r="GH142" s="28"/>
      <c r="GI142" s="28"/>
      <c r="GJ142" s="28"/>
      <c r="GK142" s="28"/>
      <c r="GL142" s="28"/>
      <c r="GM142" s="28"/>
      <c r="GN142" s="28"/>
      <c r="GO142" s="28"/>
      <c r="GP142" s="28"/>
      <c r="GQ142" s="28"/>
      <c r="GR142" s="28"/>
      <c r="GS142" s="28"/>
      <c r="GT142" s="28"/>
      <c r="GU142" s="28"/>
      <c r="GV142" s="28"/>
      <c r="GW142" s="28"/>
      <c r="GX142" s="28"/>
      <c r="GY142" s="28"/>
      <c r="GZ142" s="28"/>
      <c r="HA142" s="28"/>
      <c r="HB142" s="28"/>
      <c r="HC142" s="28"/>
      <c r="HD142" s="28"/>
      <c r="HE142" s="28"/>
      <c r="HF142" s="28"/>
      <c r="HG142" s="28"/>
      <c r="HH142" s="28"/>
      <c r="HI142" s="28"/>
      <c r="HJ142" s="28"/>
      <c r="HK142" s="28"/>
      <c r="HL142" s="28"/>
      <c r="HM142" s="28"/>
      <c r="HN142" s="28"/>
      <c r="HO142" s="28"/>
      <c r="HP142" s="28"/>
      <c r="HQ142" s="28"/>
      <c r="HR142" s="28"/>
      <c r="HS142" s="28"/>
      <c r="HT142" s="28"/>
      <c r="HU142" s="28"/>
      <c r="HV142" s="28"/>
      <c r="HW142" s="28"/>
      <c r="HX142" s="28"/>
      <c r="HY142" s="28"/>
      <c r="HZ142" s="28"/>
      <c r="IA142" s="28"/>
      <c r="IB142" s="28"/>
      <c r="IC142" s="28"/>
      <c r="ID142" s="28"/>
      <c r="IE142" s="28"/>
      <c r="IF142" s="28"/>
      <c r="IG142" s="28"/>
      <c r="IH142" s="28"/>
      <c r="II142" s="28"/>
      <c r="IJ142" s="28"/>
      <c r="IK142" s="28"/>
      <c r="IL142" s="28"/>
      <c r="IM142" s="28"/>
      <c r="IN142" s="28"/>
      <c r="IO142" s="28"/>
      <c r="IP142" s="28"/>
      <c r="IQ142" s="28"/>
      <c r="IR142" s="28"/>
      <c r="IS142" s="28"/>
      <c r="IT142" s="28"/>
      <c r="IU142" s="28"/>
      <c r="IV142" s="28"/>
      <c r="IW142" s="28"/>
      <c r="IX142" s="28"/>
      <c r="IY142" s="28"/>
      <c r="IZ142" s="28"/>
      <c r="JA142" s="28"/>
      <c r="JB142" s="28"/>
      <c r="JC142" s="28"/>
      <c r="JD142" s="28"/>
      <c r="JE142" s="28"/>
      <c r="JF142" s="28"/>
      <c r="JG142" s="28"/>
      <c r="JH142" s="28"/>
      <c r="JI142" s="28"/>
      <c r="JJ142" s="28"/>
      <c r="JK142" s="28"/>
      <c r="JL142" s="28"/>
      <c r="JM142" s="28"/>
      <c r="JN142" s="28"/>
      <c r="JO142" s="28"/>
    </row>
    <row r="143" spans="1:275" s="132" customFormat="1" ht="57" customHeight="1" x14ac:dyDescent="0.25">
      <c r="A143" s="651">
        <v>115</v>
      </c>
      <c r="B143" s="740" t="s">
        <v>457</v>
      </c>
      <c r="C143" s="652">
        <v>80101706</v>
      </c>
      <c r="D143" s="653" t="s">
        <v>473</v>
      </c>
      <c r="E143" s="652" t="s">
        <v>92</v>
      </c>
      <c r="F143" s="652">
        <v>1</v>
      </c>
      <c r="G143" s="654" t="s">
        <v>102</v>
      </c>
      <c r="H143" s="760">
        <v>11.5</v>
      </c>
      <c r="I143" s="652" t="s">
        <v>97</v>
      </c>
      <c r="J143" s="652" t="s">
        <v>89</v>
      </c>
      <c r="K143" s="652" t="s">
        <v>461</v>
      </c>
      <c r="L143" s="656">
        <v>51198000</v>
      </c>
      <c r="M143" s="657">
        <v>19377500</v>
      </c>
      <c r="N143" s="658" t="s">
        <v>380</v>
      </c>
      <c r="O143" s="658" t="s">
        <v>51</v>
      </c>
      <c r="P143" s="659" t="s">
        <v>55</v>
      </c>
      <c r="Q143" s="771" t="s">
        <v>559</v>
      </c>
      <c r="R143" s="721"/>
      <c r="S143" s="721"/>
      <c r="T143" s="722"/>
      <c r="U143" s="723"/>
      <c r="V143" s="724"/>
      <c r="W143" s="725"/>
      <c r="X143" s="726"/>
      <c r="Y143" s="727"/>
      <c r="Z143" s="727"/>
      <c r="AA143" s="728"/>
      <c r="AB143" s="728"/>
      <c r="AC143" s="728"/>
      <c r="AD143" s="724"/>
      <c r="AE143" s="728"/>
      <c r="AF143" s="728"/>
      <c r="AG143" s="728"/>
      <c r="AH143" s="729"/>
      <c r="AI143" s="730"/>
      <c r="AJ143" s="730"/>
      <c r="AK143" s="728"/>
      <c r="AL143" s="724"/>
      <c r="AM143" s="731"/>
      <c r="AN143" s="731"/>
      <c r="AO143" s="731"/>
      <c r="AP143" s="731"/>
      <c r="AQ143" s="731"/>
      <c r="AR143" s="732"/>
      <c r="AS143" s="732"/>
      <c r="AT143" s="733"/>
      <c r="AU143" s="733"/>
      <c r="AV143" s="733"/>
      <c r="AW143" s="733"/>
      <c r="AX143" s="733"/>
      <c r="AY143" s="733"/>
      <c r="AZ143" s="733"/>
      <c r="BA143" s="733"/>
      <c r="BB143" s="28"/>
      <c r="BC143" s="28"/>
      <c r="BD143" s="28"/>
      <c r="BE143" s="28"/>
      <c r="BF143" s="28"/>
      <c r="BG143" s="28"/>
      <c r="BH143" s="28"/>
      <c r="BI143" s="28"/>
      <c r="BJ143" s="28"/>
      <c r="BK143" s="28"/>
      <c r="BL143" s="28"/>
      <c r="BM143" s="28"/>
      <c r="BN143" s="28"/>
      <c r="BO143" s="28"/>
      <c r="BP143" s="28"/>
      <c r="BQ143" s="28"/>
      <c r="BR143" s="28"/>
      <c r="BS143" s="28"/>
      <c r="BT143" s="28"/>
      <c r="BU143" s="28"/>
      <c r="BV143" s="28"/>
      <c r="BW143" s="28"/>
      <c r="BX143" s="28"/>
      <c r="BY143" s="28"/>
      <c r="BZ143" s="28"/>
      <c r="CA143" s="28"/>
      <c r="CB143" s="28"/>
      <c r="CC143" s="28"/>
      <c r="CD143" s="28"/>
      <c r="CE143" s="28"/>
      <c r="CF143" s="28"/>
      <c r="CG143" s="28"/>
      <c r="CH143" s="28"/>
      <c r="CI143" s="28"/>
      <c r="CJ143" s="28"/>
      <c r="CK143" s="28"/>
      <c r="CL143" s="28"/>
      <c r="CM143" s="28"/>
      <c r="CN143" s="28"/>
      <c r="CO143" s="28"/>
      <c r="CP143" s="28"/>
      <c r="CQ143" s="28"/>
      <c r="CR143" s="28"/>
      <c r="CS143" s="28"/>
      <c r="CT143" s="28"/>
      <c r="CU143" s="28"/>
      <c r="CV143" s="28"/>
      <c r="CW143" s="28"/>
      <c r="CX143" s="28"/>
      <c r="CY143" s="28"/>
      <c r="CZ143" s="28"/>
      <c r="DA143" s="28"/>
      <c r="DB143" s="28"/>
      <c r="DC143" s="28"/>
      <c r="DD143" s="28"/>
      <c r="DE143" s="28"/>
      <c r="DF143" s="28"/>
      <c r="DG143" s="28"/>
      <c r="DH143" s="28"/>
      <c r="DI143" s="28"/>
      <c r="DJ143" s="28"/>
      <c r="DK143" s="28"/>
      <c r="DL143" s="28"/>
      <c r="DM143" s="28"/>
      <c r="DN143" s="28"/>
      <c r="DO143" s="28"/>
      <c r="DP143" s="28"/>
      <c r="DQ143" s="28"/>
      <c r="DR143" s="28"/>
      <c r="DS143" s="28"/>
      <c r="DT143" s="28"/>
      <c r="DU143" s="28"/>
      <c r="DV143" s="28"/>
      <c r="DW143" s="28"/>
      <c r="DX143" s="28"/>
      <c r="DY143" s="28"/>
      <c r="DZ143" s="28"/>
      <c r="EA143" s="28"/>
      <c r="EB143" s="28"/>
      <c r="EC143" s="28"/>
      <c r="ED143" s="28"/>
      <c r="EE143" s="28"/>
      <c r="EF143" s="28"/>
      <c r="EG143" s="28"/>
      <c r="EH143" s="28"/>
      <c r="EI143" s="28"/>
      <c r="EJ143" s="28"/>
      <c r="EK143" s="28"/>
      <c r="EL143" s="28"/>
      <c r="EM143" s="28"/>
      <c r="EN143" s="28"/>
      <c r="EO143" s="28"/>
      <c r="EP143" s="28"/>
      <c r="EQ143" s="28"/>
      <c r="ER143" s="28"/>
      <c r="ES143" s="28"/>
      <c r="ET143" s="28"/>
      <c r="EU143" s="28"/>
      <c r="EV143" s="28"/>
      <c r="EW143" s="28"/>
      <c r="EX143" s="28"/>
      <c r="EY143" s="28"/>
      <c r="EZ143" s="28"/>
      <c r="FA143" s="28"/>
      <c r="FB143" s="28"/>
      <c r="FC143" s="28"/>
      <c r="FD143" s="28"/>
      <c r="FE143" s="28"/>
      <c r="FF143" s="28"/>
      <c r="FG143" s="28"/>
      <c r="FH143" s="28"/>
      <c r="FI143" s="28"/>
      <c r="FJ143" s="28"/>
      <c r="FK143" s="28"/>
      <c r="FL143" s="28"/>
      <c r="FM143" s="28"/>
      <c r="FN143" s="28"/>
      <c r="FO143" s="28"/>
      <c r="FP143" s="28"/>
      <c r="FQ143" s="28"/>
      <c r="FR143" s="28"/>
      <c r="FS143" s="28"/>
      <c r="FT143" s="28"/>
      <c r="FU143" s="28"/>
      <c r="FV143" s="28"/>
      <c r="FW143" s="28"/>
      <c r="FX143" s="28"/>
      <c r="FY143" s="28"/>
      <c r="FZ143" s="28"/>
      <c r="GA143" s="28"/>
      <c r="GB143" s="28"/>
      <c r="GC143" s="28"/>
      <c r="GD143" s="28"/>
      <c r="GE143" s="28"/>
      <c r="GF143" s="28"/>
      <c r="GG143" s="28"/>
      <c r="GH143" s="28"/>
      <c r="GI143" s="28"/>
      <c r="GJ143" s="28"/>
      <c r="GK143" s="28"/>
      <c r="GL143" s="28"/>
      <c r="GM143" s="28"/>
      <c r="GN143" s="28"/>
      <c r="GO143" s="28"/>
      <c r="GP143" s="28"/>
      <c r="GQ143" s="28"/>
      <c r="GR143" s="28"/>
      <c r="GS143" s="28"/>
      <c r="GT143" s="28"/>
      <c r="GU143" s="28"/>
      <c r="GV143" s="28"/>
      <c r="GW143" s="28"/>
      <c r="GX143" s="28"/>
      <c r="GY143" s="28"/>
      <c r="GZ143" s="28"/>
      <c r="HA143" s="28"/>
      <c r="HB143" s="28"/>
      <c r="HC143" s="28"/>
      <c r="HD143" s="28"/>
      <c r="HE143" s="28"/>
      <c r="HF143" s="28"/>
      <c r="HG143" s="28"/>
      <c r="HH143" s="28"/>
      <c r="HI143" s="28"/>
      <c r="HJ143" s="28"/>
      <c r="HK143" s="28"/>
      <c r="HL143" s="28"/>
      <c r="HM143" s="28"/>
      <c r="HN143" s="28"/>
      <c r="HO143" s="28"/>
      <c r="HP143" s="28"/>
      <c r="HQ143" s="28"/>
      <c r="HR143" s="28"/>
      <c r="HS143" s="28"/>
      <c r="HT143" s="28"/>
      <c r="HU143" s="28"/>
      <c r="HV143" s="28"/>
      <c r="HW143" s="28"/>
      <c r="HX143" s="28"/>
      <c r="HY143" s="28"/>
      <c r="HZ143" s="28"/>
      <c r="IA143" s="28"/>
      <c r="IB143" s="28"/>
      <c r="IC143" s="28"/>
      <c r="ID143" s="28"/>
      <c r="IE143" s="28"/>
      <c r="IF143" s="28"/>
      <c r="IG143" s="28"/>
      <c r="IH143" s="28"/>
      <c r="II143" s="28"/>
      <c r="IJ143" s="28"/>
      <c r="IK143" s="28"/>
      <c r="IL143" s="28"/>
      <c r="IM143" s="28"/>
      <c r="IN143" s="28"/>
      <c r="IO143" s="28"/>
      <c r="IP143" s="28"/>
      <c r="IQ143" s="28"/>
      <c r="IR143" s="28"/>
      <c r="IS143" s="28"/>
      <c r="IT143" s="28"/>
      <c r="IU143" s="28"/>
      <c r="IV143" s="28"/>
      <c r="IW143" s="28"/>
      <c r="IX143" s="28"/>
      <c r="IY143" s="28"/>
      <c r="IZ143" s="28"/>
      <c r="JA143" s="28"/>
      <c r="JB143" s="28"/>
      <c r="JC143" s="28"/>
      <c r="JD143" s="28"/>
      <c r="JE143" s="28"/>
      <c r="JF143" s="28"/>
      <c r="JG143" s="28"/>
      <c r="JH143" s="28"/>
      <c r="JI143" s="28"/>
      <c r="JJ143" s="28"/>
      <c r="JK143" s="28"/>
      <c r="JL143" s="28"/>
      <c r="JM143" s="28"/>
      <c r="JN143" s="28"/>
      <c r="JO143" s="28"/>
    </row>
    <row r="144" spans="1:275" s="132" customFormat="1" ht="57" customHeight="1" x14ac:dyDescent="0.25">
      <c r="A144" s="651">
        <v>116</v>
      </c>
      <c r="B144" s="740" t="s">
        <v>459</v>
      </c>
      <c r="C144" s="652">
        <v>80101706</v>
      </c>
      <c r="D144" s="653" t="s">
        <v>477</v>
      </c>
      <c r="E144" s="652" t="s">
        <v>92</v>
      </c>
      <c r="F144" s="652">
        <v>1</v>
      </c>
      <c r="G144" s="654" t="s">
        <v>102</v>
      </c>
      <c r="H144" s="760">
        <v>3.5</v>
      </c>
      <c r="I144" s="652" t="s">
        <v>97</v>
      </c>
      <c r="J144" s="652" t="s">
        <v>89</v>
      </c>
      <c r="K144" s="652" t="s">
        <v>462</v>
      </c>
      <c r="L144" s="656">
        <v>18550000</v>
      </c>
      <c r="M144" s="657">
        <v>16751000</v>
      </c>
      <c r="N144" s="658" t="s">
        <v>380</v>
      </c>
      <c r="O144" s="658" t="s">
        <v>51</v>
      </c>
      <c r="P144" s="659" t="s">
        <v>497</v>
      </c>
      <c r="Q144" s="772" t="s">
        <v>560</v>
      </c>
      <c r="R144" s="721"/>
      <c r="S144" s="721"/>
      <c r="T144" s="722"/>
      <c r="U144" s="723"/>
      <c r="V144" s="724"/>
      <c r="W144" s="725"/>
      <c r="X144" s="726"/>
      <c r="Y144" s="727"/>
      <c r="Z144" s="727"/>
      <c r="AA144" s="728"/>
      <c r="AB144" s="728"/>
      <c r="AC144" s="728"/>
      <c r="AD144" s="724"/>
      <c r="AE144" s="728"/>
      <c r="AF144" s="728"/>
      <c r="AG144" s="728"/>
      <c r="AH144" s="729"/>
      <c r="AI144" s="730"/>
      <c r="AJ144" s="730"/>
      <c r="AK144" s="728"/>
      <c r="AL144" s="724"/>
      <c r="AM144" s="731"/>
      <c r="AN144" s="731"/>
      <c r="AO144" s="731"/>
      <c r="AP144" s="731"/>
      <c r="AQ144" s="731"/>
      <c r="AR144" s="732"/>
      <c r="AS144" s="732"/>
      <c r="AT144" s="733"/>
      <c r="AU144" s="733"/>
      <c r="AV144" s="733"/>
      <c r="AW144" s="733"/>
      <c r="AX144" s="733"/>
      <c r="AY144" s="733"/>
      <c r="AZ144" s="733"/>
      <c r="BA144" s="733"/>
      <c r="BB144" s="28"/>
      <c r="BC144" s="28"/>
      <c r="BD144" s="28"/>
      <c r="BE144" s="28"/>
      <c r="BF144" s="28"/>
      <c r="BG144" s="28"/>
      <c r="BH144" s="28"/>
      <c r="BI144" s="28"/>
      <c r="BJ144" s="28"/>
      <c r="BK144" s="28"/>
      <c r="BL144" s="28"/>
      <c r="BM144" s="28"/>
      <c r="BN144" s="28"/>
      <c r="BO144" s="28"/>
      <c r="BP144" s="28"/>
      <c r="BQ144" s="28"/>
      <c r="BR144" s="28"/>
      <c r="BS144" s="28"/>
      <c r="BT144" s="28"/>
      <c r="BU144" s="28"/>
      <c r="BV144" s="28"/>
      <c r="BW144" s="28"/>
      <c r="BX144" s="28"/>
      <c r="BY144" s="28"/>
      <c r="BZ144" s="28"/>
      <c r="CA144" s="28"/>
      <c r="CB144" s="28"/>
      <c r="CC144" s="28"/>
      <c r="CD144" s="28"/>
      <c r="CE144" s="28"/>
      <c r="CF144" s="28"/>
      <c r="CG144" s="28"/>
      <c r="CH144" s="28"/>
      <c r="CI144" s="28"/>
      <c r="CJ144" s="28"/>
      <c r="CK144" s="28"/>
      <c r="CL144" s="28"/>
      <c r="CM144" s="28"/>
      <c r="CN144" s="28"/>
      <c r="CO144" s="28"/>
      <c r="CP144" s="28"/>
      <c r="CQ144" s="28"/>
      <c r="CR144" s="28"/>
      <c r="CS144" s="28"/>
      <c r="CT144" s="28"/>
      <c r="CU144" s="28"/>
      <c r="CV144" s="28"/>
      <c r="CW144" s="28"/>
      <c r="CX144" s="28"/>
      <c r="CY144" s="28"/>
      <c r="CZ144" s="28"/>
      <c r="DA144" s="28"/>
      <c r="DB144" s="28"/>
      <c r="DC144" s="28"/>
      <c r="DD144" s="28"/>
      <c r="DE144" s="28"/>
      <c r="DF144" s="28"/>
      <c r="DG144" s="28"/>
      <c r="DH144" s="28"/>
      <c r="DI144" s="28"/>
      <c r="DJ144" s="28"/>
      <c r="DK144" s="28"/>
      <c r="DL144" s="28"/>
      <c r="DM144" s="28"/>
      <c r="DN144" s="28"/>
      <c r="DO144" s="28"/>
      <c r="DP144" s="28"/>
      <c r="DQ144" s="28"/>
      <c r="DR144" s="28"/>
      <c r="DS144" s="28"/>
      <c r="DT144" s="28"/>
      <c r="DU144" s="28"/>
      <c r="DV144" s="28"/>
      <c r="DW144" s="28"/>
      <c r="DX144" s="28"/>
      <c r="DY144" s="28"/>
      <c r="DZ144" s="28"/>
      <c r="EA144" s="28"/>
      <c r="EB144" s="28"/>
      <c r="EC144" s="28"/>
      <c r="ED144" s="28"/>
      <c r="EE144" s="28"/>
      <c r="EF144" s="28"/>
      <c r="EG144" s="28"/>
      <c r="EH144" s="28"/>
      <c r="EI144" s="28"/>
      <c r="EJ144" s="28"/>
      <c r="EK144" s="28"/>
      <c r="EL144" s="28"/>
      <c r="EM144" s="28"/>
      <c r="EN144" s="28"/>
      <c r="EO144" s="28"/>
      <c r="EP144" s="28"/>
      <c r="EQ144" s="28"/>
      <c r="ER144" s="28"/>
      <c r="ES144" s="28"/>
      <c r="ET144" s="28"/>
      <c r="EU144" s="28"/>
      <c r="EV144" s="28"/>
      <c r="EW144" s="28"/>
      <c r="EX144" s="28"/>
      <c r="EY144" s="28"/>
      <c r="EZ144" s="28"/>
      <c r="FA144" s="28"/>
      <c r="FB144" s="28"/>
      <c r="FC144" s="28"/>
      <c r="FD144" s="28"/>
      <c r="FE144" s="28"/>
      <c r="FF144" s="28"/>
      <c r="FG144" s="28"/>
      <c r="FH144" s="28"/>
      <c r="FI144" s="28"/>
      <c r="FJ144" s="28"/>
      <c r="FK144" s="28"/>
      <c r="FL144" s="28"/>
      <c r="FM144" s="28"/>
      <c r="FN144" s="28"/>
      <c r="FO144" s="28"/>
      <c r="FP144" s="28"/>
      <c r="FQ144" s="28"/>
      <c r="FR144" s="28"/>
      <c r="FS144" s="28"/>
      <c r="FT144" s="28"/>
      <c r="FU144" s="28"/>
      <c r="FV144" s="28"/>
      <c r="FW144" s="28"/>
      <c r="FX144" s="28"/>
      <c r="FY144" s="28"/>
      <c r="FZ144" s="28"/>
      <c r="GA144" s="28"/>
      <c r="GB144" s="28"/>
      <c r="GC144" s="28"/>
      <c r="GD144" s="28"/>
      <c r="GE144" s="28"/>
      <c r="GF144" s="28"/>
      <c r="GG144" s="28"/>
      <c r="GH144" s="28"/>
      <c r="GI144" s="28"/>
      <c r="GJ144" s="28"/>
      <c r="GK144" s="28"/>
      <c r="GL144" s="28"/>
      <c r="GM144" s="28"/>
      <c r="GN144" s="28"/>
      <c r="GO144" s="28"/>
      <c r="GP144" s="28"/>
      <c r="GQ144" s="28"/>
      <c r="GR144" s="28"/>
      <c r="GS144" s="28"/>
      <c r="GT144" s="28"/>
      <c r="GU144" s="28"/>
      <c r="GV144" s="28"/>
      <c r="GW144" s="28"/>
      <c r="GX144" s="28"/>
      <c r="GY144" s="28"/>
      <c r="GZ144" s="28"/>
      <c r="HA144" s="28"/>
      <c r="HB144" s="28"/>
      <c r="HC144" s="28"/>
      <c r="HD144" s="28"/>
      <c r="HE144" s="28"/>
      <c r="HF144" s="28"/>
      <c r="HG144" s="28"/>
      <c r="HH144" s="28"/>
      <c r="HI144" s="28"/>
      <c r="HJ144" s="28"/>
      <c r="HK144" s="28"/>
      <c r="HL144" s="28"/>
      <c r="HM144" s="28"/>
      <c r="HN144" s="28"/>
      <c r="HO144" s="28"/>
      <c r="HP144" s="28"/>
      <c r="HQ144" s="28"/>
      <c r="HR144" s="28"/>
      <c r="HS144" s="28"/>
      <c r="HT144" s="28"/>
      <c r="HU144" s="28"/>
      <c r="HV144" s="28"/>
      <c r="HW144" s="28"/>
      <c r="HX144" s="28"/>
      <c r="HY144" s="28"/>
      <c r="HZ144" s="28"/>
      <c r="IA144" s="28"/>
      <c r="IB144" s="28"/>
      <c r="IC144" s="28"/>
      <c r="ID144" s="28"/>
      <c r="IE144" s="28"/>
      <c r="IF144" s="28"/>
      <c r="IG144" s="28"/>
      <c r="IH144" s="28"/>
      <c r="II144" s="28"/>
      <c r="IJ144" s="28"/>
      <c r="IK144" s="28"/>
      <c r="IL144" s="28"/>
      <c r="IM144" s="28"/>
      <c r="IN144" s="28"/>
      <c r="IO144" s="28"/>
      <c r="IP144" s="28"/>
      <c r="IQ144" s="28"/>
      <c r="IR144" s="28"/>
      <c r="IS144" s="28"/>
      <c r="IT144" s="28"/>
      <c r="IU144" s="28"/>
      <c r="IV144" s="28"/>
      <c r="IW144" s="28"/>
      <c r="IX144" s="28"/>
      <c r="IY144" s="28"/>
      <c r="IZ144" s="28"/>
      <c r="JA144" s="28"/>
      <c r="JB144" s="28"/>
      <c r="JC144" s="28"/>
      <c r="JD144" s="28"/>
      <c r="JE144" s="28"/>
      <c r="JF144" s="28"/>
      <c r="JG144" s="28"/>
      <c r="JH144" s="28"/>
      <c r="JI144" s="28"/>
      <c r="JJ144" s="28"/>
      <c r="JK144" s="28"/>
      <c r="JL144" s="28"/>
      <c r="JM144" s="28"/>
      <c r="JN144" s="28"/>
      <c r="JO144" s="28"/>
    </row>
    <row r="145" spans="1:275" s="132" customFormat="1" ht="57" customHeight="1" x14ac:dyDescent="0.25">
      <c r="A145" s="651">
        <v>117</v>
      </c>
      <c r="B145" s="740" t="s">
        <v>457</v>
      </c>
      <c r="C145" s="652">
        <v>80101706</v>
      </c>
      <c r="D145" s="653" t="s">
        <v>473</v>
      </c>
      <c r="E145" s="652" t="s">
        <v>92</v>
      </c>
      <c r="F145" s="652">
        <v>1</v>
      </c>
      <c r="G145" s="654" t="s">
        <v>102</v>
      </c>
      <c r="H145" s="760">
        <v>11.5</v>
      </c>
      <c r="I145" s="652" t="s">
        <v>97</v>
      </c>
      <c r="J145" s="652" t="s">
        <v>89</v>
      </c>
      <c r="K145" s="652" t="s">
        <v>461</v>
      </c>
      <c r="L145" s="656">
        <v>80902500</v>
      </c>
      <c r="M145" s="657">
        <v>74865000</v>
      </c>
      <c r="N145" s="658" t="s">
        <v>380</v>
      </c>
      <c r="O145" s="658" t="s">
        <v>51</v>
      </c>
      <c r="P145" s="659" t="s">
        <v>54</v>
      </c>
      <c r="Q145" s="767" t="s">
        <v>561</v>
      </c>
      <c r="R145" s="721"/>
      <c r="S145" s="721"/>
      <c r="T145" s="722"/>
      <c r="U145" s="723"/>
      <c r="V145" s="724"/>
      <c r="W145" s="725"/>
      <c r="X145" s="726"/>
      <c r="Y145" s="727"/>
      <c r="Z145" s="727"/>
      <c r="AA145" s="728"/>
      <c r="AB145" s="728"/>
      <c r="AC145" s="728"/>
      <c r="AD145" s="724"/>
      <c r="AE145" s="728"/>
      <c r="AF145" s="728"/>
      <c r="AG145" s="728"/>
      <c r="AH145" s="729"/>
      <c r="AI145" s="730"/>
      <c r="AJ145" s="730"/>
      <c r="AK145" s="728"/>
      <c r="AL145" s="724"/>
      <c r="AM145" s="731"/>
      <c r="AN145" s="731"/>
      <c r="AO145" s="731"/>
      <c r="AP145" s="731"/>
      <c r="AQ145" s="731"/>
      <c r="AR145" s="732"/>
      <c r="AS145" s="732"/>
      <c r="AT145" s="733"/>
      <c r="AU145" s="733"/>
      <c r="AV145" s="733"/>
      <c r="AW145" s="733"/>
      <c r="AX145" s="733"/>
      <c r="AY145" s="733"/>
      <c r="AZ145" s="733"/>
      <c r="BA145" s="733"/>
      <c r="BB145" s="28"/>
      <c r="BC145" s="28"/>
      <c r="BD145" s="28"/>
      <c r="BE145" s="28"/>
      <c r="BF145" s="28"/>
      <c r="BG145" s="28"/>
      <c r="BH145" s="28"/>
      <c r="BI145" s="28"/>
      <c r="BJ145" s="28"/>
      <c r="BK145" s="28"/>
      <c r="BL145" s="28"/>
      <c r="BM145" s="28"/>
      <c r="BN145" s="28"/>
      <c r="BO145" s="28"/>
      <c r="BP145" s="28"/>
      <c r="BQ145" s="28"/>
      <c r="BR145" s="28"/>
      <c r="BS145" s="28"/>
      <c r="BT145" s="28"/>
      <c r="BU145" s="28"/>
      <c r="BV145" s="28"/>
      <c r="BW145" s="28"/>
      <c r="BX145" s="28"/>
      <c r="BY145" s="28"/>
      <c r="BZ145" s="28"/>
      <c r="CA145" s="28"/>
      <c r="CB145" s="28"/>
      <c r="CC145" s="28"/>
      <c r="CD145" s="28"/>
      <c r="CE145" s="28"/>
      <c r="CF145" s="28"/>
      <c r="CG145" s="28"/>
      <c r="CH145" s="28"/>
      <c r="CI145" s="28"/>
      <c r="CJ145" s="28"/>
      <c r="CK145" s="28"/>
      <c r="CL145" s="28"/>
      <c r="CM145" s="28"/>
      <c r="CN145" s="28"/>
      <c r="CO145" s="28"/>
      <c r="CP145" s="28"/>
      <c r="CQ145" s="28"/>
      <c r="CR145" s="28"/>
      <c r="CS145" s="28"/>
      <c r="CT145" s="28"/>
      <c r="CU145" s="28"/>
      <c r="CV145" s="28"/>
      <c r="CW145" s="28"/>
      <c r="CX145" s="28"/>
      <c r="CY145" s="28"/>
      <c r="CZ145" s="28"/>
      <c r="DA145" s="28"/>
      <c r="DB145" s="28"/>
      <c r="DC145" s="28"/>
      <c r="DD145" s="28"/>
      <c r="DE145" s="28"/>
      <c r="DF145" s="28"/>
      <c r="DG145" s="28"/>
      <c r="DH145" s="28"/>
      <c r="DI145" s="28"/>
      <c r="DJ145" s="28"/>
      <c r="DK145" s="28"/>
      <c r="DL145" s="28"/>
      <c r="DM145" s="28"/>
      <c r="DN145" s="28"/>
      <c r="DO145" s="28"/>
      <c r="DP145" s="28"/>
      <c r="DQ145" s="28"/>
      <c r="DR145" s="28"/>
      <c r="DS145" s="28"/>
      <c r="DT145" s="28"/>
      <c r="DU145" s="28"/>
      <c r="DV145" s="28"/>
      <c r="DW145" s="28"/>
      <c r="DX145" s="28"/>
      <c r="DY145" s="28"/>
      <c r="DZ145" s="28"/>
      <c r="EA145" s="28"/>
      <c r="EB145" s="28"/>
      <c r="EC145" s="28"/>
      <c r="ED145" s="28"/>
      <c r="EE145" s="28"/>
      <c r="EF145" s="28"/>
      <c r="EG145" s="28"/>
      <c r="EH145" s="28"/>
      <c r="EI145" s="28"/>
      <c r="EJ145" s="28"/>
      <c r="EK145" s="28"/>
      <c r="EL145" s="28"/>
      <c r="EM145" s="28"/>
      <c r="EN145" s="28"/>
      <c r="EO145" s="28"/>
      <c r="EP145" s="28"/>
      <c r="EQ145" s="28"/>
      <c r="ER145" s="28"/>
      <c r="ES145" s="28"/>
      <c r="ET145" s="28"/>
      <c r="EU145" s="28"/>
      <c r="EV145" s="28"/>
      <c r="EW145" s="28"/>
      <c r="EX145" s="28"/>
      <c r="EY145" s="28"/>
      <c r="EZ145" s="28"/>
      <c r="FA145" s="28"/>
      <c r="FB145" s="28"/>
      <c r="FC145" s="28"/>
      <c r="FD145" s="28"/>
      <c r="FE145" s="28"/>
      <c r="FF145" s="28"/>
      <c r="FG145" s="28"/>
      <c r="FH145" s="28"/>
      <c r="FI145" s="28"/>
      <c r="FJ145" s="28"/>
      <c r="FK145" s="28"/>
      <c r="FL145" s="28"/>
      <c r="FM145" s="28"/>
      <c r="FN145" s="28"/>
      <c r="FO145" s="28"/>
      <c r="FP145" s="28"/>
      <c r="FQ145" s="28"/>
      <c r="FR145" s="28"/>
      <c r="FS145" s="28"/>
      <c r="FT145" s="28"/>
      <c r="FU145" s="28"/>
      <c r="FV145" s="28"/>
      <c r="FW145" s="28"/>
      <c r="FX145" s="28"/>
      <c r="FY145" s="28"/>
      <c r="FZ145" s="28"/>
      <c r="GA145" s="28"/>
      <c r="GB145" s="28"/>
      <c r="GC145" s="28"/>
      <c r="GD145" s="28"/>
      <c r="GE145" s="28"/>
      <c r="GF145" s="28"/>
      <c r="GG145" s="28"/>
      <c r="GH145" s="28"/>
      <c r="GI145" s="28"/>
      <c r="GJ145" s="28"/>
      <c r="GK145" s="28"/>
      <c r="GL145" s="28"/>
      <c r="GM145" s="28"/>
      <c r="GN145" s="28"/>
      <c r="GO145" s="28"/>
      <c r="GP145" s="28"/>
      <c r="GQ145" s="28"/>
      <c r="GR145" s="28"/>
      <c r="GS145" s="28"/>
      <c r="GT145" s="28"/>
      <c r="GU145" s="28"/>
      <c r="GV145" s="28"/>
      <c r="GW145" s="28"/>
      <c r="GX145" s="28"/>
      <c r="GY145" s="28"/>
      <c r="GZ145" s="28"/>
      <c r="HA145" s="28"/>
      <c r="HB145" s="28"/>
      <c r="HC145" s="28"/>
      <c r="HD145" s="28"/>
      <c r="HE145" s="28"/>
      <c r="HF145" s="28"/>
      <c r="HG145" s="28"/>
      <c r="HH145" s="28"/>
      <c r="HI145" s="28"/>
      <c r="HJ145" s="28"/>
      <c r="HK145" s="28"/>
      <c r="HL145" s="28"/>
      <c r="HM145" s="28"/>
      <c r="HN145" s="28"/>
      <c r="HO145" s="28"/>
      <c r="HP145" s="28"/>
      <c r="HQ145" s="28"/>
      <c r="HR145" s="28"/>
      <c r="HS145" s="28"/>
      <c r="HT145" s="28"/>
      <c r="HU145" s="28"/>
      <c r="HV145" s="28"/>
      <c r="HW145" s="28"/>
      <c r="HX145" s="28"/>
      <c r="HY145" s="28"/>
      <c r="HZ145" s="28"/>
      <c r="IA145" s="28"/>
      <c r="IB145" s="28"/>
      <c r="IC145" s="28"/>
      <c r="ID145" s="28"/>
      <c r="IE145" s="28"/>
      <c r="IF145" s="28"/>
      <c r="IG145" s="28"/>
      <c r="IH145" s="28"/>
      <c r="II145" s="28"/>
      <c r="IJ145" s="28"/>
      <c r="IK145" s="28"/>
      <c r="IL145" s="28"/>
      <c r="IM145" s="28"/>
      <c r="IN145" s="28"/>
      <c r="IO145" s="28"/>
      <c r="IP145" s="28"/>
      <c r="IQ145" s="28"/>
      <c r="IR145" s="28"/>
      <c r="IS145" s="28"/>
      <c r="IT145" s="28"/>
      <c r="IU145" s="28"/>
      <c r="IV145" s="28"/>
      <c r="IW145" s="28"/>
      <c r="IX145" s="28"/>
      <c r="IY145" s="28"/>
      <c r="IZ145" s="28"/>
      <c r="JA145" s="28"/>
      <c r="JB145" s="28"/>
      <c r="JC145" s="28"/>
      <c r="JD145" s="28"/>
      <c r="JE145" s="28"/>
      <c r="JF145" s="28"/>
      <c r="JG145" s="28"/>
      <c r="JH145" s="28"/>
      <c r="JI145" s="28"/>
      <c r="JJ145" s="28"/>
      <c r="JK145" s="28"/>
      <c r="JL145" s="28"/>
      <c r="JM145" s="28"/>
      <c r="JN145" s="28"/>
      <c r="JO145" s="28"/>
    </row>
    <row r="146" spans="1:275" s="132" customFormat="1" ht="57" customHeight="1" x14ac:dyDescent="0.25">
      <c r="A146" s="651">
        <v>118</v>
      </c>
      <c r="B146" s="740" t="s">
        <v>457</v>
      </c>
      <c r="C146" s="652">
        <v>80101706</v>
      </c>
      <c r="D146" s="653" t="s">
        <v>476</v>
      </c>
      <c r="E146" s="652" t="s">
        <v>92</v>
      </c>
      <c r="F146" s="652">
        <v>1</v>
      </c>
      <c r="G146" s="654" t="s">
        <v>102</v>
      </c>
      <c r="H146" s="760">
        <v>11.5</v>
      </c>
      <c r="I146" s="652" t="s">
        <v>97</v>
      </c>
      <c r="J146" s="652" t="s">
        <v>89</v>
      </c>
      <c r="K146" s="652" t="s">
        <v>461</v>
      </c>
      <c r="L146" s="656">
        <v>19377500</v>
      </c>
      <c r="M146" s="657">
        <v>23152500</v>
      </c>
      <c r="N146" s="658" t="s">
        <v>380</v>
      </c>
      <c r="O146" s="658" t="s">
        <v>51</v>
      </c>
      <c r="P146" s="659" t="s">
        <v>503</v>
      </c>
      <c r="Q146" s="767" t="s">
        <v>562</v>
      </c>
      <c r="R146" s="721"/>
      <c r="S146" s="721"/>
      <c r="T146" s="722"/>
      <c r="U146" s="723"/>
      <c r="V146" s="724"/>
      <c r="W146" s="725"/>
      <c r="X146" s="726"/>
      <c r="Y146" s="727"/>
      <c r="Z146" s="727"/>
      <c r="AA146" s="728"/>
      <c r="AB146" s="728"/>
      <c r="AC146" s="728"/>
      <c r="AD146" s="724"/>
      <c r="AE146" s="728"/>
      <c r="AF146" s="728"/>
      <c r="AG146" s="728"/>
      <c r="AH146" s="729"/>
      <c r="AI146" s="730"/>
      <c r="AJ146" s="730"/>
      <c r="AK146" s="728"/>
      <c r="AL146" s="724"/>
      <c r="AM146" s="731"/>
      <c r="AN146" s="731"/>
      <c r="AO146" s="731"/>
      <c r="AP146" s="731"/>
      <c r="AQ146" s="731"/>
      <c r="AR146" s="732"/>
      <c r="AS146" s="732"/>
      <c r="AT146" s="733"/>
      <c r="AU146" s="733"/>
      <c r="AV146" s="733"/>
      <c r="AW146" s="733"/>
      <c r="AX146" s="733"/>
      <c r="AY146" s="733"/>
      <c r="AZ146" s="733"/>
      <c r="BA146" s="733"/>
      <c r="BB146" s="28"/>
      <c r="BC146" s="28"/>
      <c r="BD146" s="28"/>
      <c r="BE146" s="28"/>
      <c r="BF146" s="28"/>
      <c r="BG146" s="28"/>
      <c r="BH146" s="28"/>
      <c r="BI146" s="28"/>
      <c r="BJ146" s="28"/>
      <c r="BK146" s="28"/>
      <c r="BL146" s="28"/>
      <c r="BM146" s="28"/>
      <c r="BN146" s="28"/>
      <c r="BO146" s="28"/>
      <c r="BP146" s="28"/>
      <c r="BQ146" s="28"/>
      <c r="BR146" s="28"/>
      <c r="BS146" s="28"/>
      <c r="BT146" s="28"/>
      <c r="BU146" s="28"/>
      <c r="BV146" s="28"/>
      <c r="BW146" s="28"/>
      <c r="BX146" s="28"/>
      <c r="BY146" s="28"/>
      <c r="BZ146" s="28"/>
      <c r="CA146" s="28"/>
      <c r="CB146" s="28"/>
      <c r="CC146" s="28"/>
      <c r="CD146" s="28"/>
      <c r="CE146" s="28"/>
      <c r="CF146" s="28"/>
      <c r="CG146" s="28"/>
      <c r="CH146" s="28"/>
      <c r="CI146" s="28"/>
      <c r="CJ146" s="28"/>
      <c r="CK146" s="28"/>
      <c r="CL146" s="28"/>
      <c r="CM146" s="28"/>
      <c r="CN146" s="28"/>
      <c r="CO146" s="28"/>
      <c r="CP146" s="28"/>
      <c r="CQ146" s="28"/>
      <c r="CR146" s="28"/>
      <c r="CS146" s="28"/>
      <c r="CT146" s="28"/>
      <c r="CU146" s="28"/>
      <c r="CV146" s="28"/>
      <c r="CW146" s="28"/>
      <c r="CX146" s="28"/>
      <c r="CY146" s="28"/>
      <c r="CZ146" s="28"/>
      <c r="DA146" s="28"/>
      <c r="DB146" s="28"/>
      <c r="DC146" s="28"/>
      <c r="DD146" s="28"/>
      <c r="DE146" s="28"/>
      <c r="DF146" s="28"/>
      <c r="DG146" s="28"/>
      <c r="DH146" s="28"/>
      <c r="DI146" s="28"/>
      <c r="DJ146" s="28"/>
      <c r="DK146" s="28"/>
      <c r="DL146" s="28"/>
      <c r="DM146" s="28"/>
      <c r="DN146" s="28"/>
      <c r="DO146" s="28"/>
      <c r="DP146" s="28"/>
      <c r="DQ146" s="28"/>
      <c r="DR146" s="28"/>
      <c r="DS146" s="28"/>
      <c r="DT146" s="28"/>
      <c r="DU146" s="28"/>
      <c r="DV146" s="28"/>
      <c r="DW146" s="28"/>
      <c r="DX146" s="28"/>
      <c r="DY146" s="28"/>
      <c r="DZ146" s="28"/>
      <c r="EA146" s="28"/>
      <c r="EB146" s="28"/>
      <c r="EC146" s="28"/>
      <c r="ED146" s="28"/>
      <c r="EE146" s="28"/>
      <c r="EF146" s="28"/>
      <c r="EG146" s="28"/>
      <c r="EH146" s="28"/>
      <c r="EI146" s="28"/>
      <c r="EJ146" s="28"/>
      <c r="EK146" s="28"/>
      <c r="EL146" s="28"/>
      <c r="EM146" s="28"/>
      <c r="EN146" s="28"/>
      <c r="EO146" s="28"/>
      <c r="EP146" s="28"/>
      <c r="EQ146" s="28"/>
      <c r="ER146" s="28"/>
      <c r="ES146" s="28"/>
      <c r="ET146" s="28"/>
      <c r="EU146" s="28"/>
      <c r="EV146" s="28"/>
      <c r="EW146" s="28"/>
      <c r="EX146" s="28"/>
      <c r="EY146" s="28"/>
      <c r="EZ146" s="28"/>
      <c r="FA146" s="28"/>
      <c r="FB146" s="28"/>
      <c r="FC146" s="28"/>
      <c r="FD146" s="28"/>
      <c r="FE146" s="28"/>
      <c r="FF146" s="28"/>
      <c r="FG146" s="28"/>
      <c r="FH146" s="28"/>
      <c r="FI146" s="28"/>
      <c r="FJ146" s="28"/>
      <c r="FK146" s="28"/>
      <c r="FL146" s="28"/>
      <c r="FM146" s="28"/>
      <c r="FN146" s="28"/>
      <c r="FO146" s="28"/>
      <c r="FP146" s="28"/>
      <c r="FQ146" s="28"/>
      <c r="FR146" s="28"/>
      <c r="FS146" s="28"/>
      <c r="FT146" s="28"/>
      <c r="FU146" s="28"/>
      <c r="FV146" s="28"/>
      <c r="FW146" s="28"/>
      <c r="FX146" s="28"/>
      <c r="FY146" s="28"/>
      <c r="FZ146" s="28"/>
      <c r="GA146" s="28"/>
      <c r="GB146" s="28"/>
      <c r="GC146" s="28"/>
      <c r="GD146" s="28"/>
      <c r="GE146" s="28"/>
      <c r="GF146" s="28"/>
      <c r="GG146" s="28"/>
      <c r="GH146" s="28"/>
      <c r="GI146" s="28"/>
      <c r="GJ146" s="28"/>
      <c r="GK146" s="28"/>
      <c r="GL146" s="28"/>
      <c r="GM146" s="28"/>
      <c r="GN146" s="28"/>
      <c r="GO146" s="28"/>
      <c r="GP146" s="28"/>
      <c r="GQ146" s="28"/>
      <c r="GR146" s="28"/>
      <c r="GS146" s="28"/>
      <c r="GT146" s="28"/>
      <c r="GU146" s="28"/>
      <c r="GV146" s="28"/>
      <c r="GW146" s="28"/>
      <c r="GX146" s="28"/>
      <c r="GY146" s="28"/>
      <c r="GZ146" s="28"/>
      <c r="HA146" s="28"/>
      <c r="HB146" s="28"/>
      <c r="HC146" s="28"/>
      <c r="HD146" s="28"/>
      <c r="HE146" s="28"/>
      <c r="HF146" s="28"/>
      <c r="HG146" s="28"/>
      <c r="HH146" s="28"/>
      <c r="HI146" s="28"/>
      <c r="HJ146" s="28"/>
      <c r="HK146" s="28"/>
      <c r="HL146" s="28"/>
      <c r="HM146" s="28"/>
      <c r="HN146" s="28"/>
      <c r="HO146" s="28"/>
      <c r="HP146" s="28"/>
      <c r="HQ146" s="28"/>
      <c r="HR146" s="28"/>
      <c r="HS146" s="28"/>
      <c r="HT146" s="28"/>
      <c r="HU146" s="28"/>
      <c r="HV146" s="28"/>
      <c r="HW146" s="28"/>
      <c r="HX146" s="28"/>
      <c r="HY146" s="28"/>
      <c r="HZ146" s="28"/>
      <c r="IA146" s="28"/>
      <c r="IB146" s="28"/>
      <c r="IC146" s="28"/>
      <c r="ID146" s="28"/>
      <c r="IE146" s="28"/>
      <c r="IF146" s="28"/>
      <c r="IG146" s="28"/>
      <c r="IH146" s="28"/>
      <c r="II146" s="28"/>
      <c r="IJ146" s="28"/>
      <c r="IK146" s="28"/>
      <c r="IL146" s="28"/>
      <c r="IM146" s="28"/>
      <c r="IN146" s="28"/>
      <c r="IO146" s="28"/>
      <c r="IP146" s="28"/>
      <c r="IQ146" s="28"/>
      <c r="IR146" s="28"/>
      <c r="IS146" s="28"/>
      <c r="IT146" s="28"/>
      <c r="IU146" s="28"/>
      <c r="IV146" s="28"/>
      <c r="IW146" s="28"/>
      <c r="IX146" s="28"/>
      <c r="IY146" s="28"/>
      <c r="IZ146" s="28"/>
      <c r="JA146" s="28"/>
      <c r="JB146" s="28"/>
      <c r="JC146" s="28"/>
      <c r="JD146" s="28"/>
      <c r="JE146" s="28"/>
      <c r="JF146" s="28"/>
      <c r="JG146" s="28"/>
      <c r="JH146" s="28"/>
      <c r="JI146" s="28"/>
      <c r="JJ146" s="28"/>
      <c r="JK146" s="28"/>
      <c r="JL146" s="28"/>
      <c r="JM146" s="28"/>
      <c r="JN146" s="28"/>
      <c r="JO146" s="28"/>
    </row>
    <row r="147" spans="1:275" s="132" customFormat="1" ht="57" customHeight="1" x14ac:dyDescent="0.25">
      <c r="A147" s="651">
        <v>119</v>
      </c>
      <c r="B147" s="740" t="s">
        <v>485</v>
      </c>
      <c r="C147" s="652">
        <v>80101706</v>
      </c>
      <c r="D147" s="653" t="s">
        <v>468</v>
      </c>
      <c r="E147" s="652" t="s">
        <v>92</v>
      </c>
      <c r="F147" s="652">
        <v>1</v>
      </c>
      <c r="G147" s="654" t="s">
        <v>102</v>
      </c>
      <c r="H147" s="760">
        <v>3.5</v>
      </c>
      <c r="I147" s="652" t="s">
        <v>97</v>
      </c>
      <c r="J147" s="652" t="s">
        <v>89</v>
      </c>
      <c r="K147" s="652" t="s">
        <v>461</v>
      </c>
      <c r="L147" s="656">
        <v>16751000</v>
      </c>
      <c r="M147" s="657">
        <v>10615500</v>
      </c>
      <c r="N147" s="658" t="s">
        <v>380</v>
      </c>
      <c r="O147" s="658" t="s">
        <v>51</v>
      </c>
      <c r="P147" s="659" t="s">
        <v>491</v>
      </c>
      <c r="Q147" s="767" t="s">
        <v>563</v>
      </c>
      <c r="R147" s="721"/>
      <c r="S147" s="721"/>
      <c r="T147" s="722"/>
      <c r="U147" s="723"/>
      <c r="V147" s="724"/>
      <c r="W147" s="725"/>
      <c r="X147" s="726"/>
      <c r="Y147" s="727"/>
      <c r="Z147" s="727"/>
      <c r="AA147" s="728"/>
      <c r="AB147" s="728"/>
      <c r="AC147" s="728"/>
      <c r="AD147" s="724"/>
      <c r="AE147" s="728"/>
      <c r="AF147" s="728"/>
      <c r="AG147" s="728"/>
      <c r="AH147" s="729"/>
      <c r="AI147" s="730"/>
      <c r="AJ147" s="730"/>
      <c r="AK147" s="728"/>
      <c r="AL147" s="724"/>
      <c r="AM147" s="731"/>
      <c r="AN147" s="731"/>
      <c r="AO147" s="731"/>
      <c r="AP147" s="731"/>
      <c r="AQ147" s="731"/>
      <c r="AR147" s="732"/>
      <c r="AS147" s="732"/>
      <c r="AT147" s="733"/>
      <c r="AU147" s="733"/>
      <c r="AV147" s="733"/>
      <c r="AW147" s="733"/>
      <c r="AX147" s="733"/>
      <c r="AY147" s="733"/>
      <c r="AZ147" s="733"/>
      <c r="BA147" s="733"/>
      <c r="BB147" s="28"/>
      <c r="BC147" s="28"/>
      <c r="BD147" s="28"/>
      <c r="BE147" s="28"/>
      <c r="BF147" s="28"/>
      <c r="BG147" s="28"/>
      <c r="BH147" s="28"/>
      <c r="BI147" s="28"/>
      <c r="BJ147" s="28"/>
      <c r="BK147" s="28"/>
      <c r="BL147" s="28"/>
      <c r="BM147" s="28"/>
      <c r="BN147" s="28"/>
      <c r="BO147" s="28"/>
      <c r="BP147" s="28"/>
      <c r="BQ147" s="28"/>
      <c r="BR147" s="28"/>
      <c r="BS147" s="28"/>
      <c r="BT147" s="28"/>
      <c r="BU147" s="28"/>
      <c r="BV147" s="28"/>
      <c r="BW147" s="28"/>
      <c r="BX147" s="28"/>
      <c r="BY147" s="28"/>
      <c r="BZ147" s="28"/>
      <c r="CA147" s="28"/>
      <c r="CB147" s="28"/>
      <c r="CC147" s="28"/>
      <c r="CD147" s="28"/>
      <c r="CE147" s="28"/>
      <c r="CF147" s="28"/>
      <c r="CG147" s="28"/>
      <c r="CH147" s="28"/>
      <c r="CI147" s="28"/>
      <c r="CJ147" s="28"/>
      <c r="CK147" s="28"/>
      <c r="CL147" s="28"/>
      <c r="CM147" s="28"/>
      <c r="CN147" s="28"/>
      <c r="CO147" s="28"/>
      <c r="CP147" s="28"/>
      <c r="CQ147" s="28"/>
      <c r="CR147" s="28"/>
      <c r="CS147" s="28"/>
      <c r="CT147" s="28"/>
      <c r="CU147" s="28"/>
      <c r="CV147" s="28"/>
      <c r="CW147" s="28"/>
      <c r="CX147" s="28"/>
      <c r="CY147" s="28"/>
      <c r="CZ147" s="28"/>
      <c r="DA147" s="28"/>
      <c r="DB147" s="28"/>
      <c r="DC147" s="28"/>
      <c r="DD147" s="28"/>
      <c r="DE147" s="28"/>
      <c r="DF147" s="28"/>
      <c r="DG147" s="28"/>
      <c r="DH147" s="28"/>
      <c r="DI147" s="28"/>
      <c r="DJ147" s="28"/>
      <c r="DK147" s="28"/>
      <c r="DL147" s="28"/>
      <c r="DM147" s="28"/>
      <c r="DN147" s="28"/>
      <c r="DO147" s="28"/>
      <c r="DP147" s="28"/>
      <c r="DQ147" s="28"/>
      <c r="DR147" s="28"/>
      <c r="DS147" s="28"/>
      <c r="DT147" s="28"/>
      <c r="DU147" s="28"/>
      <c r="DV147" s="28"/>
      <c r="DW147" s="28"/>
      <c r="DX147" s="28"/>
      <c r="DY147" s="28"/>
      <c r="DZ147" s="28"/>
      <c r="EA147" s="28"/>
      <c r="EB147" s="28"/>
      <c r="EC147" s="28"/>
      <c r="ED147" s="28"/>
      <c r="EE147" s="28"/>
      <c r="EF147" s="28"/>
      <c r="EG147" s="28"/>
      <c r="EH147" s="28"/>
      <c r="EI147" s="28"/>
      <c r="EJ147" s="28"/>
      <c r="EK147" s="28"/>
      <c r="EL147" s="28"/>
      <c r="EM147" s="28"/>
      <c r="EN147" s="28"/>
      <c r="EO147" s="28"/>
      <c r="EP147" s="28"/>
      <c r="EQ147" s="28"/>
      <c r="ER147" s="28"/>
      <c r="ES147" s="28"/>
      <c r="ET147" s="28"/>
      <c r="EU147" s="28"/>
      <c r="EV147" s="28"/>
      <c r="EW147" s="28"/>
      <c r="EX147" s="28"/>
      <c r="EY147" s="28"/>
      <c r="EZ147" s="28"/>
      <c r="FA147" s="28"/>
      <c r="FB147" s="28"/>
      <c r="FC147" s="28"/>
      <c r="FD147" s="28"/>
      <c r="FE147" s="28"/>
      <c r="FF147" s="28"/>
      <c r="FG147" s="28"/>
      <c r="FH147" s="28"/>
      <c r="FI147" s="28"/>
      <c r="FJ147" s="28"/>
      <c r="FK147" s="28"/>
      <c r="FL147" s="28"/>
      <c r="FM147" s="28"/>
      <c r="FN147" s="28"/>
      <c r="FO147" s="28"/>
      <c r="FP147" s="28"/>
      <c r="FQ147" s="28"/>
      <c r="FR147" s="28"/>
      <c r="FS147" s="28"/>
      <c r="FT147" s="28"/>
      <c r="FU147" s="28"/>
      <c r="FV147" s="28"/>
      <c r="FW147" s="28"/>
      <c r="FX147" s="28"/>
      <c r="FY147" s="28"/>
      <c r="FZ147" s="28"/>
      <c r="GA147" s="28"/>
      <c r="GB147" s="28"/>
      <c r="GC147" s="28"/>
      <c r="GD147" s="28"/>
      <c r="GE147" s="28"/>
      <c r="GF147" s="28"/>
      <c r="GG147" s="28"/>
      <c r="GH147" s="28"/>
      <c r="GI147" s="28"/>
      <c r="GJ147" s="28"/>
      <c r="GK147" s="28"/>
      <c r="GL147" s="28"/>
      <c r="GM147" s="28"/>
      <c r="GN147" s="28"/>
      <c r="GO147" s="28"/>
      <c r="GP147" s="28"/>
      <c r="GQ147" s="28"/>
      <c r="GR147" s="28"/>
      <c r="GS147" s="28"/>
      <c r="GT147" s="28"/>
      <c r="GU147" s="28"/>
      <c r="GV147" s="28"/>
      <c r="GW147" s="28"/>
      <c r="GX147" s="28"/>
      <c r="GY147" s="28"/>
      <c r="GZ147" s="28"/>
      <c r="HA147" s="28"/>
      <c r="HB147" s="28"/>
      <c r="HC147" s="28"/>
      <c r="HD147" s="28"/>
      <c r="HE147" s="28"/>
      <c r="HF147" s="28"/>
      <c r="HG147" s="28"/>
      <c r="HH147" s="28"/>
      <c r="HI147" s="28"/>
      <c r="HJ147" s="28"/>
      <c r="HK147" s="28"/>
      <c r="HL147" s="28"/>
      <c r="HM147" s="28"/>
      <c r="HN147" s="28"/>
      <c r="HO147" s="28"/>
      <c r="HP147" s="28"/>
      <c r="HQ147" s="28"/>
      <c r="HR147" s="28"/>
      <c r="HS147" s="28"/>
      <c r="HT147" s="28"/>
      <c r="HU147" s="28"/>
      <c r="HV147" s="28"/>
      <c r="HW147" s="28"/>
      <c r="HX147" s="28"/>
      <c r="HY147" s="28"/>
      <c r="HZ147" s="28"/>
      <c r="IA147" s="28"/>
      <c r="IB147" s="28"/>
      <c r="IC147" s="28"/>
      <c r="ID147" s="28"/>
      <c r="IE147" s="28"/>
      <c r="IF147" s="28"/>
      <c r="IG147" s="28"/>
      <c r="IH147" s="28"/>
      <c r="II147" s="28"/>
      <c r="IJ147" s="28"/>
      <c r="IK147" s="28"/>
      <c r="IL147" s="28"/>
      <c r="IM147" s="28"/>
      <c r="IN147" s="28"/>
      <c r="IO147" s="28"/>
      <c r="IP147" s="28"/>
      <c r="IQ147" s="28"/>
      <c r="IR147" s="28"/>
      <c r="IS147" s="28"/>
      <c r="IT147" s="28"/>
      <c r="IU147" s="28"/>
      <c r="IV147" s="28"/>
      <c r="IW147" s="28"/>
      <c r="IX147" s="28"/>
      <c r="IY147" s="28"/>
      <c r="IZ147" s="28"/>
      <c r="JA147" s="28"/>
      <c r="JB147" s="28"/>
      <c r="JC147" s="28"/>
      <c r="JD147" s="28"/>
      <c r="JE147" s="28"/>
      <c r="JF147" s="28"/>
      <c r="JG147" s="28"/>
      <c r="JH147" s="28"/>
      <c r="JI147" s="28"/>
      <c r="JJ147" s="28"/>
      <c r="JK147" s="28"/>
      <c r="JL147" s="28"/>
      <c r="JM147" s="28"/>
      <c r="JN147" s="28"/>
      <c r="JO147" s="28"/>
    </row>
    <row r="148" spans="1:275" s="132" customFormat="1" ht="57" customHeight="1" x14ac:dyDescent="0.25">
      <c r="A148" s="651">
        <v>120</v>
      </c>
      <c r="B148" s="740" t="s">
        <v>459</v>
      </c>
      <c r="C148" s="652">
        <v>80101706</v>
      </c>
      <c r="D148" s="653" t="s">
        <v>477</v>
      </c>
      <c r="E148" s="652" t="s">
        <v>92</v>
      </c>
      <c r="F148" s="652">
        <v>1</v>
      </c>
      <c r="G148" s="654" t="s">
        <v>102</v>
      </c>
      <c r="H148" s="760">
        <v>11.5</v>
      </c>
      <c r="I148" s="652" t="s">
        <v>97</v>
      </c>
      <c r="J148" s="652" t="s">
        <v>89</v>
      </c>
      <c r="K148" s="652" t="s">
        <v>462</v>
      </c>
      <c r="L148" s="656">
        <v>74865000</v>
      </c>
      <c r="M148" s="657">
        <v>12036500</v>
      </c>
      <c r="N148" s="658" t="s">
        <v>380</v>
      </c>
      <c r="O148" s="658" t="s">
        <v>51</v>
      </c>
      <c r="P148" s="659" t="s">
        <v>497</v>
      </c>
      <c r="Q148" s="767" t="s">
        <v>564</v>
      </c>
      <c r="R148" s="721"/>
      <c r="S148" s="721"/>
      <c r="T148" s="722"/>
      <c r="U148" s="723"/>
      <c r="V148" s="724"/>
      <c r="W148" s="725"/>
      <c r="X148" s="726"/>
      <c r="Y148" s="727"/>
      <c r="Z148" s="727"/>
      <c r="AA148" s="728"/>
      <c r="AB148" s="728"/>
      <c r="AC148" s="728"/>
      <c r="AD148" s="724"/>
      <c r="AE148" s="728"/>
      <c r="AF148" s="728"/>
      <c r="AG148" s="728"/>
      <c r="AH148" s="729"/>
      <c r="AI148" s="730"/>
      <c r="AJ148" s="730"/>
      <c r="AK148" s="728"/>
      <c r="AL148" s="724"/>
      <c r="AM148" s="731"/>
      <c r="AN148" s="731"/>
      <c r="AO148" s="731"/>
      <c r="AP148" s="731"/>
      <c r="AQ148" s="731"/>
      <c r="AR148" s="732"/>
      <c r="AS148" s="732"/>
      <c r="AT148" s="733"/>
      <c r="AU148" s="733"/>
      <c r="AV148" s="733"/>
      <c r="AW148" s="733"/>
      <c r="AX148" s="733"/>
      <c r="AY148" s="733"/>
      <c r="AZ148" s="733"/>
      <c r="BA148" s="733"/>
      <c r="BB148" s="28"/>
      <c r="BC148" s="28"/>
      <c r="BD148" s="28"/>
      <c r="BE148" s="28"/>
      <c r="BF148" s="28"/>
      <c r="BG148" s="28"/>
      <c r="BH148" s="28"/>
      <c r="BI148" s="28"/>
      <c r="BJ148" s="28"/>
      <c r="BK148" s="28"/>
      <c r="BL148" s="28"/>
      <c r="BM148" s="28"/>
      <c r="BN148" s="28"/>
      <c r="BO148" s="28"/>
      <c r="BP148" s="28"/>
      <c r="BQ148" s="28"/>
      <c r="BR148" s="28"/>
      <c r="BS148" s="28"/>
      <c r="BT148" s="28"/>
      <c r="BU148" s="28"/>
      <c r="BV148" s="28"/>
      <c r="BW148" s="28"/>
      <c r="BX148" s="28"/>
      <c r="BY148" s="28"/>
      <c r="BZ148" s="28"/>
      <c r="CA148" s="28"/>
      <c r="CB148" s="28"/>
      <c r="CC148" s="28"/>
      <c r="CD148" s="28"/>
      <c r="CE148" s="28"/>
      <c r="CF148" s="28"/>
      <c r="CG148" s="28"/>
      <c r="CH148" s="28"/>
      <c r="CI148" s="28"/>
      <c r="CJ148" s="28"/>
      <c r="CK148" s="28"/>
      <c r="CL148" s="28"/>
      <c r="CM148" s="28"/>
      <c r="CN148" s="28"/>
      <c r="CO148" s="28"/>
      <c r="CP148" s="28"/>
      <c r="CQ148" s="28"/>
      <c r="CR148" s="28"/>
      <c r="CS148" s="28"/>
      <c r="CT148" s="28"/>
      <c r="CU148" s="28"/>
      <c r="CV148" s="28"/>
      <c r="CW148" s="28"/>
      <c r="CX148" s="28"/>
      <c r="CY148" s="28"/>
      <c r="CZ148" s="28"/>
      <c r="DA148" s="28"/>
      <c r="DB148" s="28"/>
      <c r="DC148" s="28"/>
      <c r="DD148" s="28"/>
      <c r="DE148" s="28"/>
      <c r="DF148" s="28"/>
      <c r="DG148" s="28"/>
      <c r="DH148" s="28"/>
      <c r="DI148" s="28"/>
      <c r="DJ148" s="28"/>
      <c r="DK148" s="28"/>
      <c r="DL148" s="28"/>
      <c r="DM148" s="28"/>
      <c r="DN148" s="28"/>
      <c r="DO148" s="28"/>
      <c r="DP148" s="28"/>
      <c r="DQ148" s="28"/>
      <c r="DR148" s="28"/>
      <c r="DS148" s="28"/>
      <c r="DT148" s="28"/>
      <c r="DU148" s="28"/>
      <c r="DV148" s="28"/>
      <c r="DW148" s="28"/>
      <c r="DX148" s="28"/>
      <c r="DY148" s="28"/>
      <c r="DZ148" s="28"/>
      <c r="EA148" s="28"/>
      <c r="EB148" s="28"/>
      <c r="EC148" s="28"/>
      <c r="ED148" s="28"/>
      <c r="EE148" s="28"/>
      <c r="EF148" s="28"/>
      <c r="EG148" s="28"/>
      <c r="EH148" s="28"/>
      <c r="EI148" s="28"/>
      <c r="EJ148" s="28"/>
      <c r="EK148" s="28"/>
      <c r="EL148" s="28"/>
      <c r="EM148" s="28"/>
      <c r="EN148" s="28"/>
      <c r="EO148" s="28"/>
      <c r="EP148" s="28"/>
      <c r="EQ148" s="28"/>
      <c r="ER148" s="28"/>
      <c r="ES148" s="28"/>
      <c r="ET148" s="28"/>
      <c r="EU148" s="28"/>
      <c r="EV148" s="28"/>
      <c r="EW148" s="28"/>
      <c r="EX148" s="28"/>
      <c r="EY148" s="28"/>
      <c r="EZ148" s="28"/>
      <c r="FA148" s="28"/>
      <c r="FB148" s="28"/>
      <c r="FC148" s="28"/>
      <c r="FD148" s="28"/>
      <c r="FE148" s="28"/>
      <c r="FF148" s="28"/>
      <c r="FG148" s="28"/>
      <c r="FH148" s="28"/>
      <c r="FI148" s="28"/>
      <c r="FJ148" s="28"/>
      <c r="FK148" s="28"/>
      <c r="FL148" s="28"/>
      <c r="FM148" s="28"/>
      <c r="FN148" s="28"/>
      <c r="FO148" s="28"/>
      <c r="FP148" s="28"/>
      <c r="FQ148" s="28"/>
      <c r="FR148" s="28"/>
      <c r="FS148" s="28"/>
      <c r="FT148" s="28"/>
      <c r="FU148" s="28"/>
      <c r="FV148" s="28"/>
      <c r="FW148" s="28"/>
      <c r="FX148" s="28"/>
      <c r="FY148" s="28"/>
      <c r="FZ148" s="28"/>
      <c r="GA148" s="28"/>
      <c r="GB148" s="28"/>
      <c r="GC148" s="28"/>
      <c r="GD148" s="28"/>
      <c r="GE148" s="28"/>
      <c r="GF148" s="28"/>
      <c r="GG148" s="28"/>
      <c r="GH148" s="28"/>
      <c r="GI148" s="28"/>
      <c r="GJ148" s="28"/>
      <c r="GK148" s="28"/>
      <c r="GL148" s="28"/>
      <c r="GM148" s="28"/>
      <c r="GN148" s="28"/>
      <c r="GO148" s="28"/>
      <c r="GP148" s="28"/>
      <c r="GQ148" s="28"/>
      <c r="GR148" s="28"/>
      <c r="GS148" s="28"/>
      <c r="GT148" s="28"/>
      <c r="GU148" s="28"/>
      <c r="GV148" s="28"/>
      <c r="GW148" s="28"/>
      <c r="GX148" s="28"/>
      <c r="GY148" s="28"/>
      <c r="GZ148" s="28"/>
      <c r="HA148" s="28"/>
      <c r="HB148" s="28"/>
      <c r="HC148" s="28"/>
      <c r="HD148" s="28"/>
      <c r="HE148" s="28"/>
      <c r="HF148" s="28"/>
      <c r="HG148" s="28"/>
      <c r="HH148" s="28"/>
      <c r="HI148" s="28"/>
      <c r="HJ148" s="28"/>
      <c r="HK148" s="28"/>
      <c r="HL148" s="28"/>
      <c r="HM148" s="28"/>
      <c r="HN148" s="28"/>
      <c r="HO148" s="28"/>
      <c r="HP148" s="28"/>
      <c r="HQ148" s="28"/>
      <c r="HR148" s="28"/>
      <c r="HS148" s="28"/>
      <c r="HT148" s="28"/>
      <c r="HU148" s="28"/>
      <c r="HV148" s="28"/>
      <c r="HW148" s="28"/>
      <c r="HX148" s="28"/>
      <c r="HY148" s="28"/>
      <c r="HZ148" s="28"/>
      <c r="IA148" s="28"/>
      <c r="IB148" s="28"/>
      <c r="IC148" s="28"/>
      <c r="ID148" s="28"/>
      <c r="IE148" s="28"/>
      <c r="IF148" s="28"/>
      <c r="IG148" s="28"/>
      <c r="IH148" s="28"/>
      <c r="II148" s="28"/>
      <c r="IJ148" s="28"/>
      <c r="IK148" s="28"/>
      <c r="IL148" s="28"/>
      <c r="IM148" s="28"/>
      <c r="IN148" s="28"/>
      <c r="IO148" s="28"/>
      <c r="IP148" s="28"/>
      <c r="IQ148" s="28"/>
      <c r="IR148" s="28"/>
      <c r="IS148" s="28"/>
      <c r="IT148" s="28"/>
      <c r="IU148" s="28"/>
      <c r="IV148" s="28"/>
      <c r="IW148" s="28"/>
      <c r="IX148" s="28"/>
      <c r="IY148" s="28"/>
      <c r="IZ148" s="28"/>
      <c r="JA148" s="28"/>
      <c r="JB148" s="28"/>
      <c r="JC148" s="28"/>
      <c r="JD148" s="28"/>
      <c r="JE148" s="28"/>
      <c r="JF148" s="28"/>
      <c r="JG148" s="28"/>
      <c r="JH148" s="28"/>
      <c r="JI148" s="28"/>
      <c r="JJ148" s="28"/>
      <c r="JK148" s="28"/>
      <c r="JL148" s="28"/>
      <c r="JM148" s="28"/>
      <c r="JN148" s="28"/>
      <c r="JO148" s="28"/>
    </row>
    <row r="149" spans="1:275" s="132" customFormat="1" ht="57" customHeight="1" x14ac:dyDescent="0.25">
      <c r="A149" s="651">
        <v>121</v>
      </c>
      <c r="B149" s="740" t="s">
        <v>458</v>
      </c>
      <c r="C149" s="652">
        <v>80101706</v>
      </c>
      <c r="D149" s="653" t="s">
        <v>474</v>
      </c>
      <c r="E149" s="652" t="s">
        <v>92</v>
      </c>
      <c r="F149" s="652">
        <v>1</v>
      </c>
      <c r="G149" s="654" t="s">
        <v>102</v>
      </c>
      <c r="H149" s="760">
        <v>3.5</v>
      </c>
      <c r="I149" s="652" t="s">
        <v>97</v>
      </c>
      <c r="J149" s="652" t="s">
        <v>89</v>
      </c>
      <c r="K149" s="652" t="s">
        <v>461</v>
      </c>
      <c r="L149" s="656">
        <v>24150000</v>
      </c>
      <c r="M149" s="657">
        <v>29750000</v>
      </c>
      <c r="N149" s="658" t="s">
        <v>380</v>
      </c>
      <c r="O149" s="658" t="s">
        <v>51</v>
      </c>
      <c r="P149" s="659" t="s">
        <v>494</v>
      </c>
      <c r="Q149" s="767" t="s">
        <v>565</v>
      </c>
      <c r="R149" s="721"/>
      <c r="S149" s="721"/>
      <c r="T149" s="722"/>
      <c r="U149" s="723"/>
      <c r="V149" s="724"/>
      <c r="W149" s="725"/>
      <c r="X149" s="726"/>
      <c r="Y149" s="727"/>
      <c r="Z149" s="727"/>
      <c r="AA149" s="728"/>
      <c r="AB149" s="728"/>
      <c r="AC149" s="728"/>
      <c r="AD149" s="724"/>
      <c r="AE149" s="728"/>
      <c r="AF149" s="728"/>
      <c r="AG149" s="728"/>
      <c r="AH149" s="729"/>
      <c r="AI149" s="730"/>
      <c r="AJ149" s="730"/>
      <c r="AK149" s="728"/>
      <c r="AL149" s="724"/>
      <c r="AM149" s="731"/>
      <c r="AN149" s="731"/>
      <c r="AO149" s="731"/>
      <c r="AP149" s="731"/>
      <c r="AQ149" s="731"/>
      <c r="AR149" s="732"/>
      <c r="AS149" s="732"/>
      <c r="AT149" s="733"/>
      <c r="AU149" s="733"/>
      <c r="AV149" s="733"/>
      <c r="AW149" s="733"/>
      <c r="AX149" s="733"/>
      <c r="AY149" s="733"/>
      <c r="AZ149" s="733"/>
      <c r="BA149" s="733"/>
      <c r="BB149" s="28"/>
      <c r="BC149" s="28"/>
      <c r="BD149" s="28"/>
      <c r="BE149" s="28"/>
      <c r="BF149" s="28"/>
      <c r="BG149" s="28"/>
      <c r="BH149" s="28"/>
      <c r="BI149" s="28"/>
      <c r="BJ149" s="28"/>
      <c r="BK149" s="28"/>
      <c r="BL149" s="28"/>
      <c r="BM149" s="28"/>
      <c r="BN149" s="28"/>
      <c r="BO149" s="28"/>
      <c r="BP149" s="28"/>
      <c r="BQ149" s="28"/>
      <c r="BR149" s="28"/>
      <c r="BS149" s="28"/>
      <c r="BT149" s="28"/>
      <c r="BU149" s="28"/>
      <c r="BV149" s="28"/>
      <c r="BW149" s="28"/>
      <c r="BX149" s="28"/>
      <c r="BY149" s="28"/>
      <c r="BZ149" s="28"/>
      <c r="CA149" s="28"/>
      <c r="CB149" s="28"/>
      <c r="CC149" s="28"/>
      <c r="CD149" s="28"/>
      <c r="CE149" s="28"/>
      <c r="CF149" s="28"/>
      <c r="CG149" s="28"/>
      <c r="CH149" s="28"/>
      <c r="CI149" s="28"/>
      <c r="CJ149" s="28"/>
      <c r="CK149" s="28"/>
      <c r="CL149" s="28"/>
      <c r="CM149" s="28"/>
      <c r="CN149" s="28"/>
      <c r="CO149" s="28"/>
      <c r="CP149" s="28"/>
      <c r="CQ149" s="28"/>
      <c r="CR149" s="28"/>
      <c r="CS149" s="28"/>
      <c r="CT149" s="28"/>
      <c r="CU149" s="28"/>
      <c r="CV149" s="28"/>
      <c r="CW149" s="28"/>
      <c r="CX149" s="28"/>
      <c r="CY149" s="28"/>
      <c r="CZ149" s="28"/>
      <c r="DA149" s="28"/>
      <c r="DB149" s="28"/>
      <c r="DC149" s="28"/>
      <c r="DD149" s="28"/>
      <c r="DE149" s="28"/>
      <c r="DF149" s="28"/>
      <c r="DG149" s="28"/>
      <c r="DH149" s="28"/>
      <c r="DI149" s="28"/>
      <c r="DJ149" s="28"/>
      <c r="DK149" s="28"/>
      <c r="DL149" s="28"/>
      <c r="DM149" s="28"/>
      <c r="DN149" s="28"/>
      <c r="DO149" s="28"/>
      <c r="DP149" s="28"/>
      <c r="DQ149" s="28"/>
      <c r="DR149" s="28"/>
      <c r="DS149" s="28"/>
      <c r="DT149" s="28"/>
      <c r="DU149" s="28"/>
      <c r="DV149" s="28"/>
      <c r="DW149" s="28"/>
      <c r="DX149" s="28"/>
      <c r="DY149" s="28"/>
      <c r="DZ149" s="28"/>
      <c r="EA149" s="28"/>
      <c r="EB149" s="28"/>
      <c r="EC149" s="28"/>
      <c r="ED149" s="28"/>
      <c r="EE149" s="28"/>
      <c r="EF149" s="28"/>
      <c r="EG149" s="28"/>
      <c r="EH149" s="28"/>
      <c r="EI149" s="28"/>
      <c r="EJ149" s="28"/>
      <c r="EK149" s="28"/>
      <c r="EL149" s="28"/>
      <c r="EM149" s="28"/>
      <c r="EN149" s="28"/>
      <c r="EO149" s="28"/>
      <c r="EP149" s="28"/>
      <c r="EQ149" s="28"/>
      <c r="ER149" s="28"/>
      <c r="ES149" s="28"/>
      <c r="ET149" s="28"/>
      <c r="EU149" s="28"/>
      <c r="EV149" s="28"/>
      <c r="EW149" s="28"/>
      <c r="EX149" s="28"/>
      <c r="EY149" s="28"/>
      <c r="EZ149" s="28"/>
      <c r="FA149" s="28"/>
      <c r="FB149" s="28"/>
      <c r="FC149" s="28"/>
      <c r="FD149" s="28"/>
      <c r="FE149" s="28"/>
      <c r="FF149" s="28"/>
      <c r="FG149" s="28"/>
      <c r="FH149" s="28"/>
      <c r="FI149" s="28"/>
      <c r="FJ149" s="28"/>
      <c r="FK149" s="28"/>
      <c r="FL149" s="28"/>
      <c r="FM149" s="28"/>
      <c r="FN149" s="28"/>
      <c r="FO149" s="28"/>
      <c r="FP149" s="28"/>
      <c r="FQ149" s="28"/>
      <c r="FR149" s="28"/>
      <c r="FS149" s="28"/>
      <c r="FT149" s="28"/>
      <c r="FU149" s="28"/>
      <c r="FV149" s="28"/>
      <c r="FW149" s="28"/>
      <c r="FX149" s="28"/>
      <c r="FY149" s="28"/>
      <c r="FZ149" s="28"/>
      <c r="GA149" s="28"/>
      <c r="GB149" s="28"/>
      <c r="GC149" s="28"/>
      <c r="GD149" s="28"/>
      <c r="GE149" s="28"/>
      <c r="GF149" s="28"/>
      <c r="GG149" s="28"/>
      <c r="GH149" s="28"/>
      <c r="GI149" s="28"/>
      <c r="GJ149" s="28"/>
      <c r="GK149" s="28"/>
      <c r="GL149" s="28"/>
      <c r="GM149" s="28"/>
      <c r="GN149" s="28"/>
      <c r="GO149" s="28"/>
      <c r="GP149" s="28"/>
      <c r="GQ149" s="28"/>
      <c r="GR149" s="28"/>
      <c r="GS149" s="28"/>
      <c r="GT149" s="28"/>
      <c r="GU149" s="28"/>
      <c r="GV149" s="28"/>
      <c r="GW149" s="28"/>
      <c r="GX149" s="28"/>
      <c r="GY149" s="28"/>
      <c r="GZ149" s="28"/>
      <c r="HA149" s="28"/>
      <c r="HB149" s="28"/>
      <c r="HC149" s="28"/>
      <c r="HD149" s="28"/>
      <c r="HE149" s="28"/>
      <c r="HF149" s="28"/>
      <c r="HG149" s="28"/>
      <c r="HH149" s="28"/>
      <c r="HI149" s="28"/>
      <c r="HJ149" s="28"/>
      <c r="HK149" s="28"/>
      <c r="HL149" s="28"/>
      <c r="HM149" s="28"/>
      <c r="HN149" s="28"/>
      <c r="HO149" s="28"/>
      <c r="HP149" s="28"/>
      <c r="HQ149" s="28"/>
      <c r="HR149" s="28"/>
      <c r="HS149" s="28"/>
      <c r="HT149" s="28"/>
      <c r="HU149" s="28"/>
      <c r="HV149" s="28"/>
      <c r="HW149" s="28"/>
      <c r="HX149" s="28"/>
      <c r="HY149" s="28"/>
      <c r="HZ149" s="28"/>
      <c r="IA149" s="28"/>
      <c r="IB149" s="28"/>
      <c r="IC149" s="28"/>
      <c r="ID149" s="28"/>
      <c r="IE149" s="28"/>
      <c r="IF149" s="28"/>
      <c r="IG149" s="28"/>
      <c r="IH149" s="28"/>
      <c r="II149" s="28"/>
      <c r="IJ149" s="28"/>
      <c r="IK149" s="28"/>
      <c r="IL149" s="28"/>
      <c r="IM149" s="28"/>
      <c r="IN149" s="28"/>
      <c r="IO149" s="28"/>
      <c r="IP149" s="28"/>
      <c r="IQ149" s="28"/>
      <c r="IR149" s="28"/>
      <c r="IS149" s="28"/>
      <c r="IT149" s="28"/>
      <c r="IU149" s="28"/>
      <c r="IV149" s="28"/>
      <c r="IW149" s="28"/>
      <c r="IX149" s="28"/>
      <c r="IY149" s="28"/>
      <c r="IZ149" s="28"/>
      <c r="JA149" s="28"/>
      <c r="JB149" s="28"/>
      <c r="JC149" s="28"/>
      <c r="JD149" s="28"/>
      <c r="JE149" s="28"/>
      <c r="JF149" s="28"/>
      <c r="JG149" s="28"/>
      <c r="JH149" s="28"/>
      <c r="JI149" s="28"/>
      <c r="JJ149" s="28"/>
      <c r="JK149" s="28"/>
      <c r="JL149" s="28"/>
      <c r="JM149" s="28"/>
      <c r="JN149" s="28"/>
      <c r="JO149" s="28"/>
    </row>
    <row r="150" spans="1:275" s="132" customFormat="1" ht="57" customHeight="1" x14ac:dyDescent="0.25">
      <c r="A150" s="651">
        <v>122</v>
      </c>
      <c r="B150" s="740" t="s">
        <v>453</v>
      </c>
      <c r="C150" s="652">
        <v>80101706</v>
      </c>
      <c r="D150" s="653" t="s">
        <v>467</v>
      </c>
      <c r="E150" s="652" t="s">
        <v>92</v>
      </c>
      <c r="F150" s="652">
        <v>1</v>
      </c>
      <c r="G150" s="654" t="s">
        <v>102</v>
      </c>
      <c r="H150" s="760">
        <v>3.5</v>
      </c>
      <c r="I150" s="652" t="s">
        <v>97</v>
      </c>
      <c r="J150" s="652" t="s">
        <v>89</v>
      </c>
      <c r="K150" s="652" t="s">
        <v>461</v>
      </c>
      <c r="L150" s="656">
        <v>10615500</v>
      </c>
      <c r="M150" s="657">
        <v>15582000</v>
      </c>
      <c r="N150" s="658" t="s">
        <v>380</v>
      </c>
      <c r="O150" s="658" t="s">
        <v>51</v>
      </c>
      <c r="P150" s="659" t="s">
        <v>490</v>
      </c>
      <c r="Q150" s="773" t="s">
        <v>566</v>
      </c>
      <c r="R150" s="721"/>
      <c r="S150" s="721"/>
      <c r="T150" s="722"/>
      <c r="U150" s="723"/>
      <c r="V150" s="724"/>
      <c r="W150" s="725"/>
      <c r="X150" s="726"/>
      <c r="Y150" s="727"/>
      <c r="Z150" s="727"/>
      <c r="AA150" s="728"/>
      <c r="AB150" s="728"/>
      <c r="AC150" s="728"/>
      <c r="AD150" s="724"/>
      <c r="AE150" s="728"/>
      <c r="AF150" s="728"/>
      <c r="AG150" s="728"/>
      <c r="AH150" s="729"/>
      <c r="AI150" s="730"/>
      <c r="AJ150" s="730"/>
      <c r="AK150" s="728"/>
      <c r="AL150" s="724"/>
      <c r="AM150" s="731"/>
      <c r="AN150" s="731"/>
      <c r="AO150" s="731"/>
      <c r="AP150" s="731"/>
      <c r="AQ150" s="731"/>
      <c r="AR150" s="732"/>
      <c r="AS150" s="732"/>
      <c r="AT150" s="733"/>
      <c r="AU150" s="733"/>
      <c r="AV150" s="733"/>
      <c r="AW150" s="733"/>
      <c r="AX150" s="733"/>
      <c r="AY150" s="733"/>
      <c r="AZ150" s="733"/>
      <c r="BA150" s="733"/>
      <c r="BB150" s="28"/>
      <c r="BC150" s="28"/>
      <c r="BD150" s="28"/>
      <c r="BE150" s="28"/>
      <c r="BF150" s="28"/>
      <c r="BG150" s="28"/>
      <c r="BH150" s="28"/>
      <c r="BI150" s="28"/>
      <c r="BJ150" s="28"/>
      <c r="BK150" s="28"/>
      <c r="BL150" s="28"/>
      <c r="BM150" s="28"/>
      <c r="BN150" s="28"/>
      <c r="BO150" s="28"/>
      <c r="BP150" s="28"/>
      <c r="BQ150" s="28"/>
      <c r="BR150" s="28"/>
      <c r="BS150" s="28"/>
      <c r="BT150" s="28"/>
      <c r="BU150" s="28"/>
      <c r="BV150" s="28"/>
      <c r="BW150" s="28"/>
      <c r="BX150" s="28"/>
      <c r="BY150" s="28"/>
      <c r="BZ150" s="28"/>
      <c r="CA150" s="28"/>
      <c r="CB150" s="28"/>
      <c r="CC150" s="28"/>
      <c r="CD150" s="28"/>
      <c r="CE150" s="28"/>
      <c r="CF150" s="28"/>
      <c r="CG150" s="28"/>
      <c r="CH150" s="28"/>
      <c r="CI150" s="28"/>
      <c r="CJ150" s="28"/>
      <c r="CK150" s="28"/>
      <c r="CL150" s="28"/>
      <c r="CM150" s="28"/>
      <c r="CN150" s="28"/>
      <c r="CO150" s="28"/>
      <c r="CP150" s="28"/>
      <c r="CQ150" s="28"/>
      <c r="CR150" s="28"/>
      <c r="CS150" s="28"/>
      <c r="CT150" s="28"/>
      <c r="CU150" s="28"/>
      <c r="CV150" s="28"/>
      <c r="CW150" s="28"/>
      <c r="CX150" s="28"/>
      <c r="CY150" s="28"/>
      <c r="CZ150" s="28"/>
      <c r="DA150" s="28"/>
      <c r="DB150" s="28"/>
      <c r="DC150" s="28"/>
      <c r="DD150" s="28"/>
      <c r="DE150" s="28"/>
      <c r="DF150" s="28"/>
      <c r="DG150" s="28"/>
      <c r="DH150" s="28"/>
      <c r="DI150" s="28"/>
      <c r="DJ150" s="28"/>
      <c r="DK150" s="28"/>
      <c r="DL150" s="28"/>
      <c r="DM150" s="28"/>
      <c r="DN150" s="28"/>
      <c r="DO150" s="28"/>
      <c r="DP150" s="28"/>
      <c r="DQ150" s="28"/>
      <c r="DR150" s="28"/>
      <c r="DS150" s="28"/>
      <c r="DT150" s="28"/>
      <c r="DU150" s="28"/>
      <c r="DV150" s="28"/>
      <c r="DW150" s="28"/>
      <c r="DX150" s="28"/>
      <c r="DY150" s="28"/>
      <c r="DZ150" s="28"/>
      <c r="EA150" s="28"/>
      <c r="EB150" s="28"/>
      <c r="EC150" s="28"/>
      <c r="ED150" s="28"/>
      <c r="EE150" s="28"/>
      <c r="EF150" s="28"/>
      <c r="EG150" s="28"/>
      <c r="EH150" s="28"/>
      <c r="EI150" s="28"/>
      <c r="EJ150" s="28"/>
      <c r="EK150" s="28"/>
      <c r="EL150" s="28"/>
      <c r="EM150" s="28"/>
      <c r="EN150" s="28"/>
      <c r="EO150" s="28"/>
      <c r="EP150" s="28"/>
      <c r="EQ150" s="28"/>
      <c r="ER150" s="28"/>
      <c r="ES150" s="28"/>
      <c r="ET150" s="28"/>
      <c r="EU150" s="28"/>
      <c r="EV150" s="28"/>
      <c r="EW150" s="28"/>
      <c r="EX150" s="28"/>
      <c r="EY150" s="28"/>
      <c r="EZ150" s="28"/>
      <c r="FA150" s="28"/>
      <c r="FB150" s="28"/>
      <c r="FC150" s="28"/>
      <c r="FD150" s="28"/>
      <c r="FE150" s="28"/>
      <c r="FF150" s="28"/>
      <c r="FG150" s="28"/>
      <c r="FH150" s="28"/>
      <c r="FI150" s="28"/>
      <c r="FJ150" s="28"/>
      <c r="FK150" s="28"/>
      <c r="FL150" s="28"/>
      <c r="FM150" s="28"/>
      <c r="FN150" s="28"/>
      <c r="FO150" s="28"/>
      <c r="FP150" s="28"/>
      <c r="FQ150" s="28"/>
      <c r="FR150" s="28"/>
      <c r="FS150" s="28"/>
      <c r="FT150" s="28"/>
      <c r="FU150" s="28"/>
      <c r="FV150" s="28"/>
      <c r="FW150" s="28"/>
      <c r="FX150" s="28"/>
      <c r="FY150" s="28"/>
      <c r="FZ150" s="28"/>
      <c r="GA150" s="28"/>
      <c r="GB150" s="28"/>
      <c r="GC150" s="28"/>
      <c r="GD150" s="28"/>
      <c r="GE150" s="28"/>
      <c r="GF150" s="28"/>
      <c r="GG150" s="28"/>
      <c r="GH150" s="28"/>
      <c r="GI150" s="28"/>
      <c r="GJ150" s="28"/>
      <c r="GK150" s="28"/>
      <c r="GL150" s="28"/>
      <c r="GM150" s="28"/>
      <c r="GN150" s="28"/>
      <c r="GO150" s="28"/>
      <c r="GP150" s="28"/>
      <c r="GQ150" s="28"/>
      <c r="GR150" s="28"/>
      <c r="GS150" s="28"/>
      <c r="GT150" s="28"/>
      <c r="GU150" s="28"/>
      <c r="GV150" s="28"/>
      <c r="GW150" s="28"/>
      <c r="GX150" s="28"/>
      <c r="GY150" s="28"/>
      <c r="GZ150" s="28"/>
      <c r="HA150" s="28"/>
      <c r="HB150" s="28"/>
      <c r="HC150" s="28"/>
      <c r="HD150" s="28"/>
      <c r="HE150" s="28"/>
      <c r="HF150" s="28"/>
      <c r="HG150" s="28"/>
      <c r="HH150" s="28"/>
      <c r="HI150" s="28"/>
      <c r="HJ150" s="28"/>
      <c r="HK150" s="28"/>
      <c r="HL150" s="28"/>
      <c r="HM150" s="28"/>
      <c r="HN150" s="28"/>
      <c r="HO150" s="28"/>
      <c r="HP150" s="28"/>
      <c r="HQ150" s="28"/>
      <c r="HR150" s="28"/>
      <c r="HS150" s="28"/>
      <c r="HT150" s="28"/>
      <c r="HU150" s="28"/>
      <c r="HV150" s="28"/>
      <c r="HW150" s="28"/>
      <c r="HX150" s="28"/>
      <c r="HY150" s="28"/>
      <c r="HZ150" s="28"/>
      <c r="IA150" s="28"/>
      <c r="IB150" s="28"/>
      <c r="IC150" s="28"/>
      <c r="ID150" s="28"/>
      <c r="IE150" s="28"/>
      <c r="IF150" s="28"/>
      <c r="IG150" s="28"/>
      <c r="IH150" s="28"/>
      <c r="II150" s="28"/>
      <c r="IJ150" s="28"/>
      <c r="IK150" s="28"/>
      <c r="IL150" s="28"/>
      <c r="IM150" s="28"/>
      <c r="IN150" s="28"/>
      <c r="IO150" s="28"/>
      <c r="IP150" s="28"/>
      <c r="IQ150" s="28"/>
      <c r="IR150" s="28"/>
      <c r="IS150" s="28"/>
      <c r="IT150" s="28"/>
      <c r="IU150" s="28"/>
      <c r="IV150" s="28"/>
      <c r="IW150" s="28"/>
      <c r="IX150" s="28"/>
      <c r="IY150" s="28"/>
      <c r="IZ150" s="28"/>
      <c r="JA150" s="28"/>
      <c r="JB150" s="28"/>
      <c r="JC150" s="28"/>
      <c r="JD150" s="28"/>
      <c r="JE150" s="28"/>
      <c r="JF150" s="28"/>
      <c r="JG150" s="28"/>
      <c r="JH150" s="28"/>
      <c r="JI150" s="28"/>
      <c r="JJ150" s="28"/>
      <c r="JK150" s="28"/>
      <c r="JL150" s="28"/>
      <c r="JM150" s="28"/>
      <c r="JN150" s="28"/>
      <c r="JO150" s="28"/>
    </row>
    <row r="151" spans="1:275" s="132" customFormat="1" ht="57" customHeight="1" x14ac:dyDescent="0.25">
      <c r="A151" s="651">
        <v>123</v>
      </c>
      <c r="B151" s="740" t="s">
        <v>485</v>
      </c>
      <c r="C151" s="652">
        <v>80101706</v>
      </c>
      <c r="D151" s="653" t="s">
        <v>468</v>
      </c>
      <c r="E151" s="652" t="s">
        <v>92</v>
      </c>
      <c r="F151" s="652">
        <v>1</v>
      </c>
      <c r="G151" s="654" t="s">
        <v>102</v>
      </c>
      <c r="H151" s="760">
        <v>3.5</v>
      </c>
      <c r="I151" s="652" t="s">
        <v>97</v>
      </c>
      <c r="J151" s="652" t="s">
        <v>89</v>
      </c>
      <c r="K151" s="652" t="s">
        <v>461</v>
      </c>
      <c r="L151" s="656">
        <v>12036500</v>
      </c>
      <c r="M151" s="657">
        <v>42665000</v>
      </c>
      <c r="N151" s="658" t="s">
        <v>380</v>
      </c>
      <c r="O151" s="658" t="s">
        <v>51</v>
      </c>
      <c r="P151" s="659" t="s">
        <v>503</v>
      </c>
      <c r="Q151" s="773" t="s">
        <v>567</v>
      </c>
      <c r="R151" s="721"/>
      <c r="S151" s="721"/>
      <c r="T151" s="722"/>
      <c r="U151" s="723"/>
      <c r="V151" s="724"/>
      <c r="W151" s="725"/>
      <c r="X151" s="726"/>
      <c r="Y151" s="727"/>
      <c r="Z151" s="727"/>
      <c r="AA151" s="728"/>
      <c r="AB151" s="728"/>
      <c r="AC151" s="728"/>
      <c r="AD151" s="724"/>
      <c r="AE151" s="728"/>
      <c r="AF151" s="728"/>
      <c r="AG151" s="728"/>
      <c r="AH151" s="729"/>
      <c r="AI151" s="730"/>
      <c r="AJ151" s="730"/>
      <c r="AK151" s="728"/>
      <c r="AL151" s="724"/>
      <c r="AM151" s="731"/>
      <c r="AN151" s="731"/>
      <c r="AO151" s="731"/>
      <c r="AP151" s="731"/>
      <c r="AQ151" s="731"/>
      <c r="AR151" s="732"/>
      <c r="AS151" s="732"/>
      <c r="AT151" s="733"/>
      <c r="AU151" s="733"/>
      <c r="AV151" s="733"/>
      <c r="AW151" s="733"/>
      <c r="AX151" s="733"/>
      <c r="AY151" s="733"/>
      <c r="AZ151" s="733"/>
      <c r="BA151" s="733"/>
      <c r="BB151" s="28"/>
      <c r="BC151" s="28"/>
      <c r="BD151" s="28"/>
      <c r="BE151" s="28"/>
      <c r="BF151" s="28"/>
      <c r="BG151" s="28"/>
      <c r="BH151" s="28"/>
      <c r="BI151" s="28"/>
      <c r="BJ151" s="28"/>
      <c r="BK151" s="28"/>
      <c r="BL151" s="28"/>
      <c r="BM151" s="28"/>
      <c r="BN151" s="28"/>
      <c r="BO151" s="28"/>
      <c r="BP151" s="28"/>
      <c r="BQ151" s="28"/>
      <c r="BR151" s="28"/>
      <c r="BS151" s="28"/>
      <c r="BT151" s="28"/>
      <c r="BU151" s="28"/>
      <c r="BV151" s="28"/>
      <c r="BW151" s="28"/>
      <c r="BX151" s="28"/>
      <c r="BY151" s="28"/>
      <c r="BZ151" s="28"/>
      <c r="CA151" s="28"/>
      <c r="CB151" s="28"/>
      <c r="CC151" s="28"/>
      <c r="CD151" s="28"/>
      <c r="CE151" s="28"/>
      <c r="CF151" s="28"/>
      <c r="CG151" s="28"/>
      <c r="CH151" s="28"/>
      <c r="CI151" s="28"/>
      <c r="CJ151" s="28"/>
      <c r="CK151" s="28"/>
      <c r="CL151" s="28"/>
      <c r="CM151" s="28"/>
      <c r="CN151" s="28"/>
      <c r="CO151" s="28"/>
      <c r="CP151" s="28"/>
      <c r="CQ151" s="28"/>
      <c r="CR151" s="28"/>
      <c r="CS151" s="28"/>
      <c r="CT151" s="28"/>
      <c r="CU151" s="28"/>
      <c r="CV151" s="28"/>
      <c r="CW151" s="28"/>
      <c r="CX151" s="28"/>
      <c r="CY151" s="28"/>
      <c r="CZ151" s="28"/>
      <c r="DA151" s="28"/>
      <c r="DB151" s="28"/>
      <c r="DC151" s="28"/>
      <c r="DD151" s="28"/>
      <c r="DE151" s="28"/>
      <c r="DF151" s="28"/>
      <c r="DG151" s="28"/>
      <c r="DH151" s="28"/>
      <c r="DI151" s="28"/>
      <c r="DJ151" s="28"/>
      <c r="DK151" s="28"/>
      <c r="DL151" s="28"/>
      <c r="DM151" s="28"/>
      <c r="DN151" s="28"/>
      <c r="DO151" s="28"/>
      <c r="DP151" s="28"/>
      <c r="DQ151" s="28"/>
      <c r="DR151" s="28"/>
      <c r="DS151" s="28"/>
      <c r="DT151" s="28"/>
      <c r="DU151" s="28"/>
      <c r="DV151" s="28"/>
      <c r="DW151" s="28"/>
      <c r="DX151" s="28"/>
      <c r="DY151" s="28"/>
      <c r="DZ151" s="28"/>
      <c r="EA151" s="28"/>
      <c r="EB151" s="28"/>
      <c r="EC151" s="28"/>
      <c r="ED151" s="28"/>
      <c r="EE151" s="28"/>
      <c r="EF151" s="28"/>
      <c r="EG151" s="28"/>
      <c r="EH151" s="28"/>
      <c r="EI151" s="28"/>
      <c r="EJ151" s="28"/>
      <c r="EK151" s="28"/>
      <c r="EL151" s="28"/>
      <c r="EM151" s="28"/>
      <c r="EN151" s="28"/>
      <c r="EO151" s="28"/>
      <c r="EP151" s="28"/>
      <c r="EQ151" s="28"/>
      <c r="ER151" s="28"/>
      <c r="ES151" s="28"/>
      <c r="ET151" s="28"/>
      <c r="EU151" s="28"/>
      <c r="EV151" s="28"/>
      <c r="EW151" s="28"/>
      <c r="EX151" s="28"/>
      <c r="EY151" s="28"/>
      <c r="EZ151" s="28"/>
      <c r="FA151" s="28"/>
      <c r="FB151" s="28"/>
      <c r="FC151" s="28"/>
      <c r="FD151" s="28"/>
      <c r="FE151" s="28"/>
      <c r="FF151" s="28"/>
      <c r="FG151" s="28"/>
      <c r="FH151" s="28"/>
      <c r="FI151" s="28"/>
      <c r="FJ151" s="28"/>
      <c r="FK151" s="28"/>
      <c r="FL151" s="28"/>
      <c r="FM151" s="28"/>
      <c r="FN151" s="28"/>
      <c r="FO151" s="28"/>
      <c r="FP151" s="28"/>
      <c r="FQ151" s="28"/>
      <c r="FR151" s="28"/>
      <c r="FS151" s="28"/>
      <c r="FT151" s="28"/>
      <c r="FU151" s="28"/>
      <c r="FV151" s="28"/>
      <c r="FW151" s="28"/>
      <c r="FX151" s="28"/>
      <c r="FY151" s="28"/>
      <c r="FZ151" s="28"/>
      <c r="GA151" s="28"/>
      <c r="GB151" s="28"/>
      <c r="GC151" s="28"/>
      <c r="GD151" s="28"/>
      <c r="GE151" s="28"/>
      <c r="GF151" s="28"/>
      <c r="GG151" s="28"/>
      <c r="GH151" s="28"/>
      <c r="GI151" s="28"/>
      <c r="GJ151" s="28"/>
      <c r="GK151" s="28"/>
      <c r="GL151" s="28"/>
      <c r="GM151" s="28"/>
      <c r="GN151" s="28"/>
      <c r="GO151" s="28"/>
      <c r="GP151" s="28"/>
      <c r="GQ151" s="28"/>
      <c r="GR151" s="28"/>
      <c r="GS151" s="28"/>
      <c r="GT151" s="28"/>
      <c r="GU151" s="28"/>
      <c r="GV151" s="28"/>
      <c r="GW151" s="28"/>
      <c r="GX151" s="28"/>
      <c r="GY151" s="28"/>
      <c r="GZ151" s="28"/>
      <c r="HA151" s="28"/>
      <c r="HB151" s="28"/>
      <c r="HC151" s="28"/>
      <c r="HD151" s="28"/>
      <c r="HE151" s="28"/>
      <c r="HF151" s="28"/>
      <c r="HG151" s="28"/>
      <c r="HH151" s="28"/>
      <c r="HI151" s="28"/>
      <c r="HJ151" s="28"/>
      <c r="HK151" s="28"/>
      <c r="HL151" s="28"/>
      <c r="HM151" s="28"/>
      <c r="HN151" s="28"/>
      <c r="HO151" s="28"/>
      <c r="HP151" s="28"/>
      <c r="HQ151" s="28"/>
      <c r="HR151" s="28"/>
      <c r="HS151" s="28"/>
      <c r="HT151" s="28"/>
      <c r="HU151" s="28"/>
      <c r="HV151" s="28"/>
      <c r="HW151" s="28"/>
      <c r="HX151" s="28"/>
      <c r="HY151" s="28"/>
      <c r="HZ151" s="28"/>
      <c r="IA151" s="28"/>
      <c r="IB151" s="28"/>
      <c r="IC151" s="28"/>
      <c r="ID151" s="28"/>
      <c r="IE151" s="28"/>
      <c r="IF151" s="28"/>
      <c r="IG151" s="28"/>
      <c r="IH151" s="28"/>
      <c r="II151" s="28"/>
      <c r="IJ151" s="28"/>
      <c r="IK151" s="28"/>
      <c r="IL151" s="28"/>
      <c r="IM151" s="28"/>
      <c r="IN151" s="28"/>
      <c r="IO151" s="28"/>
      <c r="IP151" s="28"/>
      <c r="IQ151" s="28"/>
      <c r="IR151" s="28"/>
      <c r="IS151" s="28"/>
      <c r="IT151" s="28"/>
      <c r="IU151" s="28"/>
      <c r="IV151" s="28"/>
      <c r="IW151" s="28"/>
      <c r="IX151" s="28"/>
      <c r="IY151" s="28"/>
      <c r="IZ151" s="28"/>
      <c r="JA151" s="28"/>
      <c r="JB151" s="28"/>
      <c r="JC151" s="28"/>
      <c r="JD151" s="28"/>
      <c r="JE151" s="28"/>
      <c r="JF151" s="28"/>
      <c r="JG151" s="28"/>
      <c r="JH151" s="28"/>
      <c r="JI151" s="28"/>
      <c r="JJ151" s="28"/>
      <c r="JK151" s="28"/>
      <c r="JL151" s="28"/>
      <c r="JM151" s="28"/>
      <c r="JN151" s="28"/>
      <c r="JO151" s="28"/>
    </row>
    <row r="152" spans="1:275" s="132" customFormat="1" ht="57" customHeight="1" x14ac:dyDescent="0.25">
      <c r="A152" s="651">
        <v>124</v>
      </c>
      <c r="B152" s="740" t="s">
        <v>495</v>
      </c>
      <c r="C152" s="652">
        <v>80101706</v>
      </c>
      <c r="D152" s="653" t="s">
        <v>496</v>
      </c>
      <c r="E152" s="652" t="s">
        <v>92</v>
      </c>
      <c r="F152" s="652">
        <v>1</v>
      </c>
      <c r="G152" s="654" t="s">
        <v>102</v>
      </c>
      <c r="H152" s="760">
        <v>3.5</v>
      </c>
      <c r="I152" s="652" t="s">
        <v>97</v>
      </c>
      <c r="J152" s="652" t="s">
        <v>89</v>
      </c>
      <c r="K152" s="652" t="s">
        <v>482</v>
      </c>
      <c r="L152" s="656">
        <v>29750000</v>
      </c>
      <c r="M152" s="657">
        <v>12855500</v>
      </c>
      <c r="N152" s="658" t="s">
        <v>380</v>
      </c>
      <c r="O152" s="658" t="s">
        <v>51</v>
      </c>
      <c r="P152" s="659" t="s">
        <v>492</v>
      </c>
      <c r="Q152" s="773" t="s">
        <v>568</v>
      </c>
      <c r="R152" s="721"/>
      <c r="S152" s="721"/>
      <c r="T152" s="722"/>
      <c r="U152" s="723"/>
      <c r="V152" s="724"/>
      <c r="W152" s="725"/>
      <c r="X152" s="726"/>
      <c r="Y152" s="727"/>
      <c r="Z152" s="727"/>
      <c r="AA152" s="728"/>
      <c r="AB152" s="728"/>
      <c r="AC152" s="728"/>
      <c r="AD152" s="724"/>
      <c r="AE152" s="728"/>
      <c r="AF152" s="728"/>
      <c r="AG152" s="728"/>
      <c r="AH152" s="729"/>
      <c r="AI152" s="730"/>
      <c r="AJ152" s="730"/>
      <c r="AK152" s="728"/>
      <c r="AL152" s="724"/>
      <c r="AM152" s="731"/>
      <c r="AN152" s="731"/>
      <c r="AO152" s="731"/>
      <c r="AP152" s="731"/>
      <c r="AQ152" s="731"/>
      <c r="AR152" s="732"/>
      <c r="AS152" s="732"/>
      <c r="AT152" s="733"/>
      <c r="AU152" s="733"/>
      <c r="AV152" s="733"/>
      <c r="AW152" s="733"/>
      <c r="AX152" s="733"/>
      <c r="AY152" s="733"/>
      <c r="AZ152" s="733"/>
      <c r="BA152" s="733"/>
      <c r="BB152" s="28"/>
      <c r="BC152" s="28"/>
      <c r="BD152" s="28"/>
      <c r="BE152" s="28"/>
      <c r="BF152" s="28"/>
      <c r="BG152" s="28"/>
      <c r="BH152" s="28"/>
      <c r="BI152" s="28"/>
      <c r="BJ152" s="28"/>
      <c r="BK152" s="28"/>
      <c r="BL152" s="28"/>
      <c r="BM152" s="28"/>
      <c r="BN152" s="28"/>
      <c r="BO152" s="28"/>
      <c r="BP152" s="28"/>
      <c r="BQ152" s="28"/>
      <c r="BR152" s="28"/>
      <c r="BS152" s="28"/>
      <c r="BT152" s="28"/>
      <c r="BU152" s="28"/>
      <c r="BV152" s="28"/>
      <c r="BW152" s="28"/>
      <c r="BX152" s="28"/>
      <c r="BY152" s="28"/>
      <c r="BZ152" s="28"/>
      <c r="CA152" s="28"/>
      <c r="CB152" s="28"/>
      <c r="CC152" s="28"/>
      <c r="CD152" s="28"/>
      <c r="CE152" s="28"/>
      <c r="CF152" s="28"/>
      <c r="CG152" s="28"/>
      <c r="CH152" s="28"/>
      <c r="CI152" s="28"/>
      <c r="CJ152" s="28"/>
      <c r="CK152" s="28"/>
      <c r="CL152" s="28"/>
      <c r="CM152" s="28"/>
      <c r="CN152" s="28"/>
      <c r="CO152" s="28"/>
      <c r="CP152" s="28"/>
      <c r="CQ152" s="28"/>
      <c r="CR152" s="28"/>
      <c r="CS152" s="28"/>
      <c r="CT152" s="28"/>
      <c r="CU152" s="28"/>
      <c r="CV152" s="28"/>
      <c r="CW152" s="28"/>
      <c r="CX152" s="28"/>
      <c r="CY152" s="28"/>
      <c r="CZ152" s="28"/>
      <c r="DA152" s="28"/>
      <c r="DB152" s="28"/>
      <c r="DC152" s="28"/>
      <c r="DD152" s="28"/>
      <c r="DE152" s="28"/>
      <c r="DF152" s="28"/>
      <c r="DG152" s="28"/>
      <c r="DH152" s="28"/>
      <c r="DI152" s="28"/>
      <c r="DJ152" s="28"/>
      <c r="DK152" s="28"/>
      <c r="DL152" s="28"/>
      <c r="DM152" s="28"/>
      <c r="DN152" s="28"/>
      <c r="DO152" s="28"/>
      <c r="DP152" s="28"/>
      <c r="DQ152" s="28"/>
      <c r="DR152" s="28"/>
      <c r="DS152" s="28"/>
      <c r="DT152" s="28"/>
      <c r="DU152" s="28"/>
      <c r="DV152" s="28"/>
      <c r="DW152" s="28"/>
      <c r="DX152" s="28"/>
      <c r="DY152" s="28"/>
      <c r="DZ152" s="28"/>
      <c r="EA152" s="28"/>
      <c r="EB152" s="28"/>
      <c r="EC152" s="28"/>
      <c r="ED152" s="28"/>
      <c r="EE152" s="28"/>
      <c r="EF152" s="28"/>
      <c r="EG152" s="28"/>
      <c r="EH152" s="28"/>
      <c r="EI152" s="28"/>
      <c r="EJ152" s="28"/>
      <c r="EK152" s="28"/>
      <c r="EL152" s="28"/>
      <c r="EM152" s="28"/>
      <c r="EN152" s="28"/>
      <c r="EO152" s="28"/>
      <c r="EP152" s="28"/>
      <c r="EQ152" s="28"/>
      <c r="ER152" s="28"/>
      <c r="ES152" s="28"/>
      <c r="ET152" s="28"/>
      <c r="EU152" s="28"/>
      <c r="EV152" s="28"/>
      <c r="EW152" s="28"/>
      <c r="EX152" s="28"/>
      <c r="EY152" s="28"/>
      <c r="EZ152" s="28"/>
      <c r="FA152" s="28"/>
      <c r="FB152" s="28"/>
      <c r="FC152" s="28"/>
      <c r="FD152" s="28"/>
      <c r="FE152" s="28"/>
      <c r="FF152" s="28"/>
      <c r="FG152" s="28"/>
      <c r="FH152" s="28"/>
      <c r="FI152" s="28"/>
      <c r="FJ152" s="28"/>
      <c r="FK152" s="28"/>
      <c r="FL152" s="28"/>
      <c r="FM152" s="28"/>
      <c r="FN152" s="28"/>
      <c r="FO152" s="28"/>
      <c r="FP152" s="28"/>
      <c r="FQ152" s="28"/>
      <c r="FR152" s="28"/>
      <c r="FS152" s="28"/>
      <c r="FT152" s="28"/>
      <c r="FU152" s="28"/>
      <c r="FV152" s="28"/>
      <c r="FW152" s="28"/>
      <c r="FX152" s="28"/>
      <c r="FY152" s="28"/>
      <c r="FZ152" s="28"/>
      <c r="GA152" s="28"/>
      <c r="GB152" s="28"/>
      <c r="GC152" s="28"/>
      <c r="GD152" s="28"/>
      <c r="GE152" s="28"/>
      <c r="GF152" s="28"/>
      <c r="GG152" s="28"/>
      <c r="GH152" s="28"/>
      <c r="GI152" s="28"/>
      <c r="GJ152" s="28"/>
      <c r="GK152" s="28"/>
      <c r="GL152" s="28"/>
      <c r="GM152" s="28"/>
      <c r="GN152" s="28"/>
      <c r="GO152" s="28"/>
      <c r="GP152" s="28"/>
      <c r="GQ152" s="28"/>
      <c r="GR152" s="28"/>
      <c r="GS152" s="28"/>
      <c r="GT152" s="28"/>
      <c r="GU152" s="28"/>
      <c r="GV152" s="28"/>
      <c r="GW152" s="28"/>
      <c r="GX152" s="28"/>
      <c r="GY152" s="28"/>
      <c r="GZ152" s="28"/>
      <c r="HA152" s="28"/>
      <c r="HB152" s="28"/>
      <c r="HC152" s="28"/>
      <c r="HD152" s="28"/>
      <c r="HE152" s="28"/>
      <c r="HF152" s="28"/>
      <c r="HG152" s="28"/>
      <c r="HH152" s="28"/>
      <c r="HI152" s="28"/>
      <c r="HJ152" s="28"/>
      <c r="HK152" s="28"/>
      <c r="HL152" s="28"/>
      <c r="HM152" s="28"/>
      <c r="HN152" s="28"/>
      <c r="HO152" s="28"/>
      <c r="HP152" s="28"/>
      <c r="HQ152" s="28"/>
      <c r="HR152" s="28"/>
      <c r="HS152" s="28"/>
      <c r="HT152" s="28"/>
      <c r="HU152" s="28"/>
      <c r="HV152" s="28"/>
      <c r="HW152" s="28"/>
      <c r="HX152" s="28"/>
      <c r="HY152" s="28"/>
      <c r="HZ152" s="28"/>
      <c r="IA152" s="28"/>
      <c r="IB152" s="28"/>
      <c r="IC152" s="28"/>
      <c r="ID152" s="28"/>
      <c r="IE152" s="28"/>
      <c r="IF152" s="28"/>
      <c r="IG152" s="28"/>
      <c r="IH152" s="28"/>
      <c r="II152" s="28"/>
      <c r="IJ152" s="28"/>
      <c r="IK152" s="28"/>
      <c r="IL152" s="28"/>
      <c r="IM152" s="28"/>
      <c r="IN152" s="28"/>
      <c r="IO152" s="28"/>
      <c r="IP152" s="28"/>
      <c r="IQ152" s="28"/>
      <c r="IR152" s="28"/>
      <c r="IS152" s="28"/>
      <c r="IT152" s="28"/>
      <c r="IU152" s="28"/>
      <c r="IV152" s="28"/>
      <c r="IW152" s="28"/>
      <c r="IX152" s="28"/>
      <c r="IY152" s="28"/>
      <c r="IZ152" s="28"/>
      <c r="JA152" s="28"/>
      <c r="JB152" s="28"/>
      <c r="JC152" s="28"/>
      <c r="JD152" s="28"/>
      <c r="JE152" s="28"/>
      <c r="JF152" s="28"/>
      <c r="JG152" s="28"/>
      <c r="JH152" s="28"/>
      <c r="JI152" s="28"/>
      <c r="JJ152" s="28"/>
      <c r="JK152" s="28"/>
      <c r="JL152" s="28"/>
      <c r="JM152" s="28"/>
      <c r="JN152" s="28"/>
      <c r="JO152" s="28"/>
    </row>
    <row r="153" spans="1:275" s="132" customFormat="1" ht="57" customHeight="1" x14ac:dyDescent="0.25">
      <c r="A153" s="651">
        <v>125</v>
      </c>
      <c r="B153" s="740" t="s">
        <v>455</v>
      </c>
      <c r="C153" s="652">
        <v>80101706</v>
      </c>
      <c r="D153" s="653" t="s">
        <v>470</v>
      </c>
      <c r="E153" s="652" t="s">
        <v>92</v>
      </c>
      <c r="F153" s="652">
        <v>1</v>
      </c>
      <c r="G153" s="654" t="s">
        <v>102</v>
      </c>
      <c r="H153" s="760">
        <v>3.5</v>
      </c>
      <c r="I153" s="652" t="s">
        <v>97</v>
      </c>
      <c r="J153" s="652" t="s">
        <v>89</v>
      </c>
      <c r="K153" s="652" t="s">
        <v>482</v>
      </c>
      <c r="L153" s="656">
        <v>15582000</v>
      </c>
      <c r="M153" s="657">
        <v>74865000</v>
      </c>
      <c r="N153" s="658" t="s">
        <v>380</v>
      </c>
      <c r="O153" s="658" t="s">
        <v>51</v>
      </c>
      <c r="P153" s="659" t="s">
        <v>54</v>
      </c>
      <c r="Q153" s="773" t="s">
        <v>569</v>
      </c>
      <c r="R153" s="721"/>
      <c r="S153" s="721"/>
      <c r="T153" s="722"/>
      <c r="U153" s="723"/>
      <c r="V153" s="724"/>
      <c r="W153" s="725"/>
      <c r="X153" s="726"/>
      <c r="Y153" s="727"/>
      <c r="Z153" s="727"/>
      <c r="AA153" s="728"/>
      <c r="AB153" s="728"/>
      <c r="AC153" s="728"/>
      <c r="AD153" s="724"/>
      <c r="AE153" s="728"/>
      <c r="AF153" s="728"/>
      <c r="AG153" s="728"/>
      <c r="AH153" s="729"/>
      <c r="AI153" s="730"/>
      <c r="AJ153" s="730"/>
      <c r="AK153" s="728"/>
      <c r="AL153" s="724"/>
      <c r="AM153" s="731"/>
      <c r="AN153" s="731"/>
      <c r="AO153" s="731"/>
      <c r="AP153" s="731"/>
      <c r="AQ153" s="731"/>
      <c r="AR153" s="732"/>
      <c r="AS153" s="732"/>
      <c r="AT153" s="733"/>
      <c r="AU153" s="733"/>
      <c r="AV153" s="733"/>
      <c r="AW153" s="733"/>
      <c r="AX153" s="733"/>
      <c r="AY153" s="733"/>
      <c r="AZ153" s="733"/>
      <c r="BA153" s="733"/>
      <c r="BB153" s="28"/>
      <c r="BC153" s="28"/>
      <c r="BD153" s="28"/>
      <c r="BE153" s="28"/>
      <c r="BF153" s="28"/>
      <c r="BG153" s="28"/>
      <c r="BH153" s="28"/>
      <c r="BI153" s="28"/>
      <c r="BJ153" s="28"/>
      <c r="BK153" s="28"/>
      <c r="BL153" s="28"/>
      <c r="BM153" s="28"/>
      <c r="BN153" s="28"/>
      <c r="BO153" s="28"/>
      <c r="BP153" s="28"/>
      <c r="BQ153" s="28"/>
      <c r="BR153" s="28"/>
      <c r="BS153" s="28"/>
      <c r="BT153" s="28"/>
      <c r="BU153" s="28"/>
      <c r="BV153" s="28"/>
      <c r="BW153" s="28"/>
      <c r="BX153" s="28"/>
      <c r="BY153" s="28"/>
      <c r="BZ153" s="28"/>
      <c r="CA153" s="28"/>
      <c r="CB153" s="28"/>
      <c r="CC153" s="28"/>
      <c r="CD153" s="28"/>
      <c r="CE153" s="28"/>
      <c r="CF153" s="28"/>
      <c r="CG153" s="28"/>
      <c r="CH153" s="28"/>
      <c r="CI153" s="28"/>
      <c r="CJ153" s="28"/>
      <c r="CK153" s="28"/>
      <c r="CL153" s="28"/>
      <c r="CM153" s="28"/>
      <c r="CN153" s="28"/>
      <c r="CO153" s="28"/>
      <c r="CP153" s="28"/>
      <c r="CQ153" s="28"/>
      <c r="CR153" s="28"/>
      <c r="CS153" s="28"/>
      <c r="CT153" s="28"/>
      <c r="CU153" s="28"/>
      <c r="CV153" s="28"/>
      <c r="CW153" s="28"/>
      <c r="CX153" s="28"/>
      <c r="CY153" s="28"/>
      <c r="CZ153" s="28"/>
      <c r="DA153" s="28"/>
      <c r="DB153" s="28"/>
      <c r="DC153" s="28"/>
      <c r="DD153" s="28"/>
      <c r="DE153" s="28"/>
      <c r="DF153" s="28"/>
      <c r="DG153" s="28"/>
      <c r="DH153" s="28"/>
      <c r="DI153" s="28"/>
      <c r="DJ153" s="28"/>
      <c r="DK153" s="28"/>
      <c r="DL153" s="28"/>
      <c r="DM153" s="28"/>
      <c r="DN153" s="28"/>
      <c r="DO153" s="28"/>
      <c r="DP153" s="28"/>
      <c r="DQ153" s="28"/>
      <c r="DR153" s="28"/>
      <c r="DS153" s="28"/>
      <c r="DT153" s="28"/>
      <c r="DU153" s="28"/>
      <c r="DV153" s="28"/>
      <c r="DW153" s="28"/>
      <c r="DX153" s="28"/>
      <c r="DY153" s="28"/>
      <c r="DZ153" s="28"/>
      <c r="EA153" s="28"/>
      <c r="EB153" s="28"/>
      <c r="EC153" s="28"/>
      <c r="ED153" s="28"/>
      <c r="EE153" s="28"/>
      <c r="EF153" s="28"/>
      <c r="EG153" s="28"/>
      <c r="EH153" s="28"/>
      <c r="EI153" s="28"/>
      <c r="EJ153" s="28"/>
      <c r="EK153" s="28"/>
      <c r="EL153" s="28"/>
      <c r="EM153" s="28"/>
      <c r="EN153" s="28"/>
      <c r="EO153" s="28"/>
      <c r="EP153" s="28"/>
      <c r="EQ153" s="28"/>
      <c r="ER153" s="28"/>
      <c r="ES153" s="28"/>
      <c r="ET153" s="28"/>
      <c r="EU153" s="28"/>
      <c r="EV153" s="28"/>
      <c r="EW153" s="28"/>
      <c r="EX153" s="28"/>
      <c r="EY153" s="28"/>
      <c r="EZ153" s="28"/>
      <c r="FA153" s="28"/>
      <c r="FB153" s="28"/>
      <c r="FC153" s="28"/>
      <c r="FD153" s="28"/>
      <c r="FE153" s="28"/>
      <c r="FF153" s="28"/>
      <c r="FG153" s="28"/>
      <c r="FH153" s="28"/>
      <c r="FI153" s="28"/>
      <c r="FJ153" s="28"/>
      <c r="FK153" s="28"/>
      <c r="FL153" s="28"/>
      <c r="FM153" s="28"/>
      <c r="FN153" s="28"/>
      <c r="FO153" s="28"/>
      <c r="FP153" s="28"/>
      <c r="FQ153" s="28"/>
      <c r="FR153" s="28"/>
      <c r="FS153" s="28"/>
      <c r="FT153" s="28"/>
      <c r="FU153" s="28"/>
      <c r="FV153" s="28"/>
      <c r="FW153" s="28"/>
      <c r="FX153" s="28"/>
      <c r="FY153" s="28"/>
      <c r="FZ153" s="28"/>
      <c r="GA153" s="28"/>
      <c r="GB153" s="28"/>
      <c r="GC153" s="28"/>
      <c r="GD153" s="28"/>
      <c r="GE153" s="28"/>
      <c r="GF153" s="28"/>
      <c r="GG153" s="28"/>
      <c r="GH153" s="28"/>
      <c r="GI153" s="28"/>
      <c r="GJ153" s="28"/>
      <c r="GK153" s="28"/>
      <c r="GL153" s="28"/>
      <c r="GM153" s="28"/>
      <c r="GN153" s="28"/>
      <c r="GO153" s="28"/>
      <c r="GP153" s="28"/>
      <c r="GQ153" s="28"/>
      <c r="GR153" s="28"/>
      <c r="GS153" s="28"/>
      <c r="GT153" s="28"/>
      <c r="GU153" s="28"/>
      <c r="GV153" s="28"/>
      <c r="GW153" s="28"/>
      <c r="GX153" s="28"/>
      <c r="GY153" s="28"/>
      <c r="GZ153" s="28"/>
      <c r="HA153" s="28"/>
      <c r="HB153" s="28"/>
      <c r="HC153" s="28"/>
      <c r="HD153" s="28"/>
      <c r="HE153" s="28"/>
      <c r="HF153" s="28"/>
      <c r="HG153" s="28"/>
      <c r="HH153" s="28"/>
      <c r="HI153" s="28"/>
      <c r="HJ153" s="28"/>
      <c r="HK153" s="28"/>
      <c r="HL153" s="28"/>
      <c r="HM153" s="28"/>
      <c r="HN153" s="28"/>
      <c r="HO153" s="28"/>
      <c r="HP153" s="28"/>
      <c r="HQ153" s="28"/>
      <c r="HR153" s="28"/>
      <c r="HS153" s="28"/>
      <c r="HT153" s="28"/>
      <c r="HU153" s="28"/>
      <c r="HV153" s="28"/>
      <c r="HW153" s="28"/>
      <c r="HX153" s="28"/>
      <c r="HY153" s="28"/>
      <c r="HZ153" s="28"/>
      <c r="IA153" s="28"/>
      <c r="IB153" s="28"/>
      <c r="IC153" s="28"/>
      <c r="ID153" s="28"/>
      <c r="IE153" s="28"/>
      <c r="IF153" s="28"/>
      <c r="IG153" s="28"/>
      <c r="IH153" s="28"/>
      <c r="II153" s="28"/>
      <c r="IJ153" s="28"/>
      <c r="IK153" s="28"/>
      <c r="IL153" s="28"/>
      <c r="IM153" s="28"/>
      <c r="IN153" s="28"/>
      <c r="IO153" s="28"/>
      <c r="IP153" s="28"/>
      <c r="IQ153" s="28"/>
      <c r="IR153" s="28"/>
      <c r="IS153" s="28"/>
      <c r="IT153" s="28"/>
      <c r="IU153" s="28"/>
      <c r="IV153" s="28"/>
      <c r="IW153" s="28"/>
      <c r="IX153" s="28"/>
      <c r="IY153" s="28"/>
      <c r="IZ153" s="28"/>
      <c r="JA153" s="28"/>
      <c r="JB153" s="28"/>
      <c r="JC153" s="28"/>
      <c r="JD153" s="28"/>
      <c r="JE153" s="28"/>
      <c r="JF153" s="28"/>
      <c r="JG153" s="28"/>
      <c r="JH153" s="28"/>
      <c r="JI153" s="28"/>
      <c r="JJ153" s="28"/>
      <c r="JK153" s="28"/>
      <c r="JL153" s="28"/>
      <c r="JM153" s="28"/>
      <c r="JN153" s="28"/>
      <c r="JO153" s="28"/>
    </row>
    <row r="154" spans="1:275" s="132" customFormat="1" ht="57" customHeight="1" x14ac:dyDescent="0.25">
      <c r="A154" s="651">
        <v>126</v>
      </c>
      <c r="B154" s="740" t="s">
        <v>458</v>
      </c>
      <c r="C154" s="652">
        <v>80101706</v>
      </c>
      <c r="D154" s="653" t="s">
        <v>474</v>
      </c>
      <c r="E154" s="652" t="s">
        <v>92</v>
      </c>
      <c r="F154" s="652">
        <v>1</v>
      </c>
      <c r="G154" s="654" t="s">
        <v>102</v>
      </c>
      <c r="H154" s="760">
        <v>11.5</v>
      </c>
      <c r="I154" s="652" t="s">
        <v>97</v>
      </c>
      <c r="J154" s="652" t="s">
        <v>89</v>
      </c>
      <c r="K154" s="652" t="s">
        <v>461</v>
      </c>
      <c r="L154" s="656">
        <v>51750000</v>
      </c>
      <c r="M154" s="657">
        <v>25725000</v>
      </c>
      <c r="N154" s="658" t="s">
        <v>380</v>
      </c>
      <c r="O154" s="658" t="s">
        <v>51</v>
      </c>
      <c r="P154" s="659" t="s">
        <v>493</v>
      </c>
      <c r="Q154" s="773" t="s">
        <v>570</v>
      </c>
      <c r="R154" s="721"/>
      <c r="S154" s="721"/>
      <c r="T154" s="722"/>
      <c r="U154" s="723"/>
      <c r="V154" s="724"/>
      <c r="W154" s="725"/>
      <c r="X154" s="726"/>
      <c r="Y154" s="727"/>
      <c r="Z154" s="727"/>
      <c r="AA154" s="728"/>
      <c r="AB154" s="728"/>
      <c r="AC154" s="728"/>
      <c r="AD154" s="724"/>
      <c r="AE154" s="728"/>
      <c r="AF154" s="728"/>
      <c r="AG154" s="728"/>
      <c r="AH154" s="729"/>
      <c r="AI154" s="730"/>
      <c r="AJ154" s="730"/>
      <c r="AK154" s="728"/>
      <c r="AL154" s="724"/>
      <c r="AM154" s="731"/>
      <c r="AN154" s="731"/>
      <c r="AO154" s="731"/>
      <c r="AP154" s="731"/>
      <c r="AQ154" s="731"/>
      <c r="AR154" s="732"/>
      <c r="AS154" s="732"/>
      <c r="AT154" s="733"/>
      <c r="AU154" s="733"/>
      <c r="AV154" s="733"/>
      <c r="AW154" s="733"/>
      <c r="AX154" s="733"/>
      <c r="AY154" s="733"/>
      <c r="AZ154" s="733"/>
      <c r="BA154" s="733"/>
      <c r="BB154" s="28"/>
      <c r="BC154" s="28"/>
      <c r="BD154" s="28"/>
      <c r="BE154" s="28"/>
      <c r="BF154" s="28"/>
      <c r="BG154" s="28"/>
      <c r="BH154" s="28"/>
      <c r="BI154" s="28"/>
      <c r="BJ154" s="28"/>
      <c r="BK154" s="28"/>
      <c r="BL154" s="28"/>
      <c r="BM154" s="28"/>
      <c r="BN154" s="28"/>
      <c r="BO154" s="28"/>
      <c r="BP154" s="28"/>
      <c r="BQ154" s="28"/>
      <c r="BR154" s="28"/>
      <c r="BS154" s="28"/>
      <c r="BT154" s="28"/>
      <c r="BU154" s="28"/>
      <c r="BV154" s="28"/>
      <c r="BW154" s="28"/>
      <c r="BX154" s="28"/>
      <c r="BY154" s="28"/>
      <c r="BZ154" s="28"/>
      <c r="CA154" s="28"/>
      <c r="CB154" s="28"/>
      <c r="CC154" s="28"/>
      <c r="CD154" s="28"/>
      <c r="CE154" s="28"/>
      <c r="CF154" s="28"/>
      <c r="CG154" s="28"/>
      <c r="CH154" s="28"/>
      <c r="CI154" s="28"/>
      <c r="CJ154" s="28"/>
      <c r="CK154" s="28"/>
      <c r="CL154" s="28"/>
      <c r="CM154" s="28"/>
      <c r="CN154" s="28"/>
      <c r="CO154" s="28"/>
      <c r="CP154" s="28"/>
      <c r="CQ154" s="28"/>
      <c r="CR154" s="28"/>
      <c r="CS154" s="28"/>
      <c r="CT154" s="28"/>
      <c r="CU154" s="28"/>
      <c r="CV154" s="28"/>
      <c r="CW154" s="28"/>
      <c r="CX154" s="28"/>
      <c r="CY154" s="28"/>
      <c r="CZ154" s="28"/>
      <c r="DA154" s="28"/>
      <c r="DB154" s="28"/>
      <c r="DC154" s="28"/>
      <c r="DD154" s="28"/>
      <c r="DE154" s="28"/>
      <c r="DF154" s="28"/>
      <c r="DG154" s="28"/>
      <c r="DH154" s="28"/>
      <c r="DI154" s="28"/>
      <c r="DJ154" s="28"/>
      <c r="DK154" s="28"/>
      <c r="DL154" s="28"/>
      <c r="DM154" s="28"/>
      <c r="DN154" s="28"/>
      <c r="DO154" s="28"/>
      <c r="DP154" s="28"/>
      <c r="DQ154" s="28"/>
      <c r="DR154" s="28"/>
      <c r="DS154" s="28"/>
      <c r="DT154" s="28"/>
      <c r="DU154" s="28"/>
      <c r="DV154" s="28"/>
      <c r="DW154" s="28"/>
      <c r="DX154" s="28"/>
      <c r="DY154" s="28"/>
      <c r="DZ154" s="28"/>
      <c r="EA154" s="28"/>
      <c r="EB154" s="28"/>
      <c r="EC154" s="28"/>
      <c r="ED154" s="28"/>
      <c r="EE154" s="28"/>
      <c r="EF154" s="28"/>
      <c r="EG154" s="28"/>
      <c r="EH154" s="28"/>
      <c r="EI154" s="28"/>
      <c r="EJ154" s="28"/>
      <c r="EK154" s="28"/>
      <c r="EL154" s="28"/>
      <c r="EM154" s="28"/>
      <c r="EN154" s="28"/>
      <c r="EO154" s="28"/>
      <c r="EP154" s="28"/>
      <c r="EQ154" s="28"/>
      <c r="ER154" s="28"/>
      <c r="ES154" s="28"/>
      <c r="ET154" s="28"/>
      <c r="EU154" s="28"/>
      <c r="EV154" s="28"/>
      <c r="EW154" s="28"/>
      <c r="EX154" s="28"/>
      <c r="EY154" s="28"/>
      <c r="EZ154" s="28"/>
      <c r="FA154" s="28"/>
      <c r="FB154" s="28"/>
      <c r="FC154" s="28"/>
      <c r="FD154" s="28"/>
      <c r="FE154" s="28"/>
      <c r="FF154" s="28"/>
      <c r="FG154" s="28"/>
      <c r="FH154" s="28"/>
      <c r="FI154" s="28"/>
      <c r="FJ154" s="28"/>
      <c r="FK154" s="28"/>
      <c r="FL154" s="28"/>
      <c r="FM154" s="28"/>
      <c r="FN154" s="28"/>
      <c r="FO154" s="28"/>
      <c r="FP154" s="28"/>
      <c r="FQ154" s="28"/>
      <c r="FR154" s="28"/>
      <c r="FS154" s="28"/>
      <c r="FT154" s="28"/>
      <c r="FU154" s="28"/>
      <c r="FV154" s="28"/>
      <c r="FW154" s="28"/>
      <c r="FX154" s="28"/>
      <c r="FY154" s="28"/>
      <c r="FZ154" s="28"/>
      <c r="GA154" s="28"/>
      <c r="GB154" s="28"/>
      <c r="GC154" s="28"/>
      <c r="GD154" s="28"/>
      <c r="GE154" s="28"/>
      <c r="GF154" s="28"/>
      <c r="GG154" s="28"/>
      <c r="GH154" s="28"/>
      <c r="GI154" s="28"/>
      <c r="GJ154" s="28"/>
      <c r="GK154" s="28"/>
      <c r="GL154" s="28"/>
      <c r="GM154" s="28"/>
      <c r="GN154" s="28"/>
      <c r="GO154" s="28"/>
      <c r="GP154" s="28"/>
      <c r="GQ154" s="28"/>
      <c r="GR154" s="28"/>
      <c r="GS154" s="28"/>
      <c r="GT154" s="28"/>
      <c r="GU154" s="28"/>
      <c r="GV154" s="28"/>
      <c r="GW154" s="28"/>
      <c r="GX154" s="28"/>
      <c r="GY154" s="28"/>
      <c r="GZ154" s="28"/>
      <c r="HA154" s="28"/>
      <c r="HB154" s="28"/>
      <c r="HC154" s="28"/>
      <c r="HD154" s="28"/>
      <c r="HE154" s="28"/>
      <c r="HF154" s="28"/>
      <c r="HG154" s="28"/>
      <c r="HH154" s="28"/>
      <c r="HI154" s="28"/>
      <c r="HJ154" s="28"/>
      <c r="HK154" s="28"/>
      <c r="HL154" s="28"/>
      <c r="HM154" s="28"/>
      <c r="HN154" s="28"/>
      <c r="HO154" s="28"/>
      <c r="HP154" s="28"/>
      <c r="HQ154" s="28"/>
      <c r="HR154" s="28"/>
      <c r="HS154" s="28"/>
      <c r="HT154" s="28"/>
      <c r="HU154" s="28"/>
      <c r="HV154" s="28"/>
      <c r="HW154" s="28"/>
      <c r="HX154" s="28"/>
      <c r="HY154" s="28"/>
      <c r="HZ154" s="28"/>
      <c r="IA154" s="28"/>
      <c r="IB154" s="28"/>
      <c r="IC154" s="28"/>
      <c r="ID154" s="28"/>
      <c r="IE154" s="28"/>
      <c r="IF154" s="28"/>
      <c r="IG154" s="28"/>
      <c r="IH154" s="28"/>
      <c r="II154" s="28"/>
      <c r="IJ154" s="28"/>
      <c r="IK154" s="28"/>
      <c r="IL154" s="28"/>
      <c r="IM154" s="28"/>
      <c r="IN154" s="28"/>
      <c r="IO154" s="28"/>
      <c r="IP154" s="28"/>
      <c r="IQ154" s="28"/>
      <c r="IR154" s="28"/>
      <c r="IS154" s="28"/>
      <c r="IT154" s="28"/>
      <c r="IU154" s="28"/>
      <c r="IV154" s="28"/>
      <c r="IW154" s="28"/>
      <c r="IX154" s="28"/>
      <c r="IY154" s="28"/>
      <c r="IZ154" s="28"/>
      <c r="JA154" s="28"/>
      <c r="JB154" s="28"/>
      <c r="JC154" s="28"/>
      <c r="JD154" s="28"/>
      <c r="JE154" s="28"/>
      <c r="JF154" s="28"/>
      <c r="JG154" s="28"/>
      <c r="JH154" s="28"/>
      <c r="JI154" s="28"/>
      <c r="JJ154" s="28"/>
      <c r="JK154" s="28"/>
      <c r="JL154" s="28"/>
      <c r="JM154" s="28"/>
      <c r="JN154" s="28"/>
      <c r="JO154" s="28"/>
    </row>
    <row r="155" spans="1:275" s="132" customFormat="1" ht="57" customHeight="1" x14ac:dyDescent="0.25">
      <c r="A155" s="651">
        <v>127</v>
      </c>
      <c r="B155" s="740" t="s">
        <v>454</v>
      </c>
      <c r="C155" s="652">
        <v>80101706</v>
      </c>
      <c r="D155" s="653" t="s">
        <v>469</v>
      </c>
      <c r="E155" s="652" t="s">
        <v>92</v>
      </c>
      <c r="F155" s="652">
        <v>1</v>
      </c>
      <c r="G155" s="654" t="s">
        <v>109</v>
      </c>
      <c r="H155" s="760">
        <v>3.5</v>
      </c>
      <c r="I155" s="652" t="s">
        <v>97</v>
      </c>
      <c r="J155" s="652" t="s">
        <v>89</v>
      </c>
      <c r="K155" s="652" t="s">
        <v>461</v>
      </c>
      <c r="L155" s="656">
        <v>12855500</v>
      </c>
      <c r="M155" s="657">
        <v>15582000</v>
      </c>
      <c r="N155" s="658" t="s">
        <v>380</v>
      </c>
      <c r="O155" s="658" t="s">
        <v>51</v>
      </c>
      <c r="P155" s="659" t="s">
        <v>490</v>
      </c>
      <c r="Q155" s="773" t="s">
        <v>571</v>
      </c>
      <c r="R155" s="721"/>
      <c r="S155" s="721"/>
      <c r="T155" s="722"/>
      <c r="U155" s="723"/>
      <c r="V155" s="724"/>
      <c r="W155" s="725"/>
      <c r="X155" s="726"/>
      <c r="Y155" s="727"/>
      <c r="Z155" s="727"/>
      <c r="AA155" s="728"/>
      <c r="AB155" s="728"/>
      <c r="AC155" s="728"/>
      <c r="AD155" s="724"/>
      <c r="AE155" s="728"/>
      <c r="AF155" s="728"/>
      <c r="AG155" s="728"/>
      <c r="AH155" s="729"/>
      <c r="AI155" s="730"/>
      <c r="AJ155" s="730"/>
      <c r="AK155" s="728"/>
      <c r="AL155" s="724"/>
      <c r="AM155" s="731"/>
      <c r="AN155" s="731"/>
      <c r="AO155" s="731"/>
      <c r="AP155" s="731"/>
      <c r="AQ155" s="731"/>
      <c r="AR155" s="732"/>
      <c r="AS155" s="732"/>
      <c r="AT155" s="733"/>
      <c r="AU155" s="733"/>
      <c r="AV155" s="733"/>
      <c r="AW155" s="733"/>
      <c r="AX155" s="733"/>
      <c r="AY155" s="733"/>
      <c r="AZ155" s="733"/>
      <c r="BA155" s="733"/>
      <c r="BB155" s="28"/>
      <c r="BC155" s="28"/>
      <c r="BD155" s="28"/>
      <c r="BE155" s="28"/>
      <c r="BF155" s="28"/>
      <c r="BG155" s="28"/>
      <c r="BH155" s="28"/>
      <c r="BI155" s="28"/>
      <c r="BJ155" s="28"/>
      <c r="BK155" s="28"/>
      <c r="BL155" s="28"/>
      <c r="BM155" s="28"/>
      <c r="BN155" s="28"/>
      <c r="BO155" s="28"/>
      <c r="BP155" s="28"/>
      <c r="BQ155" s="28"/>
      <c r="BR155" s="28"/>
      <c r="BS155" s="28"/>
      <c r="BT155" s="28"/>
      <c r="BU155" s="28"/>
      <c r="BV155" s="28"/>
      <c r="BW155" s="28"/>
      <c r="BX155" s="28"/>
      <c r="BY155" s="28"/>
      <c r="BZ155" s="28"/>
      <c r="CA155" s="28"/>
      <c r="CB155" s="28"/>
      <c r="CC155" s="28"/>
      <c r="CD155" s="28"/>
      <c r="CE155" s="28"/>
      <c r="CF155" s="28"/>
      <c r="CG155" s="28"/>
      <c r="CH155" s="28"/>
      <c r="CI155" s="28"/>
      <c r="CJ155" s="28"/>
      <c r="CK155" s="28"/>
      <c r="CL155" s="28"/>
      <c r="CM155" s="28"/>
      <c r="CN155" s="28"/>
      <c r="CO155" s="28"/>
      <c r="CP155" s="28"/>
      <c r="CQ155" s="28"/>
      <c r="CR155" s="28"/>
      <c r="CS155" s="28"/>
      <c r="CT155" s="28"/>
      <c r="CU155" s="28"/>
      <c r="CV155" s="28"/>
      <c r="CW155" s="28"/>
      <c r="CX155" s="28"/>
      <c r="CY155" s="28"/>
      <c r="CZ155" s="28"/>
      <c r="DA155" s="28"/>
      <c r="DB155" s="28"/>
      <c r="DC155" s="28"/>
      <c r="DD155" s="28"/>
      <c r="DE155" s="28"/>
      <c r="DF155" s="28"/>
      <c r="DG155" s="28"/>
      <c r="DH155" s="28"/>
      <c r="DI155" s="28"/>
      <c r="DJ155" s="28"/>
      <c r="DK155" s="28"/>
      <c r="DL155" s="28"/>
      <c r="DM155" s="28"/>
      <c r="DN155" s="28"/>
      <c r="DO155" s="28"/>
      <c r="DP155" s="28"/>
      <c r="DQ155" s="28"/>
      <c r="DR155" s="28"/>
      <c r="DS155" s="28"/>
      <c r="DT155" s="28"/>
      <c r="DU155" s="28"/>
      <c r="DV155" s="28"/>
      <c r="DW155" s="28"/>
      <c r="DX155" s="28"/>
      <c r="DY155" s="28"/>
      <c r="DZ155" s="28"/>
      <c r="EA155" s="28"/>
      <c r="EB155" s="28"/>
      <c r="EC155" s="28"/>
      <c r="ED155" s="28"/>
      <c r="EE155" s="28"/>
      <c r="EF155" s="28"/>
      <c r="EG155" s="28"/>
      <c r="EH155" s="28"/>
      <c r="EI155" s="28"/>
      <c r="EJ155" s="28"/>
      <c r="EK155" s="28"/>
      <c r="EL155" s="28"/>
      <c r="EM155" s="28"/>
      <c r="EN155" s="28"/>
      <c r="EO155" s="28"/>
      <c r="EP155" s="28"/>
      <c r="EQ155" s="28"/>
      <c r="ER155" s="28"/>
      <c r="ES155" s="28"/>
      <c r="ET155" s="28"/>
      <c r="EU155" s="28"/>
      <c r="EV155" s="28"/>
      <c r="EW155" s="28"/>
      <c r="EX155" s="28"/>
      <c r="EY155" s="28"/>
      <c r="EZ155" s="28"/>
      <c r="FA155" s="28"/>
      <c r="FB155" s="28"/>
      <c r="FC155" s="28"/>
      <c r="FD155" s="28"/>
      <c r="FE155" s="28"/>
      <c r="FF155" s="28"/>
      <c r="FG155" s="28"/>
      <c r="FH155" s="28"/>
      <c r="FI155" s="28"/>
      <c r="FJ155" s="28"/>
      <c r="FK155" s="28"/>
      <c r="FL155" s="28"/>
      <c r="FM155" s="28"/>
      <c r="FN155" s="28"/>
      <c r="FO155" s="28"/>
      <c r="FP155" s="28"/>
      <c r="FQ155" s="28"/>
      <c r="FR155" s="28"/>
      <c r="FS155" s="28"/>
      <c r="FT155" s="28"/>
      <c r="FU155" s="28"/>
      <c r="FV155" s="28"/>
      <c r="FW155" s="28"/>
      <c r="FX155" s="28"/>
      <c r="FY155" s="28"/>
      <c r="FZ155" s="28"/>
      <c r="GA155" s="28"/>
      <c r="GB155" s="28"/>
      <c r="GC155" s="28"/>
      <c r="GD155" s="28"/>
      <c r="GE155" s="28"/>
      <c r="GF155" s="28"/>
      <c r="GG155" s="28"/>
      <c r="GH155" s="28"/>
      <c r="GI155" s="28"/>
      <c r="GJ155" s="28"/>
      <c r="GK155" s="28"/>
      <c r="GL155" s="28"/>
      <c r="GM155" s="28"/>
      <c r="GN155" s="28"/>
      <c r="GO155" s="28"/>
      <c r="GP155" s="28"/>
      <c r="GQ155" s="28"/>
      <c r="GR155" s="28"/>
      <c r="GS155" s="28"/>
      <c r="GT155" s="28"/>
      <c r="GU155" s="28"/>
      <c r="GV155" s="28"/>
      <c r="GW155" s="28"/>
      <c r="GX155" s="28"/>
      <c r="GY155" s="28"/>
      <c r="GZ155" s="28"/>
      <c r="HA155" s="28"/>
      <c r="HB155" s="28"/>
      <c r="HC155" s="28"/>
      <c r="HD155" s="28"/>
      <c r="HE155" s="28"/>
      <c r="HF155" s="28"/>
      <c r="HG155" s="28"/>
      <c r="HH155" s="28"/>
      <c r="HI155" s="28"/>
      <c r="HJ155" s="28"/>
      <c r="HK155" s="28"/>
      <c r="HL155" s="28"/>
      <c r="HM155" s="28"/>
      <c r="HN155" s="28"/>
      <c r="HO155" s="28"/>
      <c r="HP155" s="28"/>
      <c r="HQ155" s="28"/>
      <c r="HR155" s="28"/>
      <c r="HS155" s="28"/>
      <c r="HT155" s="28"/>
      <c r="HU155" s="28"/>
      <c r="HV155" s="28"/>
      <c r="HW155" s="28"/>
      <c r="HX155" s="28"/>
      <c r="HY155" s="28"/>
      <c r="HZ155" s="28"/>
      <c r="IA155" s="28"/>
      <c r="IB155" s="28"/>
      <c r="IC155" s="28"/>
      <c r="ID155" s="28"/>
      <c r="IE155" s="28"/>
      <c r="IF155" s="28"/>
      <c r="IG155" s="28"/>
      <c r="IH155" s="28"/>
      <c r="II155" s="28"/>
      <c r="IJ155" s="28"/>
      <c r="IK155" s="28"/>
      <c r="IL155" s="28"/>
      <c r="IM155" s="28"/>
      <c r="IN155" s="28"/>
      <c r="IO155" s="28"/>
      <c r="IP155" s="28"/>
      <c r="IQ155" s="28"/>
      <c r="IR155" s="28"/>
      <c r="IS155" s="28"/>
      <c r="IT155" s="28"/>
      <c r="IU155" s="28"/>
      <c r="IV155" s="28"/>
      <c r="IW155" s="28"/>
      <c r="IX155" s="28"/>
      <c r="IY155" s="28"/>
      <c r="IZ155" s="28"/>
      <c r="JA155" s="28"/>
      <c r="JB155" s="28"/>
      <c r="JC155" s="28"/>
      <c r="JD155" s="28"/>
      <c r="JE155" s="28"/>
      <c r="JF155" s="28"/>
      <c r="JG155" s="28"/>
      <c r="JH155" s="28"/>
      <c r="JI155" s="28"/>
      <c r="JJ155" s="28"/>
      <c r="JK155" s="28"/>
      <c r="JL155" s="28"/>
      <c r="JM155" s="28"/>
      <c r="JN155" s="28"/>
      <c r="JO155" s="28"/>
    </row>
    <row r="156" spans="1:275" s="132" customFormat="1" ht="57" customHeight="1" x14ac:dyDescent="0.25">
      <c r="A156" s="651">
        <v>128</v>
      </c>
      <c r="B156" s="740" t="s">
        <v>459</v>
      </c>
      <c r="C156" s="652">
        <v>80101706</v>
      </c>
      <c r="D156" s="653" t="s">
        <v>477</v>
      </c>
      <c r="E156" s="652" t="s">
        <v>92</v>
      </c>
      <c r="F156" s="652">
        <v>1</v>
      </c>
      <c r="G156" s="654" t="s">
        <v>102</v>
      </c>
      <c r="H156" s="760">
        <v>11.5</v>
      </c>
      <c r="I156" s="652" t="s">
        <v>97</v>
      </c>
      <c r="J156" s="652" t="s">
        <v>89</v>
      </c>
      <c r="K156" s="652" t="s">
        <v>462</v>
      </c>
      <c r="L156" s="656">
        <v>80500000</v>
      </c>
      <c r="M156" s="657">
        <v>8750000</v>
      </c>
      <c r="N156" s="658" t="s">
        <v>380</v>
      </c>
      <c r="O156" s="658" t="s">
        <v>51</v>
      </c>
      <c r="P156" s="659" t="s">
        <v>502</v>
      </c>
      <c r="Q156" s="773" t="s">
        <v>572</v>
      </c>
      <c r="R156" s="721"/>
      <c r="S156" s="721"/>
      <c r="T156" s="722"/>
      <c r="U156" s="723"/>
      <c r="V156" s="724"/>
      <c r="W156" s="725"/>
      <c r="X156" s="726"/>
      <c r="Y156" s="727"/>
      <c r="Z156" s="727"/>
      <c r="AA156" s="728"/>
      <c r="AB156" s="728"/>
      <c r="AC156" s="728"/>
      <c r="AD156" s="724"/>
      <c r="AE156" s="728"/>
      <c r="AF156" s="728"/>
      <c r="AG156" s="728"/>
      <c r="AH156" s="729"/>
      <c r="AI156" s="730"/>
      <c r="AJ156" s="730"/>
      <c r="AK156" s="728"/>
      <c r="AL156" s="724"/>
      <c r="AM156" s="731"/>
      <c r="AN156" s="731"/>
      <c r="AO156" s="731"/>
      <c r="AP156" s="731"/>
      <c r="AQ156" s="731"/>
      <c r="AR156" s="732"/>
      <c r="AS156" s="732"/>
      <c r="AT156" s="733"/>
      <c r="AU156" s="733"/>
      <c r="AV156" s="733"/>
      <c r="AW156" s="733"/>
      <c r="AX156" s="733"/>
      <c r="AY156" s="733"/>
      <c r="AZ156" s="733"/>
      <c r="BA156" s="733"/>
      <c r="BB156" s="28"/>
      <c r="BC156" s="28"/>
      <c r="BD156" s="28"/>
      <c r="BE156" s="28"/>
      <c r="BF156" s="28"/>
      <c r="BG156" s="28"/>
      <c r="BH156" s="28"/>
      <c r="BI156" s="28"/>
      <c r="BJ156" s="28"/>
      <c r="BK156" s="28"/>
      <c r="BL156" s="28"/>
      <c r="BM156" s="28"/>
      <c r="BN156" s="28"/>
      <c r="BO156" s="28"/>
      <c r="BP156" s="28"/>
      <c r="BQ156" s="28"/>
      <c r="BR156" s="28"/>
      <c r="BS156" s="28"/>
      <c r="BT156" s="28"/>
      <c r="BU156" s="28"/>
      <c r="BV156" s="28"/>
      <c r="BW156" s="28"/>
      <c r="BX156" s="28"/>
      <c r="BY156" s="28"/>
      <c r="BZ156" s="28"/>
      <c r="CA156" s="28"/>
      <c r="CB156" s="28"/>
      <c r="CC156" s="28"/>
      <c r="CD156" s="28"/>
      <c r="CE156" s="28"/>
      <c r="CF156" s="28"/>
      <c r="CG156" s="28"/>
      <c r="CH156" s="28"/>
      <c r="CI156" s="28"/>
      <c r="CJ156" s="28"/>
      <c r="CK156" s="28"/>
      <c r="CL156" s="28"/>
      <c r="CM156" s="28"/>
      <c r="CN156" s="28"/>
      <c r="CO156" s="28"/>
      <c r="CP156" s="28"/>
      <c r="CQ156" s="28"/>
      <c r="CR156" s="28"/>
      <c r="CS156" s="28"/>
      <c r="CT156" s="28"/>
      <c r="CU156" s="28"/>
      <c r="CV156" s="28"/>
      <c r="CW156" s="28"/>
      <c r="CX156" s="28"/>
      <c r="CY156" s="28"/>
      <c r="CZ156" s="28"/>
      <c r="DA156" s="28"/>
      <c r="DB156" s="28"/>
      <c r="DC156" s="28"/>
      <c r="DD156" s="28"/>
      <c r="DE156" s="28"/>
      <c r="DF156" s="28"/>
      <c r="DG156" s="28"/>
      <c r="DH156" s="28"/>
      <c r="DI156" s="28"/>
      <c r="DJ156" s="28"/>
      <c r="DK156" s="28"/>
      <c r="DL156" s="28"/>
      <c r="DM156" s="28"/>
      <c r="DN156" s="28"/>
      <c r="DO156" s="28"/>
      <c r="DP156" s="28"/>
      <c r="DQ156" s="28"/>
      <c r="DR156" s="28"/>
      <c r="DS156" s="28"/>
      <c r="DT156" s="28"/>
      <c r="DU156" s="28"/>
      <c r="DV156" s="28"/>
      <c r="DW156" s="28"/>
      <c r="DX156" s="28"/>
      <c r="DY156" s="28"/>
      <c r="DZ156" s="28"/>
      <c r="EA156" s="28"/>
      <c r="EB156" s="28"/>
      <c r="EC156" s="28"/>
      <c r="ED156" s="28"/>
      <c r="EE156" s="28"/>
      <c r="EF156" s="28"/>
      <c r="EG156" s="28"/>
      <c r="EH156" s="28"/>
      <c r="EI156" s="28"/>
      <c r="EJ156" s="28"/>
      <c r="EK156" s="28"/>
      <c r="EL156" s="28"/>
      <c r="EM156" s="28"/>
      <c r="EN156" s="28"/>
      <c r="EO156" s="28"/>
      <c r="EP156" s="28"/>
      <c r="EQ156" s="28"/>
      <c r="ER156" s="28"/>
      <c r="ES156" s="28"/>
      <c r="ET156" s="28"/>
      <c r="EU156" s="28"/>
      <c r="EV156" s="28"/>
      <c r="EW156" s="28"/>
      <c r="EX156" s="28"/>
      <c r="EY156" s="28"/>
      <c r="EZ156" s="28"/>
      <c r="FA156" s="28"/>
      <c r="FB156" s="28"/>
      <c r="FC156" s="28"/>
      <c r="FD156" s="28"/>
      <c r="FE156" s="28"/>
      <c r="FF156" s="28"/>
      <c r="FG156" s="28"/>
      <c r="FH156" s="28"/>
      <c r="FI156" s="28"/>
      <c r="FJ156" s="28"/>
      <c r="FK156" s="28"/>
      <c r="FL156" s="28"/>
      <c r="FM156" s="28"/>
      <c r="FN156" s="28"/>
      <c r="FO156" s="28"/>
      <c r="FP156" s="28"/>
      <c r="FQ156" s="28"/>
      <c r="FR156" s="28"/>
      <c r="FS156" s="28"/>
      <c r="FT156" s="28"/>
      <c r="FU156" s="28"/>
      <c r="FV156" s="28"/>
      <c r="FW156" s="28"/>
      <c r="FX156" s="28"/>
      <c r="FY156" s="28"/>
      <c r="FZ156" s="28"/>
      <c r="GA156" s="28"/>
      <c r="GB156" s="28"/>
      <c r="GC156" s="28"/>
      <c r="GD156" s="28"/>
      <c r="GE156" s="28"/>
      <c r="GF156" s="28"/>
      <c r="GG156" s="28"/>
      <c r="GH156" s="28"/>
      <c r="GI156" s="28"/>
      <c r="GJ156" s="28"/>
      <c r="GK156" s="28"/>
      <c r="GL156" s="28"/>
      <c r="GM156" s="28"/>
      <c r="GN156" s="28"/>
      <c r="GO156" s="28"/>
      <c r="GP156" s="28"/>
      <c r="GQ156" s="28"/>
      <c r="GR156" s="28"/>
      <c r="GS156" s="28"/>
      <c r="GT156" s="28"/>
      <c r="GU156" s="28"/>
      <c r="GV156" s="28"/>
      <c r="GW156" s="28"/>
      <c r="GX156" s="28"/>
      <c r="GY156" s="28"/>
      <c r="GZ156" s="28"/>
      <c r="HA156" s="28"/>
      <c r="HB156" s="28"/>
      <c r="HC156" s="28"/>
      <c r="HD156" s="28"/>
      <c r="HE156" s="28"/>
      <c r="HF156" s="28"/>
      <c r="HG156" s="28"/>
      <c r="HH156" s="28"/>
      <c r="HI156" s="28"/>
      <c r="HJ156" s="28"/>
      <c r="HK156" s="28"/>
      <c r="HL156" s="28"/>
      <c r="HM156" s="28"/>
      <c r="HN156" s="28"/>
      <c r="HO156" s="28"/>
      <c r="HP156" s="28"/>
      <c r="HQ156" s="28"/>
      <c r="HR156" s="28"/>
      <c r="HS156" s="28"/>
      <c r="HT156" s="28"/>
      <c r="HU156" s="28"/>
      <c r="HV156" s="28"/>
      <c r="HW156" s="28"/>
      <c r="HX156" s="28"/>
      <c r="HY156" s="28"/>
      <c r="HZ156" s="28"/>
      <c r="IA156" s="28"/>
      <c r="IB156" s="28"/>
      <c r="IC156" s="28"/>
      <c r="ID156" s="28"/>
      <c r="IE156" s="28"/>
      <c r="IF156" s="28"/>
      <c r="IG156" s="28"/>
      <c r="IH156" s="28"/>
      <c r="II156" s="28"/>
      <c r="IJ156" s="28"/>
      <c r="IK156" s="28"/>
      <c r="IL156" s="28"/>
      <c r="IM156" s="28"/>
      <c r="IN156" s="28"/>
      <c r="IO156" s="28"/>
      <c r="IP156" s="28"/>
      <c r="IQ156" s="28"/>
      <c r="IR156" s="28"/>
      <c r="IS156" s="28"/>
      <c r="IT156" s="28"/>
      <c r="IU156" s="28"/>
      <c r="IV156" s="28"/>
      <c r="IW156" s="28"/>
      <c r="IX156" s="28"/>
      <c r="IY156" s="28"/>
      <c r="IZ156" s="28"/>
      <c r="JA156" s="28"/>
      <c r="JB156" s="28"/>
      <c r="JC156" s="28"/>
      <c r="JD156" s="28"/>
      <c r="JE156" s="28"/>
      <c r="JF156" s="28"/>
      <c r="JG156" s="28"/>
      <c r="JH156" s="28"/>
      <c r="JI156" s="28"/>
      <c r="JJ156" s="28"/>
      <c r="JK156" s="28"/>
      <c r="JL156" s="28"/>
      <c r="JM156" s="28"/>
      <c r="JN156" s="28"/>
      <c r="JO156" s="28"/>
    </row>
    <row r="157" spans="1:275" s="132" customFormat="1" ht="57" customHeight="1" x14ac:dyDescent="0.25">
      <c r="A157" s="651">
        <v>129</v>
      </c>
      <c r="B157" s="740" t="s">
        <v>456</v>
      </c>
      <c r="C157" s="652">
        <v>80101706</v>
      </c>
      <c r="D157" s="653" t="s">
        <v>472</v>
      </c>
      <c r="E157" s="652" t="s">
        <v>92</v>
      </c>
      <c r="F157" s="652">
        <v>1</v>
      </c>
      <c r="G157" s="654" t="s">
        <v>102</v>
      </c>
      <c r="H157" s="760">
        <v>3.5</v>
      </c>
      <c r="I157" s="652" t="s">
        <v>97</v>
      </c>
      <c r="J157" s="652" t="s">
        <v>89</v>
      </c>
      <c r="K157" s="652" t="s">
        <v>461</v>
      </c>
      <c r="L157" s="656">
        <v>25725000</v>
      </c>
      <c r="M157" s="657"/>
      <c r="N157" s="658"/>
      <c r="O157" s="658"/>
      <c r="P157" s="659"/>
      <c r="Q157" s="773" t="s">
        <v>573</v>
      </c>
      <c r="R157" s="721"/>
      <c r="S157" s="721"/>
      <c r="T157" s="722"/>
      <c r="U157" s="723"/>
      <c r="V157" s="764"/>
      <c r="W157" s="725"/>
      <c r="X157" s="726"/>
      <c r="Y157" s="727"/>
      <c r="Z157" s="727"/>
      <c r="AA157" s="763"/>
      <c r="AB157" s="763"/>
      <c r="AC157" s="763"/>
      <c r="AD157" s="764"/>
      <c r="AE157" s="763"/>
      <c r="AF157" s="763"/>
      <c r="AG157" s="763"/>
      <c r="AH157" s="729"/>
      <c r="AI157" s="730"/>
      <c r="AJ157" s="730"/>
      <c r="AK157" s="763"/>
      <c r="AL157" s="764"/>
      <c r="AM157" s="731"/>
      <c r="AN157" s="731"/>
      <c r="AO157" s="731"/>
      <c r="AP157" s="731"/>
      <c r="AQ157" s="731"/>
      <c r="AR157" s="732"/>
      <c r="AS157" s="732"/>
      <c r="AT157" s="733"/>
      <c r="AU157" s="733"/>
      <c r="AV157" s="733"/>
      <c r="AW157" s="733"/>
      <c r="AX157" s="733"/>
      <c r="AY157" s="733"/>
      <c r="AZ157" s="733"/>
      <c r="BA157" s="733"/>
      <c r="BB157" s="28"/>
      <c r="BC157" s="28"/>
      <c r="BD157" s="28"/>
      <c r="BE157" s="28"/>
      <c r="BF157" s="28"/>
      <c r="BG157" s="28"/>
      <c r="BH157" s="28"/>
      <c r="BI157" s="28"/>
      <c r="BJ157" s="28"/>
      <c r="BK157" s="28"/>
      <c r="BL157" s="28"/>
      <c r="BM157" s="28"/>
      <c r="BN157" s="28"/>
      <c r="BO157" s="28"/>
      <c r="BP157" s="28"/>
      <c r="BQ157" s="28"/>
      <c r="BR157" s="28"/>
      <c r="BS157" s="28"/>
      <c r="BT157" s="28"/>
      <c r="BU157" s="28"/>
      <c r="BV157" s="28"/>
      <c r="BW157" s="28"/>
      <c r="BX157" s="28"/>
      <c r="BY157" s="28"/>
      <c r="BZ157" s="28"/>
      <c r="CA157" s="28"/>
      <c r="CB157" s="28"/>
      <c r="CC157" s="28"/>
      <c r="CD157" s="28"/>
      <c r="CE157" s="28"/>
      <c r="CF157" s="28"/>
      <c r="CG157" s="28"/>
      <c r="CH157" s="28"/>
      <c r="CI157" s="28"/>
      <c r="CJ157" s="28"/>
      <c r="CK157" s="28"/>
      <c r="CL157" s="28"/>
      <c r="CM157" s="28"/>
      <c r="CN157" s="28"/>
      <c r="CO157" s="28"/>
      <c r="CP157" s="28"/>
      <c r="CQ157" s="28"/>
      <c r="CR157" s="28"/>
      <c r="CS157" s="28"/>
      <c r="CT157" s="28"/>
      <c r="CU157" s="28"/>
      <c r="CV157" s="28"/>
      <c r="CW157" s="28"/>
      <c r="CX157" s="28"/>
      <c r="CY157" s="28"/>
      <c r="CZ157" s="28"/>
      <c r="DA157" s="28"/>
      <c r="DB157" s="28"/>
      <c r="DC157" s="28"/>
      <c r="DD157" s="28"/>
      <c r="DE157" s="28"/>
      <c r="DF157" s="28"/>
      <c r="DG157" s="28"/>
      <c r="DH157" s="28"/>
      <c r="DI157" s="28"/>
      <c r="DJ157" s="28"/>
      <c r="DK157" s="28"/>
      <c r="DL157" s="28"/>
      <c r="DM157" s="28"/>
      <c r="DN157" s="28"/>
      <c r="DO157" s="28"/>
      <c r="DP157" s="28"/>
      <c r="DQ157" s="28"/>
      <c r="DR157" s="28"/>
      <c r="DS157" s="28"/>
      <c r="DT157" s="28"/>
      <c r="DU157" s="28"/>
      <c r="DV157" s="28"/>
      <c r="DW157" s="28"/>
      <c r="DX157" s="28"/>
      <c r="DY157" s="28"/>
      <c r="DZ157" s="28"/>
      <c r="EA157" s="28"/>
      <c r="EB157" s="28"/>
      <c r="EC157" s="28"/>
      <c r="ED157" s="28"/>
      <c r="EE157" s="28"/>
      <c r="EF157" s="28"/>
      <c r="EG157" s="28"/>
      <c r="EH157" s="28"/>
      <c r="EI157" s="28"/>
      <c r="EJ157" s="28"/>
      <c r="EK157" s="28"/>
      <c r="EL157" s="28"/>
      <c r="EM157" s="28"/>
      <c r="EN157" s="28"/>
      <c r="EO157" s="28"/>
      <c r="EP157" s="28"/>
      <c r="EQ157" s="28"/>
      <c r="ER157" s="28"/>
      <c r="ES157" s="28"/>
      <c r="ET157" s="28"/>
      <c r="EU157" s="28"/>
      <c r="EV157" s="28"/>
      <c r="EW157" s="28"/>
      <c r="EX157" s="28"/>
      <c r="EY157" s="28"/>
      <c r="EZ157" s="28"/>
      <c r="FA157" s="28"/>
      <c r="FB157" s="28"/>
      <c r="FC157" s="28"/>
      <c r="FD157" s="28"/>
      <c r="FE157" s="28"/>
      <c r="FF157" s="28"/>
      <c r="FG157" s="28"/>
      <c r="FH157" s="28"/>
      <c r="FI157" s="28"/>
      <c r="FJ157" s="28"/>
      <c r="FK157" s="28"/>
      <c r="FL157" s="28"/>
      <c r="FM157" s="28"/>
      <c r="FN157" s="28"/>
      <c r="FO157" s="28"/>
      <c r="FP157" s="28"/>
      <c r="FQ157" s="28"/>
      <c r="FR157" s="28"/>
      <c r="FS157" s="28"/>
      <c r="FT157" s="28"/>
      <c r="FU157" s="28"/>
      <c r="FV157" s="28"/>
      <c r="FW157" s="28"/>
      <c r="FX157" s="28"/>
      <c r="FY157" s="28"/>
      <c r="FZ157" s="28"/>
      <c r="GA157" s="28"/>
      <c r="GB157" s="28"/>
      <c r="GC157" s="28"/>
      <c r="GD157" s="28"/>
      <c r="GE157" s="28"/>
      <c r="GF157" s="28"/>
      <c r="GG157" s="28"/>
      <c r="GH157" s="28"/>
      <c r="GI157" s="28"/>
      <c r="GJ157" s="28"/>
      <c r="GK157" s="28"/>
      <c r="GL157" s="28"/>
      <c r="GM157" s="28"/>
      <c r="GN157" s="28"/>
      <c r="GO157" s="28"/>
      <c r="GP157" s="28"/>
      <c r="GQ157" s="28"/>
      <c r="GR157" s="28"/>
      <c r="GS157" s="28"/>
      <c r="GT157" s="28"/>
      <c r="GU157" s="28"/>
      <c r="GV157" s="28"/>
      <c r="GW157" s="28"/>
      <c r="GX157" s="28"/>
      <c r="GY157" s="28"/>
      <c r="GZ157" s="28"/>
      <c r="HA157" s="28"/>
      <c r="HB157" s="28"/>
      <c r="HC157" s="28"/>
      <c r="HD157" s="28"/>
      <c r="HE157" s="28"/>
      <c r="HF157" s="28"/>
      <c r="HG157" s="28"/>
      <c r="HH157" s="28"/>
      <c r="HI157" s="28"/>
      <c r="HJ157" s="28"/>
      <c r="HK157" s="28"/>
      <c r="HL157" s="28"/>
      <c r="HM157" s="28"/>
      <c r="HN157" s="28"/>
      <c r="HO157" s="28"/>
      <c r="HP157" s="28"/>
      <c r="HQ157" s="28"/>
      <c r="HR157" s="28"/>
      <c r="HS157" s="28"/>
      <c r="HT157" s="28"/>
      <c r="HU157" s="28"/>
      <c r="HV157" s="28"/>
      <c r="HW157" s="28"/>
      <c r="HX157" s="28"/>
      <c r="HY157" s="28"/>
      <c r="HZ157" s="28"/>
      <c r="IA157" s="28"/>
      <c r="IB157" s="28"/>
      <c r="IC157" s="28"/>
      <c r="ID157" s="28"/>
      <c r="IE157" s="28"/>
      <c r="IF157" s="28"/>
      <c r="IG157" s="28"/>
      <c r="IH157" s="28"/>
      <c r="II157" s="28"/>
      <c r="IJ157" s="28"/>
      <c r="IK157" s="28"/>
      <c r="IL157" s="28"/>
      <c r="IM157" s="28"/>
      <c r="IN157" s="28"/>
      <c r="IO157" s="28"/>
      <c r="IP157" s="28"/>
      <c r="IQ157" s="28"/>
      <c r="IR157" s="28"/>
      <c r="IS157" s="28"/>
      <c r="IT157" s="28"/>
      <c r="IU157" s="28"/>
      <c r="IV157" s="28"/>
      <c r="IW157" s="28"/>
      <c r="IX157" s="28"/>
      <c r="IY157" s="28"/>
      <c r="IZ157" s="28"/>
      <c r="JA157" s="28"/>
      <c r="JB157" s="28"/>
      <c r="JC157" s="28"/>
      <c r="JD157" s="28"/>
      <c r="JE157" s="28"/>
      <c r="JF157" s="28"/>
      <c r="JG157" s="28"/>
      <c r="JH157" s="28"/>
      <c r="JI157" s="28"/>
      <c r="JJ157" s="28"/>
      <c r="JK157" s="28"/>
      <c r="JL157" s="28"/>
      <c r="JM157" s="28"/>
      <c r="JN157" s="28"/>
      <c r="JO157" s="28"/>
    </row>
    <row r="158" spans="1:275" s="132" customFormat="1" ht="57" customHeight="1" x14ac:dyDescent="0.25">
      <c r="A158" s="651">
        <v>130</v>
      </c>
      <c r="B158" s="740" t="s">
        <v>455</v>
      </c>
      <c r="C158" s="652">
        <v>80101706</v>
      </c>
      <c r="D158" s="653" t="s">
        <v>470</v>
      </c>
      <c r="E158" s="652" t="s">
        <v>92</v>
      </c>
      <c r="F158" s="652">
        <v>1</v>
      </c>
      <c r="G158" s="654" t="s">
        <v>102</v>
      </c>
      <c r="H158" s="760">
        <v>3.5</v>
      </c>
      <c r="I158" s="652" t="s">
        <v>97</v>
      </c>
      <c r="J158" s="652" t="s">
        <v>89</v>
      </c>
      <c r="K158" s="652" t="s">
        <v>482</v>
      </c>
      <c r="L158" s="656">
        <v>15582000</v>
      </c>
      <c r="M158" s="657"/>
      <c r="N158" s="658"/>
      <c r="O158" s="658"/>
      <c r="P158" s="659"/>
      <c r="Q158" s="773" t="s">
        <v>506</v>
      </c>
      <c r="R158" s="721"/>
      <c r="S158" s="721"/>
      <c r="T158" s="722"/>
      <c r="U158" s="723"/>
      <c r="V158" s="764"/>
      <c r="W158" s="725"/>
      <c r="X158" s="726"/>
      <c r="Y158" s="727"/>
      <c r="Z158" s="727"/>
      <c r="AA158" s="763"/>
      <c r="AB158" s="763"/>
      <c r="AC158" s="763"/>
      <c r="AD158" s="764"/>
      <c r="AE158" s="763"/>
      <c r="AF158" s="763"/>
      <c r="AG158" s="763"/>
      <c r="AH158" s="729"/>
      <c r="AI158" s="730"/>
      <c r="AJ158" s="730"/>
      <c r="AK158" s="763"/>
      <c r="AL158" s="764"/>
      <c r="AM158" s="731"/>
      <c r="AN158" s="731"/>
      <c r="AO158" s="731"/>
      <c r="AP158" s="731"/>
      <c r="AQ158" s="731"/>
      <c r="AR158" s="732"/>
      <c r="AS158" s="732"/>
      <c r="AT158" s="733"/>
      <c r="AU158" s="733"/>
      <c r="AV158" s="733"/>
      <c r="AW158" s="733"/>
      <c r="AX158" s="733"/>
      <c r="AY158" s="733"/>
      <c r="AZ158" s="733"/>
      <c r="BA158" s="733"/>
      <c r="BB158" s="28"/>
      <c r="BC158" s="28"/>
      <c r="BD158" s="28"/>
      <c r="BE158" s="28"/>
      <c r="BF158" s="28"/>
      <c r="BG158" s="28"/>
      <c r="BH158" s="28"/>
      <c r="BI158" s="28"/>
      <c r="BJ158" s="28"/>
      <c r="BK158" s="28"/>
      <c r="BL158" s="28"/>
      <c r="BM158" s="28"/>
      <c r="BN158" s="28"/>
      <c r="BO158" s="28"/>
      <c r="BP158" s="28"/>
      <c r="BQ158" s="28"/>
      <c r="BR158" s="28"/>
      <c r="BS158" s="28"/>
      <c r="BT158" s="28"/>
      <c r="BU158" s="28"/>
      <c r="BV158" s="28"/>
      <c r="BW158" s="28"/>
      <c r="BX158" s="28"/>
      <c r="BY158" s="28"/>
      <c r="BZ158" s="28"/>
      <c r="CA158" s="28"/>
      <c r="CB158" s="28"/>
      <c r="CC158" s="28"/>
      <c r="CD158" s="28"/>
      <c r="CE158" s="28"/>
      <c r="CF158" s="28"/>
      <c r="CG158" s="28"/>
      <c r="CH158" s="28"/>
      <c r="CI158" s="28"/>
      <c r="CJ158" s="28"/>
      <c r="CK158" s="28"/>
      <c r="CL158" s="28"/>
      <c r="CM158" s="28"/>
      <c r="CN158" s="28"/>
      <c r="CO158" s="28"/>
      <c r="CP158" s="28"/>
      <c r="CQ158" s="28"/>
      <c r="CR158" s="28"/>
      <c r="CS158" s="28"/>
      <c r="CT158" s="28"/>
      <c r="CU158" s="28"/>
      <c r="CV158" s="28"/>
      <c r="CW158" s="28"/>
      <c r="CX158" s="28"/>
      <c r="CY158" s="28"/>
      <c r="CZ158" s="28"/>
      <c r="DA158" s="28"/>
      <c r="DB158" s="28"/>
      <c r="DC158" s="28"/>
      <c r="DD158" s="28"/>
      <c r="DE158" s="28"/>
      <c r="DF158" s="28"/>
      <c r="DG158" s="28"/>
      <c r="DH158" s="28"/>
      <c r="DI158" s="28"/>
      <c r="DJ158" s="28"/>
      <c r="DK158" s="28"/>
      <c r="DL158" s="28"/>
      <c r="DM158" s="28"/>
      <c r="DN158" s="28"/>
      <c r="DO158" s="28"/>
      <c r="DP158" s="28"/>
      <c r="DQ158" s="28"/>
      <c r="DR158" s="28"/>
      <c r="DS158" s="28"/>
      <c r="DT158" s="28"/>
      <c r="DU158" s="28"/>
      <c r="DV158" s="28"/>
      <c r="DW158" s="28"/>
      <c r="DX158" s="28"/>
      <c r="DY158" s="28"/>
      <c r="DZ158" s="28"/>
      <c r="EA158" s="28"/>
      <c r="EB158" s="28"/>
      <c r="EC158" s="28"/>
      <c r="ED158" s="28"/>
      <c r="EE158" s="28"/>
      <c r="EF158" s="28"/>
      <c r="EG158" s="28"/>
      <c r="EH158" s="28"/>
      <c r="EI158" s="28"/>
      <c r="EJ158" s="28"/>
      <c r="EK158" s="28"/>
      <c r="EL158" s="28"/>
      <c r="EM158" s="28"/>
      <c r="EN158" s="28"/>
      <c r="EO158" s="28"/>
      <c r="EP158" s="28"/>
      <c r="EQ158" s="28"/>
      <c r="ER158" s="28"/>
      <c r="ES158" s="28"/>
      <c r="ET158" s="28"/>
      <c r="EU158" s="28"/>
      <c r="EV158" s="28"/>
      <c r="EW158" s="28"/>
      <c r="EX158" s="28"/>
      <c r="EY158" s="28"/>
      <c r="EZ158" s="28"/>
      <c r="FA158" s="28"/>
      <c r="FB158" s="28"/>
      <c r="FC158" s="28"/>
      <c r="FD158" s="28"/>
      <c r="FE158" s="28"/>
      <c r="FF158" s="28"/>
      <c r="FG158" s="28"/>
      <c r="FH158" s="28"/>
      <c r="FI158" s="28"/>
      <c r="FJ158" s="28"/>
      <c r="FK158" s="28"/>
      <c r="FL158" s="28"/>
      <c r="FM158" s="28"/>
      <c r="FN158" s="28"/>
      <c r="FO158" s="28"/>
      <c r="FP158" s="28"/>
      <c r="FQ158" s="28"/>
      <c r="FR158" s="28"/>
      <c r="FS158" s="28"/>
      <c r="FT158" s="28"/>
      <c r="FU158" s="28"/>
      <c r="FV158" s="28"/>
      <c r="FW158" s="28"/>
      <c r="FX158" s="28"/>
      <c r="FY158" s="28"/>
      <c r="FZ158" s="28"/>
      <c r="GA158" s="28"/>
      <c r="GB158" s="28"/>
      <c r="GC158" s="28"/>
      <c r="GD158" s="28"/>
      <c r="GE158" s="28"/>
      <c r="GF158" s="28"/>
      <c r="GG158" s="28"/>
      <c r="GH158" s="28"/>
      <c r="GI158" s="28"/>
      <c r="GJ158" s="28"/>
      <c r="GK158" s="28"/>
      <c r="GL158" s="28"/>
      <c r="GM158" s="28"/>
      <c r="GN158" s="28"/>
      <c r="GO158" s="28"/>
      <c r="GP158" s="28"/>
      <c r="GQ158" s="28"/>
      <c r="GR158" s="28"/>
      <c r="GS158" s="28"/>
      <c r="GT158" s="28"/>
      <c r="GU158" s="28"/>
      <c r="GV158" s="28"/>
      <c r="GW158" s="28"/>
      <c r="GX158" s="28"/>
      <c r="GY158" s="28"/>
      <c r="GZ158" s="28"/>
      <c r="HA158" s="28"/>
      <c r="HB158" s="28"/>
      <c r="HC158" s="28"/>
      <c r="HD158" s="28"/>
      <c r="HE158" s="28"/>
      <c r="HF158" s="28"/>
      <c r="HG158" s="28"/>
      <c r="HH158" s="28"/>
      <c r="HI158" s="28"/>
      <c r="HJ158" s="28"/>
      <c r="HK158" s="28"/>
      <c r="HL158" s="28"/>
      <c r="HM158" s="28"/>
      <c r="HN158" s="28"/>
      <c r="HO158" s="28"/>
      <c r="HP158" s="28"/>
      <c r="HQ158" s="28"/>
      <c r="HR158" s="28"/>
      <c r="HS158" s="28"/>
      <c r="HT158" s="28"/>
      <c r="HU158" s="28"/>
      <c r="HV158" s="28"/>
      <c r="HW158" s="28"/>
      <c r="HX158" s="28"/>
      <c r="HY158" s="28"/>
      <c r="HZ158" s="28"/>
      <c r="IA158" s="28"/>
      <c r="IB158" s="28"/>
      <c r="IC158" s="28"/>
      <c r="ID158" s="28"/>
      <c r="IE158" s="28"/>
      <c r="IF158" s="28"/>
      <c r="IG158" s="28"/>
      <c r="IH158" s="28"/>
      <c r="II158" s="28"/>
      <c r="IJ158" s="28"/>
      <c r="IK158" s="28"/>
      <c r="IL158" s="28"/>
      <c r="IM158" s="28"/>
      <c r="IN158" s="28"/>
      <c r="IO158" s="28"/>
      <c r="IP158" s="28"/>
      <c r="IQ158" s="28"/>
      <c r="IR158" s="28"/>
      <c r="IS158" s="28"/>
      <c r="IT158" s="28"/>
      <c r="IU158" s="28"/>
      <c r="IV158" s="28"/>
      <c r="IW158" s="28"/>
      <c r="IX158" s="28"/>
      <c r="IY158" s="28"/>
      <c r="IZ158" s="28"/>
      <c r="JA158" s="28"/>
      <c r="JB158" s="28"/>
      <c r="JC158" s="28"/>
      <c r="JD158" s="28"/>
      <c r="JE158" s="28"/>
      <c r="JF158" s="28"/>
      <c r="JG158" s="28"/>
      <c r="JH158" s="28"/>
      <c r="JI158" s="28"/>
      <c r="JJ158" s="28"/>
      <c r="JK158" s="28"/>
      <c r="JL158" s="28"/>
      <c r="JM158" s="28"/>
      <c r="JN158" s="28"/>
      <c r="JO158" s="28"/>
    </row>
    <row r="159" spans="1:275" s="132" customFormat="1" ht="57" customHeight="1" x14ac:dyDescent="0.25">
      <c r="A159" s="651">
        <v>131</v>
      </c>
      <c r="B159" s="740" t="s">
        <v>487</v>
      </c>
      <c r="C159" s="652">
        <v>80101706</v>
      </c>
      <c r="D159" s="653" t="s">
        <v>576</v>
      </c>
      <c r="E159" s="652" t="s">
        <v>92</v>
      </c>
      <c r="F159" s="652">
        <v>1</v>
      </c>
      <c r="G159" s="654" t="s">
        <v>102</v>
      </c>
      <c r="H159" s="760">
        <v>3.5</v>
      </c>
      <c r="I159" s="652" t="s">
        <v>97</v>
      </c>
      <c r="J159" s="652" t="s">
        <v>89</v>
      </c>
      <c r="K159" s="652" t="s">
        <v>504</v>
      </c>
      <c r="L159" s="656">
        <f>8750000*2</f>
        <v>17500000</v>
      </c>
      <c r="M159" s="657"/>
      <c r="N159" s="658"/>
      <c r="O159" s="658"/>
      <c r="P159" s="659"/>
      <c r="Q159" s="773" t="s">
        <v>574</v>
      </c>
      <c r="R159" s="721"/>
      <c r="S159" s="721"/>
      <c r="T159" s="722"/>
      <c r="U159" s="723"/>
      <c r="V159" s="764"/>
      <c r="W159" s="725"/>
      <c r="X159" s="726"/>
      <c r="Y159" s="727"/>
      <c r="Z159" s="727"/>
      <c r="AA159" s="763"/>
      <c r="AB159" s="763"/>
      <c r="AC159" s="763"/>
      <c r="AD159" s="764"/>
      <c r="AE159" s="763"/>
      <c r="AF159" s="763"/>
      <c r="AG159" s="763"/>
      <c r="AH159" s="729"/>
      <c r="AI159" s="730"/>
      <c r="AJ159" s="730"/>
      <c r="AK159" s="763"/>
      <c r="AL159" s="764"/>
      <c r="AM159" s="731"/>
      <c r="AN159" s="731"/>
      <c r="AO159" s="731"/>
      <c r="AP159" s="731"/>
      <c r="AQ159" s="731"/>
      <c r="AR159" s="732"/>
      <c r="AS159" s="732"/>
      <c r="AT159" s="733"/>
      <c r="AU159" s="733"/>
      <c r="AV159" s="733"/>
      <c r="AW159" s="733"/>
      <c r="AX159" s="733"/>
      <c r="AY159" s="733"/>
      <c r="AZ159" s="733"/>
      <c r="BA159" s="733"/>
      <c r="BB159" s="28"/>
      <c r="BC159" s="28"/>
      <c r="BD159" s="28"/>
      <c r="BE159" s="28"/>
      <c r="BF159" s="28"/>
      <c r="BG159" s="28"/>
      <c r="BH159" s="28"/>
      <c r="BI159" s="28"/>
      <c r="BJ159" s="28"/>
      <c r="BK159" s="28"/>
      <c r="BL159" s="28"/>
      <c r="BM159" s="28"/>
      <c r="BN159" s="28"/>
      <c r="BO159" s="28"/>
      <c r="BP159" s="28"/>
      <c r="BQ159" s="28"/>
      <c r="BR159" s="28"/>
      <c r="BS159" s="28"/>
      <c r="BT159" s="28"/>
      <c r="BU159" s="28"/>
      <c r="BV159" s="28"/>
      <c r="BW159" s="28"/>
      <c r="BX159" s="28"/>
      <c r="BY159" s="28"/>
      <c r="BZ159" s="28"/>
      <c r="CA159" s="28"/>
      <c r="CB159" s="28"/>
      <c r="CC159" s="28"/>
      <c r="CD159" s="28"/>
      <c r="CE159" s="28"/>
      <c r="CF159" s="28"/>
      <c r="CG159" s="28"/>
      <c r="CH159" s="28"/>
      <c r="CI159" s="28"/>
      <c r="CJ159" s="28"/>
      <c r="CK159" s="28"/>
      <c r="CL159" s="28"/>
      <c r="CM159" s="28"/>
      <c r="CN159" s="28"/>
      <c r="CO159" s="28"/>
      <c r="CP159" s="28"/>
      <c r="CQ159" s="28"/>
      <c r="CR159" s="28"/>
      <c r="CS159" s="28"/>
      <c r="CT159" s="28"/>
      <c r="CU159" s="28"/>
      <c r="CV159" s="28"/>
      <c r="CW159" s="28"/>
      <c r="CX159" s="28"/>
      <c r="CY159" s="28"/>
      <c r="CZ159" s="28"/>
      <c r="DA159" s="28"/>
      <c r="DB159" s="28"/>
      <c r="DC159" s="28"/>
      <c r="DD159" s="28"/>
      <c r="DE159" s="28"/>
      <c r="DF159" s="28"/>
      <c r="DG159" s="28"/>
      <c r="DH159" s="28"/>
      <c r="DI159" s="28"/>
      <c r="DJ159" s="28"/>
      <c r="DK159" s="28"/>
      <c r="DL159" s="28"/>
      <c r="DM159" s="28"/>
      <c r="DN159" s="28"/>
      <c r="DO159" s="28"/>
      <c r="DP159" s="28"/>
      <c r="DQ159" s="28"/>
      <c r="DR159" s="28"/>
      <c r="DS159" s="28"/>
      <c r="DT159" s="28"/>
      <c r="DU159" s="28"/>
      <c r="DV159" s="28"/>
      <c r="DW159" s="28"/>
      <c r="DX159" s="28"/>
      <c r="DY159" s="28"/>
      <c r="DZ159" s="28"/>
      <c r="EA159" s="28"/>
      <c r="EB159" s="28"/>
      <c r="EC159" s="28"/>
      <c r="ED159" s="28"/>
      <c r="EE159" s="28"/>
      <c r="EF159" s="28"/>
      <c r="EG159" s="28"/>
      <c r="EH159" s="28"/>
      <c r="EI159" s="28"/>
      <c r="EJ159" s="28"/>
      <c r="EK159" s="28"/>
      <c r="EL159" s="28"/>
      <c r="EM159" s="28"/>
      <c r="EN159" s="28"/>
      <c r="EO159" s="28"/>
      <c r="EP159" s="28"/>
      <c r="EQ159" s="28"/>
      <c r="ER159" s="28"/>
      <c r="ES159" s="28"/>
      <c r="ET159" s="28"/>
      <c r="EU159" s="28"/>
      <c r="EV159" s="28"/>
      <c r="EW159" s="28"/>
      <c r="EX159" s="28"/>
      <c r="EY159" s="28"/>
      <c r="EZ159" s="28"/>
      <c r="FA159" s="28"/>
      <c r="FB159" s="28"/>
      <c r="FC159" s="28"/>
      <c r="FD159" s="28"/>
      <c r="FE159" s="28"/>
      <c r="FF159" s="28"/>
      <c r="FG159" s="28"/>
      <c r="FH159" s="28"/>
      <c r="FI159" s="28"/>
      <c r="FJ159" s="28"/>
      <c r="FK159" s="28"/>
      <c r="FL159" s="28"/>
      <c r="FM159" s="28"/>
      <c r="FN159" s="28"/>
      <c r="FO159" s="28"/>
      <c r="FP159" s="28"/>
      <c r="FQ159" s="28"/>
      <c r="FR159" s="28"/>
      <c r="FS159" s="28"/>
      <c r="FT159" s="28"/>
      <c r="FU159" s="28"/>
      <c r="FV159" s="28"/>
      <c r="FW159" s="28"/>
      <c r="FX159" s="28"/>
      <c r="FY159" s="28"/>
      <c r="FZ159" s="28"/>
      <c r="GA159" s="28"/>
      <c r="GB159" s="28"/>
      <c r="GC159" s="28"/>
      <c r="GD159" s="28"/>
      <c r="GE159" s="28"/>
      <c r="GF159" s="28"/>
      <c r="GG159" s="28"/>
      <c r="GH159" s="28"/>
      <c r="GI159" s="28"/>
      <c r="GJ159" s="28"/>
      <c r="GK159" s="28"/>
      <c r="GL159" s="28"/>
      <c r="GM159" s="28"/>
      <c r="GN159" s="28"/>
      <c r="GO159" s="28"/>
      <c r="GP159" s="28"/>
      <c r="GQ159" s="28"/>
      <c r="GR159" s="28"/>
      <c r="GS159" s="28"/>
      <c r="GT159" s="28"/>
      <c r="GU159" s="28"/>
      <c r="GV159" s="28"/>
      <c r="GW159" s="28"/>
      <c r="GX159" s="28"/>
      <c r="GY159" s="28"/>
      <c r="GZ159" s="28"/>
      <c r="HA159" s="28"/>
      <c r="HB159" s="28"/>
      <c r="HC159" s="28"/>
      <c r="HD159" s="28"/>
      <c r="HE159" s="28"/>
      <c r="HF159" s="28"/>
      <c r="HG159" s="28"/>
      <c r="HH159" s="28"/>
      <c r="HI159" s="28"/>
      <c r="HJ159" s="28"/>
      <c r="HK159" s="28"/>
      <c r="HL159" s="28"/>
      <c r="HM159" s="28"/>
      <c r="HN159" s="28"/>
      <c r="HO159" s="28"/>
      <c r="HP159" s="28"/>
      <c r="HQ159" s="28"/>
      <c r="HR159" s="28"/>
      <c r="HS159" s="28"/>
      <c r="HT159" s="28"/>
      <c r="HU159" s="28"/>
      <c r="HV159" s="28"/>
      <c r="HW159" s="28"/>
      <c r="HX159" s="28"/>
      <c r="HY159" s="28"/>
      <c r="HZ159" s="28"/>
      <c r="IA159" s="28"/>
      <c r="IB159" s="28"/>
      <c r="IC159" s="28"/>
      <c r="ID159" s="28"/>
      <c r="IE159" s="28"/>
      <c r="IF159" s="28"/>
      <c r="IG159" s="28"/>
      <c r="IH159" s="28"/>
      <c r="II159" s="28"/>
      <c r="IJ159" s="28"/>
      <c r="IK159" s="28"/>
      <c r="IL159" s="28"/>
      <c r="IM159" s="28"/>
      <c r="IN159" s="28"/>
      <c r="IO159" s="28"/>
      <c r="IP159" s="28"/>
      <c r="IQ159" s="28"/>
      <c r="IR159" s="28"/>
      <c r="IS159" s="28"/>
      <c r="IT159" s="28"/>
      <c r="IU159" s="28"/>
      <c r="IV159" s="28"/>
      <c r="IW159" s="28"/>
      <c r="IX159" s="28"/>
      <c r="IY159" s="28"/>
      <c r="IZ159" s="28"/>
      <c r="JA159" s="28"/>
      <c r="JB159" s="28"/>
      <c r="JC159" s="28"/>
      <c r="JD159" s="28"/>
      <c r="JE159" s="28"/>
      <c r="JF159" s="28"/>
      <c r="JG159" s="28"/>
      <c r="JH159" s="28"/>
      <c r="JI159" s="28"/>
      <c r="JJ159" s="28"/>
      <c r="JK159" s="28"/>
      <c r="JL159" s="28"/>
      <c r="JM159" s="28"/>
      <c r="JN159" s="28"/>
      <c r="JO159" s="28"/>
    </row>
    <row r="160" spans="1:275" ht="101.25" customHeight="1" x14ac:dyDescent="0.25">
      <c r="A160" s="892" t="s">
        <v>352</v>
      </c>
      <c r="B160" s="776"/>
      <c r="C160" s="776"/>
      <c r="D160" s="776"/>
      <c r="E160" s="776"/>
      <c r="F160" s="776"/>
      <c r="G160" s="776"/>
      <c r="H160" s="776"/>
      <c r="I160" s="776"/>
      <c r="J160" s="776"/>
      <c r="K160" s="776"/>
      <c r="L160" s="776"/>
      <c r="M160" s="776"/>
      <c r="N160" s="776"/>
      <c r="O160" s="776"/>
      <c r="P160" s="776"/>
      <c r="Q160" s="765"/>
      <c r="R160" s="889"/>
      <c r="S160" s="889"/>
      <c r="T160" s="889"/>
      <c r="U160" s="889"/>
      <c r="V160" s="889"/>
      <c r="W160" s="889"/>
      <c r="X160" s="889"/>
      <c r="Y160" s="889"/>
      <c r="Z160" s="569"/>
      <c r="AA160" s="889"/>
      <c r="AB160" s="889"/>
      <c r="AC160" s="889"/>
      <c r="AD160" s="889"/>
      <c r="AE160" s="889"/>
      <c r="AF160" s="889"/>
      <c r="AG160" s="889"/>
      <c r="AH160" s="889"/>
      <c r="AI160" s="889"/>
      <c r="AJ160" s="889"/>
      <c r="AK160" s="889"/>
      <c r="AL160" s="889"/>
      <c r="AM160" s="889"/>
      <c r="AN160" s="889"/>
      <c r="AO160" s="889"/>
      <c r="AP160" s="889"/>
      <c r="AQ160" s="889"/>
      <c r="AR160" s="889"/>
      <c r="AS160" s="889"/>
      <c r="AT160" s="889"/>
      <c r="AU160" s="889"/>
      <c r="AV160" s="889"/>
      <c r="AW160" s="889"/>
      <c r="AX160" s="889"/>
      <c r="AY160" s="889"/>
      <c r="AZ160" s="889"/>
      <c r="BA160" s="889"/>
      <c r="BB160" s="503"/>
      <c r="BC160" s="375"/>
      <c r="BD160" s="375"/>
      <c r="BE160" s="375"/>
      <c r="BF160" s="375"/>
      <c r="BG160" s="375"/>
      <c r="BH160" s="375"/>
      <c r="BI160" s="375"/>
      <c r="BJ160" s="375"/>
      <c r="BK160" s="375"/>
      <c r="BL160" s="375"/>
      <c r="BM160" s="375"/>
      <c r="BN160" s="375"/>
      <c r="BO160" s="375"/>
      <c r="BP160" s="375"/>
      <c r="BQ160" s="375"/>
      <c r="BR160" s="375"/>
      <c r="BS160" s="375"/>
      <c r="BT160" s="375"/>
      <c r="BU160" s="375"/>
      <c r="BV160" s="375"/>
      <c r="BW160" s="375"/>
      <c r="BX160" s="375"/>
      <c r="BY160" s="375"/>
      <c r="BZ160" s="375"/>
      <c r="CA160" s="375"/>
      <c r="CB160" s="375"/>
      <c r="CC160" s="375"/>
      <c r="CD160" s="375"/>
      <c r="CE160" s="375"/>
      <c r="CF160" s="375"/>
      <c r="CG160" s="375"/>
      <c r="CH160" s="375"/>
      <c r="CI160" s="375"/>
      <c r="CJ160" s="375"/>
      <c r="CK160" s="375"/>
      <c r="CL160" s="375"/>
      <c r="CM160" s="375"/>
      <c r="CN160" s="375"/>
      <c r="CO160" s="375"/>
      <c r="CP160" s="375"/>
      <c r="CQ160" s="375"/>
      <c r="CR160" s="375"/>
      <c r="CS160" s="375"/>
      <c r="CT160" s="375"/>
      <c r="CU160" s="375"/>
      <c r="CV160" s="375"/>
      <c r="CW160" s="375"/>
      <c r="CX160" s="375"/>
      <c r="CY160" s="375"/>
      <c r="CZ160" s="375"/>
      <c r="DA160" s="375"/>
      <c r="DB160" s="375"/>
      <c r="DC160" s="375"/>
      <c r="DD160" s="375"/>
      <c r="DE160" s="375"/>
      <c r="DF160" s="375"/>
      <c r="DG160" s="375"/>
      <c r="DH160" s="375"/>
      <c r="DI160" s="375"/>
      <c r="DJ160" s="375"/>
      <c r="DK160" s="375"/>
      <c r="DL160" s="375"/>
      <c r="DM160" s="375"/>
      <c r="DN160" s="375"/>
      <c r="DO160" s="375"/>
      <c r="DP160" s="375"/>
      <c r="DQ160" s="375"/>
      <c r="DR160" s="375"/>
      <c r="DS160" s="375"/>
      <c r="DT160" s="375"/>
      <c r="DU160" s="375"/>
      <c r="DV160" s="375"/>
      <c r="DW160" s="375"/>
      <c r="DX160" s="375"/>
      <c r="DY160" s="375"/>
      <c r="DZ160" s="375"/>
      <c r="EA160" s="375"/>
      <c r="EB160" s="375"/>
      <c r="EC160" s="375"/>
      <c r="ED160" s="375"/>
      <c r="EE160" s="375"/>
      <c r="EF160" s="375"/>
      <c r="EG160" s="375"/>
      <c r="EH160" s="375"/>
      <c r="EI160" s="375"/>
      <c r="EJ160" s="375"/>
      <c r="EK160" s="375"/>
      <c r="EL160" s="375"/>
      <c r="EM160" s="375"/>
      <c r="EN160" s="375"/>
      <c r="EO160" s="375"/>
    </row>
    <row r="161" spans="1:145" ht="24.75" customHeight="1" x14ac:dyDescent="0.25">
      <c r="A161" s="776"/>
      <c r="B161" s="776"/>
      <c r="C161" s="776"/>
      <c r="D161" s="776"/>
      <c r="E161" s="776"/>
      <c r="F161" s="776"/>
      <c r="G161" s="776"/>
      <c r="H161" s="776"/>
      <c r="I161" s="776"/>
      <c r="J161" s="776"/>
      <c r="K161" s="776"/>
      <c r="L161" s="776"/>
      <c r="M161" s="776"/>
      <c r="N161" s="776"/>
      <c r="O161" s="776"/>
      <c r="P161" s="776"/>
      <c r="Q161" s="765"/>
      <c r="R161" s="889"/>
      <c r="S161" s="889"/>
      <c r="T161" s="889"/>
      <c r="U161" s="889"/>
      <c r="V161" s="889"/>
      <c r="W161" s="889"/>
      <c r="X161" s="889"/>
      <c r="Y161" s="889"/>
      <c r="Z161" s="569"/>
      <c r="AA161" s="889"/>
      <c r="AB161" s="889"/>
      <c r="AC161" s="889"/>
      <c r="AD161" s="889"/>
      <c r="AE161" s="889"/>
      <c r="AF161" s="889"/>
      <c r="AG161" s="889"/>
      <c r="AH161" s="889"/>
      <c r="AI161" s="889"/>
      <c r="AJ161" s="889"/>
      <c r="AK161" s="889"/>
      <c r="AL161" s="889"/>
      <c r="AM161" s="889"/>
      <c r="AN161" s="889"/>
      <c r="AO161" s="889"/>
      <c r="AP161" s="889"/>
      <c r="AQ161" s="889"/>
      <c r="AR161" s="889"/>
      <c r="AS161" s="889"/>
      <c r="AT161" s="889"/>
      <c r="AU161" s="889"/>
      <c r="AV161" s="889"/>
      <c r="AW161" s="889"/>
      <c r="AX161" s="889"/>
      <c r="AY161" s="889"/>
      <c r="AZ161" s="889"/>
      <c r="BA161" s="889"/>
      <c r="BB161" s="503"/>
      <c r="BC161" s="375"/>
      <c r="BD161" s="375"/>
      <c r="BE161" s="375"/>
      <c r="BF161" s="375"/>
      <c r="BG161" s="375"/>
      <c r="BH161" s="375"/>
      <c r="BI161" s="375"/>
      <c r="BJ161" s="375"/>
      <c r="BK161" s="375"/>
      <c r="BL161" s="375"/>
      <c r="BM161" s="375"/>
      <c r="BN161" s="375"/>
      <c r="BO161" s="375"/>
      <c r="BP161" s="375"/>
      <c r="BQ161" s="375"/>
      <c r="BR161" s="375"/>
      <c r="BS161" s="375"/>
      <c r="BT161" s="375"/>
      <c r="BU161" s="375"/>
      <c r="BV161" s="375"/>
      <c r="BW161" s="375"/>
      <c r="BX161" s="375"/>
      <c r="BY161" s="375"/>
      <c r="BZ161" s="375"/>
      <c r="CA161" s="375"/>
      <c r="CB161" s="375"/>
      <c r="CC161" s="375"/>
      <c r="CD161" s="375"/>
      <c r="CE161" s="375"/>
      <c r="CF161" s="375"/>
      <c r="CG161" s="375"/>
      <c r="CH161" s="375"/>
      <c r="CI161" s="375"/>
      <c r="CJ161" s="375"/>
      <c r="CK161" s="375"/>
      <c r="CL161" s="375"/>
      <c r="CM161" s="375"/>
      <c r="CN161" s="375"/>
      <c r="CO161" s="375"/>
      <c r="CP161" s="375"/>
      <c r="CQ161" s="375"/>
      <c r="CR161" s="375"/>
      <c r="CS161" s="375"/>
      <c r="CT161" s="375"/>
      <c r="CU161" s="375"/>
      <c r="CV161" s="375"/>
      <c r="CW161" s="375"/>
      <c r="CX161" s="375"/>
      <c r="CY161" s="375"/>
      <c r="CZ161" s="375"/>
      <c r="DA161" s="375"/>
      <c r="DB161" s="375"/>
      <c r="DC161" s="375"/>
      <c r="DD161" s="375"/>
      <c r="DE161" s="375"/>
      <c r="DF161" s="375"/>
      <c r="DG161" s="375"/>
      <c r="DH161" s="375"/>
      <c r="DI161" s="375"/>
      <c r="DJ161" s="375"/>
      <c r="DK161" s="375"/>
      <c r="DL161" s="375"/>
      <c r="DM161" s="375"/>
      <c r="DN161" s="375"/>
      <c r="DO161" s="375"/>
      <c r="DP161" s="375"/>
      <c r="DQ161" s="375"/>
      <c r="DR161" s="375"/>
      <c r="DS161" s="375"/>
      <c r="DT161" s="375"/>
      <c r="DU161" s="375"/>
      <c r="DV161" s="375"/>
      <c r="DW161" s="375"/>
      <c r="DX161" s="375"/>
      <c r="DY161" s="375"/>
      <c r="DZ161" s="375"/>
      <c r="EA161" s="375"/>
      <c r="EB161" s="375"/>
      <c r="EC161" s="375"/>
      <c r="ED161" s="375"/>
      <c r="EE161" s="375"/>
      <c r="EF161" s="375"/>
      <c r="EG161" s="375"/>
      <c r="EH161" s="375"/>
      <c r="EI161" s="375"/>
      <c r="EJ161" s="375"/>
      <c r="EK161" s="375"/>
      <c r="EL161" s="375"/>
      <c r="EM161" s="375"/>
      <c r="EN161" s="375"/>
      <c r="EO161" s="375"/>
    </row>
    <row r="162" spans="1:145" ht="18.75" customHeight="1" x14ac:dyDescent="0.25">
      <c r="A162" s="776"/>
      <c r="B162" s="776"/>
      <c r="C162" s="776"/>
      <c r="D162" s="776"/>
      <c r="E162" s="776"/>
      <c r="F162" s="776"/>
      <c r="G162" s="776"/>
      <c r="H162" s="776"/>
      <c r="I162" s="776"/>
      <c r="J162" s="776"/>
      <c r="K162" s="776"/>
      <c r="L162" s="776"/>
      <c r="M162" s="776"/>
      <c r="N162" s="776"/>
      <c r="O162" s="776"/>
      <c r="P162" s="776"/>
      <c r="Q162" s="765"/>
      <c r="R162" s="889"/>
      <c r="S162" s="889"/>
      <c r="T162" s="889"/>
      <c r="U162" s="889"/>
      <c r="V162" s="889"/>
      <c r="W162" s="889"/>
      <c r="X162" s="889"/>
      <c r="Y162" s="889"/>
      <c r="Z162" s="569"/>
      <c r="AA162" s="889"/>
      <c r="AB162" s="889"/>
      <c r="AC162" s="889"/>
      <c r="AD162" s="889"/>
      <c r="AE162" s="889"/>
      <c r="AF162" s="889"/>
      <c r="AG162" s="889"/>
      <c r="AH162" s="889"/>
      <c r="AI162" s="889"/>
      <c r="AJ162" s="889"/>
      <c r="AK162" s="889"/>
      <c r="AL162" s="889"/>
      <c r="AM162" s="889"/>
      <c r="AN162" s="889"/>
      <c r="AO162" s="889"/>
      <c r="AP162" s="889"/>
      <c r="AQ162" s="889"/>
      <c r="AR162" s="889"/>
      <c r="AS162" s="889"/>
      <c r="AT162" s="889"/>
      <c r="AU162" s="889"/>
      <c r="AV162" s="889"/>
      <c r="AW162" s="889"/>
      <c r="AX162" s="889"/>
      <c r="AY162" s="889"/>
      <c r="AZ162" s="889"/>
      <c r="BA162" s="889"/>
      <c r="BB162" s="503"/>
      <c r="BC162" s="375"/>
      <c r="BD162" s="375"/>
      <c r="BE162" s="375"/>
      <c r="BF162" s="375"/>
      <c r="BG162" s="375"/>
      <c r="BH162" s="375"/>
      <c r="BI162" s="375"/>
      <c r="BJ162" s="375"/>
      <c r="BK162" s="375"/>
      <c r="BL162" s="375"/>
      <c r="BM162" s="375"/>
      <c r="BN162" s="375"/>
      <c r="BO162" s="375"/>
      <c r="BP162" s="375"/>
      <c r="BQ162" s="375"/>
      <c r="BR162" s="375"/>
      <c r="BS162" s="375"/>
      <c r="BT162" s="375"/>
      <c r="BU162" s="375"/>
      <c r="BV162" s="375"/>
      <c r="BW162" s="375"/>
      <c r="BX162" s="375"/>
      <c r="BY162" s="375"/>
      <c r="BZ162" s="375"/>
      <c r="CA162" s="375"/>
      <c r="CB162" s="375"/>
      <c r="CC162" s="375"/>
      <c r="CD162" s="375"/>
      <c r="CE162" s="375"/>
      <c r="CF162" s="375"/>
      <c r="CG162" s="375"/>
      <c r="CH162" s="375"/>
      <c r="CI162" s="375"/>
      <c r="CJ162" s="375"/>
      <c r="CK162" s="375"/>
      <c r="CL162" s="375"/>
      <c r="CM162" s="375"/>
      <c r="CN162" s="375"/>
      <c r="CO162" s="375"/>
      <c r="CP162" s="375"/>
      <c r="CQ162" s="375"/>
      <c r="CR162" s="375"/>
      <c r="CS162" s="375"/>
      <c r="CT162" s="375"/>
      <c r="CU162" s="375"/>
      <c r="CV162" s="375"/>
      <c r="CW162" s="375"/>
      <c r="CX162" s="375"/>
      <c r="CY162" s="375"/>
      <c r="CZ162" s="375"/>
      <c r="DA162" s="375"/>
      <c r="DB162" s="375"/>
      <c r="DC162" s="375"/>
      <c r="DD162" s="375"/>
      <c r="DE162" s="375"/>
      <c r="DF162" s="375"/>
      <c r="DG162" s="375"/>
      <c r="DH162" s="375"/>
      <c r="DI162" s="375"/>
      <c r="DJ162" s="375"/>
      <c r="DK162" s="375"/>
      <c r="DL162" s="375"/>
      <c r="DM162" s="375"/>
      <c r="DN162" s="375"/>
      <c r="DO162" s="375"/>
      <c r="DP162" s="375"/>
      <c r="DQ162" s="375"/>
      <c r="DR162" s="375"/>
      <c r="DS162" s="375"/>
      <c r="DT162" s="375"/>
      <c r="DU162" s="375"/>
      <c r="DV162" s="375"/>
      <c r="DW162" s="375"/>
      <c r="DX162" s="375"/>
      <c r="DY162" s="375"/>
      <c r="DZ162" s="375"/>
      <c r="EA162" s="375"/>
      <c r="EB162" s="375"/>
      <c r="EC162" s="375"/>
      <c r="ED162" s="375"/>
      <c r="EE162" s="375"/>
      <c r="EF162" s="375"/>
      <c r="EG162" s="375"/>
      <c r="EH162" s="375"/>
      <c r="EI162" s="375"/>
      <c r="EJ162" s="375"/>
      <c r="EK162" s="375"/>
      <c r="EL162" s="375"/>
      <c r="EM162" s="375"/>
      <c r="EN162" s="375"/>
      <c r="EO162" s="375"/>
    </row>
    <row r="163" spans="1:145" ht="0" hidden="1" customHeight="1" x14ac:dyDescent="0.25">
      <c r="A163" s="568"/>
      <c r="B163" s="501"/>
      <c r="C163" s="568"/>
      <c r="D163" s="568"/>
      <c r="E163" s="568"/>
      <c r="F163" s="568"/>
      <c r="G163" s="568"/>
      <c r="H163" s="568"/>
      <c r="I163" s="524"/>
      <c r="J163" s="524"/>
      <c r="K163" s="524"/>
      <c r="L163" s="372"/>
      <c r="M163" s="372"/>
      <c r="N163" s="524"/>
      <c r="O163" s="524"/>
      <c r="P163" s="329"/>
      <c r="Q163" s="774"/>
    </row>
    <row r="164" spans="1:145" ht="0" hidden="1" customHeight="1" x14ac:dyDescent="0.25">
      <c r="A164" s="891" t="s">
        <v>122</v>
      </c>
      <c r="B164" s="891"/>
      <c r="C164" s="891"/>
      <c r="D164" s="891"/>
      <c r="E164" s="891"/>
      <c r="F164" s="891"/>
      <c r="G164" s="891"/>
      <c r="H164" s="373"/>
      <c r="I164" s="457"/>
      <c r="J164" s="457"/>
      <c r="K164" s="457"/>
      <c r="L164" s="37"/>
      <c r="M164" s="37"/>
      <c r="N164" s="457"/>
      <c r="O164" s="457"/>
      <c r="P164" s="23"/>
      <c r="Q164" s="774"/>
    </row>
    <row r="165" spans="1:145" ht="0" hidden="1" customHeight="1" x14ac:dyDescent="0.25">
      <c r="A165" s="890" t="s">
        <v>326</v>
      </c>
      <c r="B165" s="890"/>
      <c r="C165" s="890"/>
      <c r="D165" s="890"/>
      <c r="E165" s="890"/>
      <c r="F165" s="890"/>
      <c r="G165" s="890"/>
      <c r="H165" s="378"/>
      <c r="I165" s="457"/>
      <c r="J165" s="457"/>
      <c r="K165" s="457"/>
      <c r="L165" s="37"/>
      <c r="M165" s="37"/>
      <c r="N165" s="457"/>
      <c r="O165" s="457"/>
      <c r="P165" s="23"/>
      <c r="Q165" s="774"/>
    </row>
    <row r="166" spans="1:145" ht="0" hidden="1" customHeight="1" x14ac:dyDescent="0.25">
      <c r="B166" s="575" t="s">
        <v>306</v>
      </c>
      <c r="C166" s="457">
        <v>80101706</v>
      </c>
      <c r="D166" s="24" t="s">
        <v>312</v>
      </c>
      <c r="E166" s="457" t="s">
        <v>92</v>
      </c>
      <c r="F166" s="457">
        <v>1</v>
      </c>
      <c r="G166" s="458" t="s">
        <v>105</v>
      </c>
      <c r="H166" s="459">
        <v>7.5</v>
      </c>
      <c r="I166" s="457" t="s">
        <v>82</v>
      </c>
      <c r="J166" s="457" t="s">
        <v>292</v>
      </c>
      <c r="K166" s="457" t="s">
        <v>89</v>
      </c>
      <c r="L166" s="37">
        <v>17250000</v>
      </c>
      <c r="M166" s="37">
        <v>17250000</v>
      </c>
      <c r="N166" s="457" t="s">
        <v>70</v>
      </c>
      <c r="O166" s="457" t="s">
        <v>51</v>
      </c>
      <c r="P166" s="23" t="s">
        <v>93</v>
      </c>
      <c r="Q166" s="774"/>
    </row>
    <row r="167" spans="1:145" ht="0" hidden="1" customHeight="1" x14ac:dyDescent="0.25">
      <c r="B167" s="575" t="s">
        <v>307</v>
      </c>
      <c r="C167" s="457">
        <v>80101706</v>
      </c>
      <c r="D167" s="24" t="s">
        <v>313</v>
      </c>
      <c r="E167" s="457" t="s">
        <v>92</v>
      </c>
      <c r="F167" s="457">
        <v>1</v>
      </c>
      <c r="G167" s="458" t="s">
        <v>107</v>
      </c>
      <c r="H167" s="245">
        <v>8</v>
      </c>
      <c r="I167" s="457" t="s">
        <v>82</v>
      </c>
      <c r="J167" s="457" t="s">
        <v>292</v>
      </c>
      <c r="K167" s="457" t="s">
        <v>89</v>
      </c>
      <c r="L167" s="37">
        <v>80000000</v>
      </c>
      <c r="M167" s="37">
        <v>80000000</v>
      </c>
      <c r="N167" s="457" t="s">
        <v>70</v>
      </c>
      <c r="O167" s="457" t="s">
        <v>51</v>
      </c>
      <c r="P167" s="23" t="s">
        <v>93</v>
      </c>
      <c r="Q167" s="774"/>
    </row>
    <row r="168" spans="1:145" ht="0" hidden="1" customHeight="1" x14ac:dyDescent="0.25">
      <c r="B168" s="575" t="s">
        <v>307</v>
      </c>
      <c r="C168" s="457">
        <v>80101706</v>
      </c>
      <c r="D168" s="24" t="s">
        <v>314</v>
      </c>
      <c r="E168" s="457" t="s">
        <v>92</v>
      </c>
      <c r="F168" s="457">
        <v>1</v>
      </c>
      <c r="G168" s="458" t="s">
        <v>105</v>
      </c>
      <c r="H168" s="245">
        <v>7</v>
      </c>
      <c r="I168" s="457" t="s">
        <v>82</v>
      </c>
      <c r="J168" s="457" t="s">
        <v>292</v>
      </c>
      <c r="K168" s="457" t="s">
        <v>89</v>
      </c>
      <c r="L168" s="37">
        <v>22711500</v>
      </c>
      <c r="M168" s="37">
        <v>22711500</v>
      </c>
      <c r="N168" s="457" t="s">
        <v>70</v>
      </c>
      <c r="O168" s="457" t="s">
        <v>51</v>
      </c>
      <c r="P168" s="23" t="s">
        <v>93</v>
      </c>
      <c r="Q168" s="774"/>
    </row>
    <row r="169" spans="1:145" ht="0" hidden="1" customHeight="1" x14ac:dyDescent="0.25">
      <c r="B169" s="575" t="s">
        <v>307</v>
      </c>
      <c r="C169" s="457">
        <v>80101706</v>
      </c>
      <c r="D169" s="24" t="s">
        <v>293</v>
      </c>
      <c r="E169" s="457" t="s">
        <v>92</v>
      </c>
      <c r="F169" s="457">
        <v>1</v>
      </c>
      <c r="G169" s="458" t="s">
        <v>105</v>
      </c>
      <c r="H169" s="245">
        <v>7</v>
      </c>
      <c r="I169" s="457" t="s">
        <v>82</v>
      </c>
      <c r="J169" s="457" t="s">
        <v>291</v>
      </c>
      <c r="K169" s="457" t="s">
        <v>89</v>
      </c>
      <c r="L169" s="37">
        <v>22711500</v>
      </c>
      <c r="M169" s="37">
        <v>22711500</v>
      </c>
      <c r="N169" s="457" t="s">
        <v>70</v>
      </c>
      <c r="O169" s="457" t="s">
        <v>51</v>
      </c>
      <c r="P169" s="23" t="s">
        <v>93</v>
      </c>
      <c r="Q169" s="774"/>
    </row>
    <row r="170" spans="1:145" ht="0" hidden="1" customHeight="1" x14ac:dyDescent="0.25">
      <c r="B170" s="575" t="s">
        <v>307</v>
      </c>
      <c r="C170" s="457">
        <v>80101706</v>
      </c>
      <c r="D170" s="24" t="s">
        <v>315</v>
      </c>
      <c r="E170" s="457" t="s">
        <v>92</v>
      </c>
      <c r="F170" s="457">
        <v>1</v>
      </c>
      <c r="G170" s="458" t="s">
        <v>105</v>
      </c>
      <c r="H170" s="245">
        <v>7</v>
      </c>
      <c r="I170" s="457" t="s">
        <v>82</v>
      </c>
      <c r="J170" s="457" t="s">
        <v>291</v>
      </c>
      <c r="K170" s="457" t="s">
        <v>89</v>
      </c>
      <c r="L170" s="37">
        <v>31605000</v>
      </c>
      <c r="M170" s="37">
        <v>31605000</v>
      </c>
      <c r="N170" s="457" t="s">
        <v>70</v>
      </c>
      <c r="O170" s="457" t="s">
        <v>51</v>
      </c>
      <c r="P170" s="23" t="s">
        <v>93</v>
      </c>
      <c r="Q170" s="774"/>
    </row>
    <row r="171" spans="1:145" ht="0" hidden="1" customHeight="1" x14ac:dyDescent="0.25">
      <c r="B171" s="575" t="s">
        <v>307</v>
      </c>
      <c r="C171" s="457">
        <v>80101706</v>
      </c>
      <c r="D171" s="24" t="s">
        <v>316</v>
      </c>
      <c r="E171" s="457" t="s">
        <v>92</v>
      </c>
      <c r="F171" s="457">
        <v>1</v>
      </c>
      <c r="G171" s="458" t="s">
        <v>105</v>
      </c>
      <c r="H171" s="245">
        <v>7</v>
      </c>
      <c r="I171" s="457" t="s">
        <v>82</v>
      </c>
      <c r="J171" s="457" t="s">
        <v>94</v>
      </c>
      <c r="K171" s="457" t="s">
        <v>89</v>
      </c>
      <c r="L171" s="37">
        <v>37852500</v>
      </c>
      <c r="M171" s="37">
        <v>37852500</v>
      </c>
      <c r="N171" s="457" t="s">
        <v>70</v>
      </c>
      <c r="O171" s="457" t="s">
        <v>51</v>
      </c>
      <c r="P171" s="23" t="s">
        <v>93</v>
      </c>
      <c r="Q171" s="774"/>
    </row>
  </sheetData>
  <autoFilter ref="A19:JR159"/>
  <mergeCells count="161">
    <mergeCell ref="A165:G165"/>
    <mergeCell ref="AW160:AW162"/>
    <mergeCell ref="AX160:AX162"/>
    <mergeCell ref="AY160:AY162"/>
    <mergeCell ref="AZ160:AZ162"/>
    <mergeCell ref="BA160:BA162"/>
    <mergeCell ref="A164:G164"/>
    <mergeCell ref="AQ160:AQ162"/>
    <mergeCell ref="AR160:AR162"/>
    <mergeCell ref="AS160:AS162"/>
    <mergeCell ref="AT160:AT162"/>
    <mergeCell ref="AU160:AU162"/>
    <mergeCell ref="AV160:AV162"/>
    <mergeCell ref="AK160:AK162"/>
    <mergeCell ref="AL160:AL162"/>
    <mergeCell ref="AM160:AM162"/>
    <mergeCell ref="AN160:AN162"/>
    <mergeCell ref="AO160:AO162"/>
    <mergeCell ref="AP160:AP162"/>
    <mergeCell ref="AE160:AE162"/>
    <mergeCell ref="AF160:AF162"/>
    <mergeCell ref="AG160:AG162"/>
    <mergeCell ref="AH160:AH162"/>
    <mergeCell ref="AI160:AI162"/>
    <mergeCell ref="R160:R162"/>
    <mergeCell ref="S160:S162"/>
    <mergeCell ref="T160:T162"/>
    <mergeCell ref="U160:U162"/>
    <mergeCell ref="V160:V162"/>
    <mergeCell ref="W160:W162"/>
    <mergeCell ref="AJ160:AJ162"/>
    <mergeCell ref="X160:X162"/>
    <mergeCell ref="Y160:Y162"/>
    <mergeCell ref="AA160:AA162"/>
    <mergeCell ref="AB160:AB162"/>
    <mergeCell ref="AC160:AC162"/>
    <mergeCell ref="AD160:AD162"/>
    <mergeCell ref="AB83"/>
    <mergeCell ref="AC83"/>
    <mergeCell ref="AD83"/>
    <mergeCell ref="AE83"/>
    <mergeCell ref="AF83"/>
    <mergeCell ref="AG83"/>
    <mergeCell ref="AL76:AL77"/>
    <mergeCell ref="AB76:AB77"/>
    <mergeCell ref="AC76:AC77"/>
    <mergeCell ref="AD76:AD77"/>
    <mergeCell ref="AE76:AE77"/>
    <mergeCell ref="AF76:AF77"/>
    <mergeCell ref="AG76:AG77"/>
    <mergeCell ref="AH76:AH77"/>
    <mergeCell ref="AI76:AI77"/>
    <mergeCell ref="AJ76:AJ77"/>
    <mergeCell ref="AK76:AK77"/>
    <mergeCell ref="R76:R77"/>
    <mergeCell ref="S76:S77"/>
    <mergeCell ref="T76:T77"/>
    <mergeCell ref="U76:U77"/>
    <mergeCell ref="V76:V77"/>
    <mergeCell ref="AA76:AA77"/>
    <mergeCell ref="S61:S62"/>
    <mergeCell ref="T61:T62"/>
    <mergeCell ref="U61:U62"/>
    <mergeCell ref="V61:V62"/>
    <mergeCell ref="AA61:AA62"/>
    <mergeCell ref="AV47:AV48"/>
    <mergeCell ref="AW47:AW48"/>
    <mergeCell ref="AX47:AX48"/>
    <mergeCell ref="AY47:AY48"/>
    <mergeCell ref="AZ47:AZ48"/>
    <mergeCell ref="BA47:BA48"/>
    <mergeCell ref="AP47:AP48"/>
    <mergeCell ref="AQ47:AQ48"/>
    <mergeCell ref="AR47:AR48"/>
    <mergeCell ref="AS47:AS48"/>
    <mergeCell ref="AT47:AT48"/>
    <mergeCell ref="AU47:AU48"/>
    <mergeCell ref="AB47:AB48"/>
    <mergeCell ref="AC47:AC48"/>
    <mergeCell ref="AJ47:AJ48"/>
    <mergeCell ref="AK47:AK48"/>
    <mergeCell ref="AL47:AL48"/>
    <mergeCell ref="AM47:AM48"/>
    <mergeCell ref="AN47:AN48"/>
    <mergeCell ref="AO47:AO48"/>
    <mergeCell ref="AD47:AD48"/>
    <mergeCell ref="AE47:AE48"/>
    <mergeCell ref="AF47:AF48"/>
    <mergeCell ref="AG47:AG48"/>
    <mergeCell ref="AH47:AH48"/>
    <mergeCell ref="AI47:AI48"/>
    <mergeCell ref="R28:R29"/>
    <mergeCell ref="S28:S29"/>
    <mergeCell ref="T28:T29"/>
    <mergeCell ref="U28:U29"/>
    <mergeCell ref="V28:V29"/>
    <mergeCell ref="AA28:AA29"/>
    <mergeCell ref="R47:R48"/>
    <mergeCell ref="S47:S48"/>
    <mergeCell ref="AA47:AA48"/>
    <mergeCell ref="AH28:AH29"/>
    <mergeCell ref="AI28:AI29"/>
    <mergeCell ref="AJ28:AJ29"/>
    <mergeCell ref="AK28:AK29"/>
    <mergeCell ref="AL28:AL29"/>
    <mergeCell ref="AF28:AF29"/>
    <mergeCell ref="AG28:AG29"/>
    <mergeCell ref="AB28:AB29"/>
    <mergeCell ref="AC28:AC29"/>
    <mergeCell ref="AD28:AD29"/>
    <mergeCell ref="AE28:AE29"/>
    <mergeCell ref="R25:R26"/>
    <mergeCell ref="AI25:AI26"/>
    <mergeCell ref="AJ25:AJ26"/>
    <mergeCell ref="AK25:AK26"/>
    <mergeCell ref="AL25:AL26"/>
    <mergeCell ref="AM25:AM26"/>
    <mergeCell ref="AC25:AC26"/>
    <mergeCell ref="AD25:AD26"/>
    <mergeCell ref="AE25:AE26"/>
    <mergeCell ref="AF25:AF26"/>
    <mergeCell ref="AG25:AG26"/>
    <mergeCell ref="AH25:AH26"/>
    <mergeCell ref="S25:S26"/>
    <mergeCell ref="T25:T26"/>
    <mergeCell ref="U25:U26"/>
    <mergeCell ref="V25:V26"/>
    <mergeCell ref="AA25:AA26"/>
    <mergeCell ref="AB25:AB26"/>
    <mergeCell ref="B2:P2"/>
    <mergeCell ref="C4:D4"/>
    <mergeCell ref="D5:E5"/>
    <mergeCell ref="I5:M9"/>
    <mergeCell ref="D6:E6"/>
    <mergeCell ref="D7:E7"/>
    <mergeCell ref="D8:E8"/>
    <mergeCell ref="D9:E9"/>
    <mergeCell ref="C17:D17"/>
    <mergeCell ref="D10:E10"/>
    <mergeCell ref="D11:E11"/>
    <mergeCell ref="I11:M15"/>
    <mergeCell ref="D12:E12"/>
    <mergeCell ref="D13:E13"/>
    <mergeCell ref="D14:E14"/>
    <mergeCell ref="D15:E15"/>
    <mergeCell ref="C53:C54"/>
    <mergeCell ref="D53:D54"/>
    <mergeCell ref="A57:A58"/>
    <mergeCell ref="C57:C58"/>
    <mergeCell ref="D57:D58"/>
    <mergeCell ref="A41:A45"/>
    <mergeCell ref="D41:D45"/>
    <mergeCell ref="A49:A50"/>
    <mergeCell ref="C49:C50"/>
    <mergeCell ref="D49:D50"/>
    <mergeCell ref="A51:A52"/>
    <mergeCell ref="C51:C52"/>
    <mergeCell ref="D51:D52"/>
    <mergeCell ref="A55:A56"/>
    <mergeCell ref="D55:D56"/>
    <mergeCell ref="A53:A54"/>
  </mergeCells>
  <dataValidations disablePrompts="1" count="4">
    <dataValidation type="list" allowBlank="1" showInputMessage="1" showErrorMessage="1" error="Solo puede ingresar datos definidos en la lista" prompt="Por favor seleccione el área que requiere el bien o servicio" sqref="B67 B65">
      <formula1>$BE$3:$BE$19</formula1>
    </dataValidation>
    <dataValidation type="list" allowBlank="1" showInputMessage="1" showErrorMessage="1" error="Solo puede ingresar datos definidos en la lista" prompt="Por favor seleccione el área que requiere el bien o servicio" sqref="B68:B75 B79:B81">
      <formula1>$BF$3:$BF$19</formula1>
    </dataValidation>
    <dataValidation allowBlank="1" showInputMessage="1" showErrorMessage="1" error="Fecha no valida" prompt="Ingrese una fecha valida entre el 01 de enero y 31 de diciembre de 2016" sqref="G67:G81 G65 G83:G85"/>
    <dataValidation type="list" allowBlank="1" showInputMessage="1" showErrorMessage="1" error="No es una modalidad valida, seleccione una de la lista" promptTitle="Solo aplica para el GGC" prompt="Seleccione la modalidad de selección" sqref="I69:I71 I75:I77 I79 I65:I67 I83:I84">
      <formula1>#REF!</formula1>
    </dataValidation>
  </dataValidations>
  <pageMargins left="0.78740157480314965" right="0.31496062992125984" top="0.55118110236220474" bottom="0.55118110236220474" header="0.31496062992125984" footer="0.31496062992125984"/>
  <pageSetup paperSize="139" scale="18" orientation="landscape" r:id="rId1"/>
  <headerFooter>
    <oddFooter>Página &amp;P de &amp;F</oddFooter>
  </headerFooter>
  <rowBreaks count="5" manualBreakCount="5">
    <brk id="36" max="11" man="1"/>
    <brk id="57" max="11" man="1"/>
    <brk id="74" max="11" man="1"/>
    <brk id="107" max="11" man="1"/>
    <brk id="136" max="11" man="1"/>
  </rowBreaks>
  <colBreaks count="3" manualBreakCount="3">
    <brk id="17" max="1048575" man="1"/>
    <brk id="28" max="1048575" man="1"/>
    <brk id="40" max="1048575" man="1"/>
  </col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PAA-PRESUP EN 02 2017</vt:lpstr>
      <vt:lpstr>PAA EN 02 2017</vt:lpstr>
      <vt:lpstr>'PAA EN 02 2017'!Área_de_impresión</vt:lpstr>
      <vt:lpstr>'PAA EN 02 2017'!Títulos_a_imprimir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Eduardo Sarmiento Sanchez</dc:creator>
  <cp:lastModifiedBy>Frank Alexander Yara Guevara</cp:lastModifiedBy>
  <cp:lastPrinted>2017-01-27T15:04:28Z</cp:lastPrinted>
  <dcterms:created xsi:type="dcterms:W3CDTF">2015-12-14T22:18:47Z</dcterms:created>
  <dcterms:modified xsi:type="dcterms:W3CDTF">2017-01-27T15:04:56Z</dcterms:modified>
</cp:coreProperties>
</file>