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ABRIL 2016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2" hidden="1">'EJE ABRIL 2016'!$B$6:$Y$45</definedName>
    <definedName name="_xlnm._FilterDatabase" localSheetId="1" hidden="1">'EJE DESAGREGADA'!$A$4:$Z$134</definedName>
    <definedName name="_xlnm._FilterDatabase" localSheetId="3" hidden="1">'EJE JUL 2015 (2)'!$A$6:$W$42</definedName>
  </definedNames>
  <calcPr calcId="145621"/>
</workbook>
</file>

<file path=xl/calcChain.xml><?xml version="1.0" encoding="utf-8"?>
<calcChain xmlns="http://schemas.openxmlformats.org/spreadsheetml/2006/main">
  <c r="AC26" i="6" l="1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Y23" i="4" l="1"/>
  <c r="Y27" i="4"/>
  <c r="W23" i="4"/>
  <c r="W25" i="4"/>
  <c r="W27" i="4"/>
  <c r="W29" i="4"/>
  <c r="L23" i="4"/>
  <c r="M23" i="4"/>
  <c r="N23" i="4"/>
  <c r="N41" i="4" s="1"/>
  <c r="O23" i="4"/>
  <c r="O41" i="4" s="1"/>
  <c r="O43" i="4" s="1"/>
  <c r="P23" i="4"/>
  <c r="Q23" i="4"/>
  <c r="R23" i="4"/>
  <c r="R41" i="4" s="1"/>
  <c r="S23" i="4"/>
  <c r="S41" i="4" s="1"/>
  <c r="S43" i="4" s="1"/>
  <c r="T23" i="4"/>
  <c r="X23" i="4" s="1"/>
  <c r="U23" i="4"/>
  <c r="V23" i="4"/>
  <c r="V41" i="4" s="1"/>
  <c r="L24" i="4"/>
  <c r="L42" i="4" s="1"/>
  <c r="M24" i="4"/>
  <c r="M42" i="4" s="1"/>
  <c r="N24" i="4"/>
  <c r="O24" i="4"/>
  <c r="O42" i="4" s="1"/>
  <c r="P24" i="4"/>
  <c r="P42" i="4" s="1"/>
  <c r="Q24" i="4"/>
  <c r="Q42" i="4" s="1"/>
  <c r="R24" i="4"/>
  <c r="S24" i="4"/>
  <c r="S42" i="4" s="1"/>
  <c r="T24" i="4"/>
  <c r="X24" i="4" s="1"/>
  <c r="U24" i="4"/>
  <c r="U42" i="4" s="1"/>
  <c r="V24" i="4"/>
  <c r="Y24" i="4" s="1"/>
  <c r="L25" i="4"/>
  <c r="M25" i="4"/>
  <c r="N25" i="4"/>
  <c r="N42" i="4" s="1"/>
  <c r="O25" i="4"/>
  <c r="P25" i="4"/>
  <c r="Q25" i="4"/>
  <c r="R25" i="4"/>
  <c r="R42" i="4" s="1"/>
  <c r="S25" i="4"/>
  <c r="T25" i="4"/>
  <c r="X25" i="4" s="1"/>
  <c r="U25" i="4"/>
  <c r="V25" i="4"/>
  <c r="V42" i="4" s="1"/>
  <c r="L26" i="4"/>
  <c r="M26" i="4"/>
  <c r="N26" i="4"/>
  <c r="O26" i="4"/>
  <c r="X26" i="4" s="1"/>
  <c r="P26" i="4"/>
  <c r="Q26" i="4"/>
  <c r="R26" i="4"/>
  <c r="S26" i="4"/>
  <c r="W26" i="4" s="1"/>
  <c r="T26" i="4"/>
  <c r="U26" i="4"/>
  <c r="V26" i="4"/>
  <c r="Y26" i="4" s="1"/>
  <c r="L27" i="4"/>
  <c r="M27" i="4"/>
  <c r="N27" i="4"/>
  <c r="O27" i="4"/>
  <c r="P27" i="4"/>
  <c r="Q27" i="4"/>
  <c r="R27" i="4"/>
  <c r="S27" i="4"/>
  <c r="T27" i="4"/>
  <c r="X27" i="4" s="1"/>
  <c r="U27" i="4"/>
  <c r="V27" i="4"/>
  <c r="L28" i="4"/>
  <c r="M28" i="4"/>
  <c r="N28" i="4"/>
  <c r="O28" i="4"/>
  <c r="P28" i="4"/>
  <c r="Q28" i="4"/>
  <c r="R28" i="4"/>
  <c r="S28" i="4"/>
  <c r="W28" i="4" s="1"/>
  <c r="T28" i="4"/>
  <c r="X28" i="4" s="1"/>
  <c r="U28" i="4"/>
  <c r="V28" i="4"/>
  <c r="Y28" i="4" s="1"/>
  <c r="L29" i="4"/>
  <c r="M29" i="4"/>
  <c r="N29" i="4"/>
  <c r="O29" i="4"/>
  <c r="P29" i="4"/>
  <c r="Q29" i="4"/>
  <c r="R29" i="4"/>
  <c r="S29" i="4"/>
  <c r="T29" i="4"/>
  <c r="X29" i="4" s="1"/>
  <c r="U29" i="4"/>
  <c r="V29" i="4"/>
  <c r="Y29" i="4" s="1"/>
  <c r="L30" i="4"/>
  <c r="M30" i="4"/>
  <c r="N30" i="4"/>
  <c r="O30" i="4"/>
  <c r="X30" i="4" s="1"/>
  <c r="P30" i="4"/>
  <c r="Q30" i="4"/>
  <c r="R30" i="4"/>
  <c r="S30" i="4"/>
  <c r="W30" i="4" s="1"/>
  <c r="T30" i="4"/>
  <c r="U30" i="4"/>
  <c r="V30" i="4"/>
  <c r="Y30" i="4" s="1"/>
  <c r="M22" i="4"/>
  <c r="M41" i="4" s="1"/>
  <c r="M43" i="4" s="1"/>
  <c r="N22" i="4"/>
  <c r="O22" i="4"/>
  <c r="P22" i="4"/>
  <c r="P41" i="4" s="1"/>
  <c r="P43" i="4" s="1"/>
  <c r="Q22" i="4"/>
  <c r="Q41" i="4" s="1"/>
  <c r="Q43" i="4" s="1"/>
  <c r="R22" i="4"/>
  <c r="S22" i="4"/>
  <c r="T22" i="4"/>
  <c r="T41" i="4" s="1"/>
  <c r="U22" i="4"/>
  <c r="U41" i="4" s="1"/>
  <c r="U43" i="4" s="1"/>
  <c r="V22" i="4"/>
  <c r="K23" i="4"/>
  <c r="K24" i="4"/>
  <c r="K25" i="4"/>
  <c r="K26" i="4"/>
  <c r="K27" i="4"/>
  <c r="K28" i="4"/>
  <c r="K29" i="4"/>
  <c r="K30" i="4"/>
  <c r="V43" i="4" l="1"/>
  <c r="R43" i="4"/>
  <c r="N43" i="4"/>
  <c r="Y25" i="4"/>
  <c r="T42" i="4"/>
  <c r="T43" i="4" s="1"/>
  <c r="W24" i="4"/>
  <c r="V12" i="4"/>
  <c r="V15" i="4"/>
  <c r="U15" i="4"/>
  <c r="T15" i="4"/>
  <c r="S15" i="4"/>
  <c r="R15" i="4"/>
  <c r="Q15" i="4"/>
  <c r="P15" i="4"/>
  <c r="O15" i="4"/>
  <c r="N15" i="4"/>
  <c r="V14" i="4"/>
  <c r="U14" i="4"/>
  <c r="T14" i="4"/>
  <c r="S14" i="4"/>
  <c r="R14" i="4"/>
  <c r="Q14" i="4"/>
  <c r="P14" i="4"/>
  <c r="O14" i="4"/>
  <c r="N14" i="4"/>
  <c r="M15" i="4"/>
  <c r="M14" i="4"/>
  <c r="M7" i="4"/>
  <c r="N7" i="4"/>
  <c r="O7" i="4"/>
  <c r="P7" i="4"/>
  <c r="Q7" i="4"/>
  <c r="R7" i="4"/>
  <c r="S7" i="4"/>
  <c r="T7" i="4"/>
  <c r="U7" i="4"/>
  <c r="V7" i="4"/>
  <c r="M8" i="4"/>
  <c r="N8" i="4"/>
  <c r="O8" i="4"/>
  <c r="P8" i="4"/>
  <c r="Q8" i="4"/>
  <c r="R8" i="4"/>
  <c r="S8" i="4"/>
  <c r="W8" i="4" s="1"/>
  <c r="T8" i="4"/>
  <c r="U8" i="4"/>
  <c r="V8" i="4"/>
  <c r="M9" i="4"/>
  <c r="N9" i="4"/>
  <c r="O9" i="4"/>
  <c r="P9" i="4"/>
  <c r="Q9" i="4"/>
  <c r="R9" i="4"/>
  <c r="S9" i="4"/>
  <c r="T9" i="4"/>
  <c r="U9" i="4"/>
  <c r="V9" i="4"/>
  <c r="M10" i="4"/>
  <c r="N10" i="4"/>
  <c r="O10" i="4"/>
  <c r="P10" i="4"/>
  <c r="Q10" i="4"/>
  <c r="R10" i="4"/>
  <c r="S10" i="4"/>
  <c r="W10" i="4" s="1"/>
  <c r="T10" i="4"/>
  <c r="U10" i="4"/>
  <c r="V10" i="4"/>
  <c r="M11" i="4"/>
  <c r="N11" i="4"/>
  <c r="O11" i="4"/>
  <c r="P11" i="4"/>
  <c r="Q11" i="4"/>
  <c r="R11" i="4"/>
  <c r="S11" i="4"/>
  <c r="T11" i="4"/>
  <c r="U11" i="4"/>
  <c r="V11" i="4"/>
  <c r="M12" i="4"/>
  <c r="N12" i="4"/>
  <c r="O12" i="4"/>
  <c r="P12" i="4"/>
  <c r="Q12" i="4"/>
  <c r="R12" i="4"/>
  <c r="S12" i="4"/>
  <c r="W12" i="4" s="1"/>
  <c r="T12" i="4"/>
  <c r="U12" i="4"/>
  <c r="M18" i="4"/>
  <c r="N18" i="4"/>
  <c r="O18" i="4"/>
  <c r="P18" i="4"/>
  <c r="Q18" i="4"/>
  <c r="R18" i="4"/>
  <c r="S18" i="4"/>
  <c r="W18" i="4" s="1"/>
  <c r="T18" i="4"/>
  <c r="U18" i="4"/>
  <c r="V18" i="4"/>
  <c r="M19" i="4"/>
  <c r="N19" i="4"/>
  <c r="O19" i="4"/>
  <c r="P19" i="4"/>
  <c r="Q19" i="4"/>
  <c r="R19" i="4"/>
  <c r="S19" i="4"/>
  <c r="W19" i="4" s="1"/>
  <c r="T19" i="4"/>
  <c r="U19" i="4"/>
  <c r="V19" i="4"/>
  <c r="M20" i="4"/>
  <c r="N20" i="4"/>
  <c r="O20" i="4"/>
  <c r="P20" i="4"/>
  <c r="Q20" i="4"/>
  <c r="R20" i="4"/>
  <c r="S20" i="4"/>
  <c r="W20" i="4" s="1"/>
  <c r="T20" i="4"/>
  <c r="U20" i="4"/>
  <c r="V20" i="4"/>
  <c r="M17" i="4"/>
  <c r="N17" i="4"/>
  <c r="O17" i="4"/>
  <c r="P17" i="4"/>
  <c r="Q17" i="4"/>
  <c r="R17" i="4"/>
  <c r="S17" i="4"/>
  <c r="T17" i="4"/>
  <c r="U17" i="4"/>
  <c r="V17" i="4"/>
  <c r="K20" i="4"/>
  <c r="L19" i="4"/>
  <c r="K19" i="4"/>
  <c r="L18" i="4"/>
  <c r="K18" i="4"/>
  <c r="L17" i="4"/>
  <c r="K17" i="4"/>
  <c r="L15" i="4"/>
  <c r="K15" i="4"/>
  <c r="K14" i="4"/>
  <c r="L14" i="4"/>
  <c r="Q31" i="4" l="1"/>
  <c r="T31" i="4"/>
  <c r="P31" i="4"/>
  <c r="R38" i="4"/>
  <c r="N38" i="4"/>
  <c r="S31" i="4"/>
  <c r="O31" i="4"/>
  <c r="V31" i="4"/>
  <c r="R31" i="4"/>
  <c r="N31" i="4"/>
  <c r="M31" i="4"/>
  <c r="U31" i="4"/>
  <c r="X12" i="4"/>
  <c r="X10" i="4"/>
  <c r="X8" i="4"/>
  <c r="N37" i="4"/>
  <c r="R37" i="4"/>
  <c r="V37" i="4"/>
  <c r="W11" i="4"/>
  <c r="S38" i="4"/>
  <c r="O38" i="4"/>
  <c r="X19" i="4"/>
  <c r="Y10" i="4"/>
  <c r="Y8" i="4"/>
  <c r="O37" i="4"/>
  <c r="S37" i="4"/>
  <c r="W37" i="4" s="1"/>
  <c r="Y9" i="4"/>
  <c r="Y7" i="4"/>
  <c r="Y17" i="4"/>
  <c r="X20" i="4"/>
  <c r="Y19" i="4"/>
  <c r="X18" i="4"/>
  <c r="Y11" i="4"/>
  <c r="X22" i="4"/>
  <c r="Y20" i="4"/>
  <c r="Y18" i="4"/>
  <c r="M37" i="4"/>
  <c r="P37" i="4"/>
  <c r="T37" i="4"/>
  <c r="T38" i="4"/>
  <c r="P38" i="4"/>
  <c r="U36" i="4"/>
  <c r="Q36" i="4"/>
  <c r="M36" i="4"/>
  <c r="W9" i="4"/>
  <c r="S36" i="4"/>
  <c r="X11" i="4"/>
  <c r="X9" i="4"/>
  <c r="R36" i="4"/>
  <c r="N36" i="4"/>
  <c r="T36" i="4"/>
  <c r="P36" i="4"/>
  <c r="Y22" i="4"/>
  <c r="W22" i="4"/>
  <c r="Q37" i="4"/>
  <c r="U37" i="4"/>
  <c r="O36" i="4"/>
  <c r="U38" i="4"/>
  <c r="Q38" i="4"/>
  <c r="M38" i="4"/>
  <c r="V36" i="4"/>
  <c r="V38" i="4"/>
  <c r="W17" i="4"/>
  <c r="X7" i="4"/>
  <c r="X17" i="4"/>
  <c r="Y12" i="4"/>
  <c r="W7" i="4"/>
  <c r="L22" i="4"/>
  <c r="L41" i="4" s="1"/>
  <c r="K22" i="4"/>
  <c r="L20" i="4"/>
  <c r="L38" i="4" s="1"/>
  <c r="L8" i="4"/>
  <c r="L9" i="4"/>
  <c r="L10" i="4"/>
  <c r="L11" i="4"/>
  <c r="L12" i="4"/>
  <c r="K10" i="4"/>
  <c r="K11" i="4"/>
  <c r="K12" i="4"/>
  <c r="V39" i="4" l="1"/>
  <c r="V45" i="4" s="1"/>
  <c r="W36" i="4"/>
  <c r="X14" i="4"/>
  <c r="X15" i="4"/>
  <c r="W14" i="4"/>
  <c r="Y15" i="4"/>
  <c r="L37" i="4"/>
  <c r="Y14" i="4"/>
  <c r="W15" i="4"/>
  <c r="C58" i="7"/>
  <c r="P7" i="10" l="1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 s="1"/>
  <c r="C9" i="10"/>
  <c r="C20" i="7" l="1"/>
  <c r="B74" i="7" l="1"/>
  <c r="E21" i="7"/>
  <c r="E20" i="7"/>
  <c r="C21" i="7"/>
  <c r="Z4" i="4"/>
  <c r="L7" i="4" l="1"/>
  <c r="L31" i="4" s="1"/>
  <c r="K8" i="4"/>
  <c r="K9" i="4"/>
  <c r="K7" i="4"/>
  <c r="L36" i="4" l="1"/>
  <c r="L39" i="4" s="1"/>
  <c r="C8" i="7" s="1"/>
  <c r="W31" i="4"/>
  <c r="G111" i="7"/>
  <c r="G112" i="7"/>
  <c r="G113" i="7"/>
  <c r="G114" i="7"/>
  <c r="G115" i="7"/>
  <c r="Y31" i="4"/>
  <c r="F111" i="7"/>
  <c r="F112" i="7"/>
  <c r="F113" i="7"/>
  <c r="F114" i="7"/>
  <c r="F115" i="7"/>
  <c r="X31" i="4"/>
  <c r="E111" i="7"/>
  <c r="E112" i="7"/>
  <c r="E113" i="7"/>
  <c r="E114" i="7"/>
  <c r="E115" i="7"/>
  <c r="P39" i="4" l="1"/>
  <c r="P45" i="4" s="1"/>
  <c r="M35" i="5" l="1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 s="1"/>
  <c r="P42" i="5" s="1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G9" i="7" l="1"/>
  <c r="O42" i="5"/>
  <c r="M42" i="5"/>
  <c r="R36" i="5"/>
  <c r="N36" i="5"/>
  <c r="N42" i="5" s="1"/>
  <c r="W38" i="4"/>
  <c r="W42" i="4"/>
  <c r="X37" i="4"/>
  <c r="X42" i="4"/>
  <c r="Y37" i="4"/>
  <c r="L43" i="4"/>
  <c r="Y42" i="4"/>
  <c r="X36" i="4"/>
  <c r="X38" i="4"/>
  <c r="W41" i="4"/>
  <c r="Y36" i="4"/>
  <c r="N39" i="4"/>
  <c r="N45" i="4" s="1"/>
  <c r="Y38" i="4"/>
  <c r="Y41" i="4"/>
  <c r="R39" i="4"/>
  <c r="R45" i="4" s="1"/>
  <c r="X41" i="4"/>
  <c r="U39" i="4"/>
  <c r="U45" i="4" s="1"/>
  <c r="Q39" i="4"/>
  <c r="Q45" i="4" s="1"/>
  <c r="M39" i="4"/>
  <c r="M45" i="4" s="1"/>
  <c r="T39" i="4"/>
  <c r="T45" i="4" s="1"/>
  <c r="S39" i="4"/>
  <c r="S45" i="4" s="1"/>
  <c r="O39" i="4"/>
  <c r="O45" i="4" s="1"/>
  <c r="R40" i="5"/>
  <c r="N40" i="5"/>
  <c r="Q40" i="5"/>
  <c r="Q42" i="5" s="1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 s="1"/>
  <c r="L45" i="4" l="1"/>
  <c r="C9" i="7"/>
  <c r="I9" i="7" s="1"/>
  <c r="K8" i="7"/>
  <c r="J8" i="7" s="1"/>
  <c r="F20" i="7" s="1"/>
  <c r="G8" i="7"/>
  <c r="G10" i="7" s="1"/>
  <c r="G61" i="7"/>
  <c r="B72" i="7"/>
  <c r="X43" i="4"/>
  <c r="K9" i="7"/>
  <c r="E62" i="7"/>
  <c r="E8" i="7"/>
  <c r="B71" i="7"/>
  <c r="C61" i="7"/>
  <c r="I8" i="7"/>
  <c r="V40" i="5"/>
  <c r="R42" i="5"/>
  <c r="U40" i="5"/>
  <c r="W40" i="5"/>
  <c r="T40" i="5"/>
  <c r="W43" i="4"/>
  <c r="X39" i="4"/>
  <c r="Y43" i="4"/>
  <c r="W39" i="4"/>
  <c r="Y39" i="4"/>
  <c r="W36" i="5"/>
  <c r="L42" i="5"/>
  <c r="U36" i="5"/>
  <c r="T36" i="5"/>
  <c r="V36" i="5"/>
  <c r="S36" i="5"/>
  <c r="U42" i="5"/>
  <c r="E9" i="7" l="1"/>
  <c r="E10" i="7" s="1"/>
  <c r="C62" i="7"/>
  <c r="C63" i="7" s="1"/>
  <c r="C10" i="7"/>
  <c r="B73" i="7" s="1"/>
  <c r="F9" i="7"/>
  <c r="D21" i="7" s="1"/>
  <c r="F8" i="7"/>
  <c r="D20" i="7" s="1"/>
  <c r="K10" i="7"/>
  <c r="E61" i="7"/>
  <c r="D71" i="7" s="1"/>
  <c r="D72" i="7"/>
  <c r="I10" i="7"/>
  <c r="G62" i="7"/>
  <c r="J9" i="7"/>
  <c r="F21" i="7" s="1"/>
  <c r="F61" i="7"/>
  <c r="E71" i="7" s="1"/>
  <c r="F71" i="7"/>
  <c r="Y45" i="4"/>
  <c r="W45" i="4"/>
  <c r="X45" i="4"/>
  <c r="T42" i="5"/>
  <c r="W42" i="5"/>
  <c r="S42" i="5"/>
  <c r="V42" i="5"/>
  <c r="F10" i="7" l="1"/>
  <c r="D22" i="7" s="1"/>
  <c r="J10" i="7"/>
  <c r="F22" i="7" s="1"/>
  <c r="D10" i="7"/>
  <c r="C22" i="7" s="1"/>
  <c r="D62" i="7"/>
  <c r="C72" i="7" s="1"/>
  <c r="D61" i="7"/>
  <c r="C71" i="7" s="1"/>
  <c r="E63" i="7"/>
  <c r="D73" i="7" s="1"/>
  <c r="H10" i="7"/>
  <c r="E22" i="7" s="1"/>
  <c r="G63" i="7"/>
  <c r="F62" i="7"/>
  <c r="E72" i="7" s="1"/>
  <c r="F72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 s="1"/>
  <c r="R137" i="2"/>
  <c r="R143" i="2" s="1"/>
  <c r="S137" i="2"/>
  <c r="S143" i="2" s="1"/>
  <c r="T137" i="2"/>
  <c r="U137" i="2"/>
  <c r="U143" i="2" s="1"/>
  <c r="V137" i="2"/>
  <c r="V143" i="2" s="1"/>
  <c r="W137" i="2"/>
  <c r="W143" i="2" s="1"/>
  <c r="X137" i="2"/>
  <c r="Y137" i="2"/>
  <c r="Y143" i="2" s="1"/>
  <c r="Z137" i="2"/>
  <c r="Z143" i="2" s="1"/>
  <c r="P137" i="2"/>
  <c r="Q136" i="2"/>
  <c r="R136" i="2"/>
  <c r="S136" i="2"/>
  <c r="T136" i="2"/>
  <c r="U136" i="2"/>
  <c r="V136" i="2"/>
  <c r="W136" i="2"/>
  <c r="X136" i="2"/>
  <c r="Y136" i="2"/>
  <c r="Z136" i="2"/>
  <c r="P136" i="2"/>
  <c r="D63" i="7" l="1"/>
  <c r="C73" i="7" s="1"/>
  <c r="F73" i="7"/>
  <c r="F63" i="7"/>
  <c r="E73" i="7" s="1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<sst xmlns="http://schemas.openxmlformats.org/spreadsheetml/2006/main" count="3105" uniqueCount="394">
  <si>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</si>
  <si>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</si>
  <si>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</si>
  <si>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</si>
  <si>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</si>
  <si>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</si>
  <si>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</si>
  <si>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</si>
  <si>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</si>
  <si>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</si>
  <si>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</si>
  <si>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</si>
  <si>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</si>
  <si>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</si>
  <si>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</si>
  <si>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</si>
  <si>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</si>
  <si>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</si>
  <si>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</si>
  <si>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</si>
  <si>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</si>
  <si>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</si>
  <si>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</si>
  <si>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</si>
  <si>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</si>
  <si>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</si>
  <si>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</si>
  <si>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</si>
  <si>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</si>
  <si>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</si>
  <si>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</si>
  <si>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</si>
  <si>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</si>
  <si>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</si>
  <si>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</si>
  <si>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</si>
  <si>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</si>
  <si>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</si>
  <si>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</si>
  <si>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</si>
  <si>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</si>
  <si>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</si>
  <si>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</si>
  <si>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</si>
  <si>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</si>
  <si>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</si>
  <si>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</si>
  <si>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</si>
  <si>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</si>
  <si>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</si>
  <si>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</si>
  <si>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</si>
  <si>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</si>
  <si>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</si>
  <si>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</si>
  <si>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</si>
  <si>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</si>
  <si>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</si>
  <si>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</si>
  <si>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</si>
  <si>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</si>
  <si>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</si>
  <si>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</si>
  <si>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</si>
  <si>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</si>
  <si>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</si>
  <si>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</si>
  <si>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</si>
  <si>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</si>
  <si>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</si>
  <si>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</si>
  <si>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</si>
  <si>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</si>
  <si>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</si>
  <si>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</si>
  <si>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</si>
  <si>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</si>
  <si>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</si>
  <si>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</si>
  <si>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</si>
  <si>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</si>
  <si>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</si>
  <si>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</si>
  <si>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</si>
  <si>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</si>
  <si>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</si>
  <si>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</si>
  <si>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</si>
  <si>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</si>
  <si>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</si>
  <si>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</si>
  <si>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</si>
  <si>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</si>
  <si>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</si>
  <si>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</si>
  <si>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</si>
  <si>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</si>
  <si>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</si>
  <si>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</si>
  <si>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</si>
  <si>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</si>
  <si>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</si>
  <si>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</si>
  <si>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</si>
  <si>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</si>
  <si>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</si>
  <si>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</si>
  <si>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</si>
  <si>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</si>
  <si>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</si>
  <si>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</si>
  <si>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</si>
  <si>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</si>
  <si>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</si>
  <si>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</si>
  <si>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</si>
  <si>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</si>
  <si>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</si>
  <si>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</si>
  <si>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</si>
  <si>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</si>
  <si>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</si>
  <si>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</si>
  <si>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</si>
  <si>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</si>
  <si>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</si>
  <si>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</si>
  <si>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</si>
  <si>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</si>
  <si>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</si>
  <si>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</si>
  <si>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</si>
  <si>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</si>
  <si>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</si>
  <si>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</si>
  <si>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</si>
  <si>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</si>
  <si>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</si>
  <si>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</si>
  <si>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</si>
  <si>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</si>
  <si>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</si>
  <si>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</si>
  <si>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</si>
  <si>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</si>
  <si>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</si>
  <si>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</si>
  <si>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</si>
  <si>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</si>
  <si>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</si>
  <si>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</si>
  <si>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</si>
  <si>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</si>
  <si>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</si>
  <si>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</si>
  <si>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</si>
  <si>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</si>
  <si>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</si>
  <si>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</si>
  <si>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</si>
  <si>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</si>
  <si>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</si>
  <si>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</si>
  <si>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</si>
  <si>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</si>
  <si>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</si>
  <si>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</si>
  <si>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</si>
  <si>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</si>
  <si>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</si>
  <si>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</si>
  <si>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</si>
  <si>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</si>
  <si>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</si>
  <si>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</si>
  <si>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</si>
  <si>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</si>
  <si>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</si>
  <si>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</si>
  <si>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</si>
  <si>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</si>
  <si>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</si>
  <si>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</si>
  <si>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</si>
  <si>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</si>
  <si>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</si>
  <si>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</si>
  <si>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</si>
  <si>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</si>
  <si>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</si>
  <si>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</si>
  <si>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</si>
  <si>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</si>
  <si>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</si>
  <si>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</si>
  <si>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</si>
  <si>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</si>
  <si>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</si>
  <si>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</si>
  <si>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</si>
  <si>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</si>
  <si>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</si>
  <si>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</si>
  <si>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</si>
  <si>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</si>
  <si>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</si>
  <si>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</si>
  <si>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</si>
  <si>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</si>
  <si>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</si>
  <si>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</si>
  <si>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</si>
  <si>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</si>
  <si>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</si>
  <si>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</si>
  <si>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</si>
  <si>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</si>
  <si>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</si>
  <si>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</si>
  <si>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</si>
  <si>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</si>
  <si>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</si>
  <si>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</si>
  <si>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</si>
  <si>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</si>
  <si>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</si>
  <si>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</si>
  <si>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</si>
  <si>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</si>
  <si>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</si>
  <si>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</si>
  <si>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</si>
  <si>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</si>
  <si>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</si>
  <si>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</si>
  <si>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</si>
  <si>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</si>
  <si>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</si>
  <si>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</si>
  <si>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</si>
  <si>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</si>
  <si>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</si>
  <si>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</si>
  <si>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</si>
  <si>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</si>
  <si>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</si>
  <si>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</si>
  <si>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</si>
  <si>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</si>
  <si>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</si>
  <si>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</si>
  <si>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</si>
  <si>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</si>
  <si>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</si>
  <si>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</si>
  <si>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</si>
  <si>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</si>
  <si>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</si>
  <si>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</si>
  <si>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</si>
  <si>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</si>
  <si>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</si>
  <si>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</si>
  <si>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</si>
  <si>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</si>
  <si>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</si>
  <si>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</si>
  <si>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</si>
  <si>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</si>
  <si>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</si>
  <si>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</si>
  <si>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</si>
  <si>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</si>
  <si>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</si>
  <si>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</si>
  <si>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</si>
  <si>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</si>
  <si>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</si>
  <si>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</si>
  <si>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</si>
  <si>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</si>
  <si>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</si>
  <si>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</si>
  <si>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</si>
  <si>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</si>
  <si>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</si>
  <si>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</si>
  <si>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</si>
  <si>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</si>
  <si>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</si>
  <si>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</si>
  <si>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</si>
  <si>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</si>
  <si>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</si>
  <si>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</si>
  <si>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</si>
  <si>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</si>
  <si>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</si>
  <si>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</si>
  <si>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</si>
  <si>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</si>
  <si>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</si>
  <si>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</si>
  <si>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</si>
  <si>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</si>
  <si>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</si>
  <si>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</si>
  <si>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</si>
  <si>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</si>
  <si>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</si>
  <si>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</si>
  <si>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</si>
  <si>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</si>
  <si>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</si>
  <si>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</si>
  <si>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</si>
  <si>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</si>
  <si>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</si>
  <si>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</si>
  <si>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</si>
  <si>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</si>
  <si>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</si>
  <si>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</si>
  <si>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</si>
  <si>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</si>
  <si>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</si>
  <si>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</si>
  <si>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</si>
  <si>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</si>
  <si>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</si>
  <si>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</si>
  <si>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</si>
  <si>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</si>
  <si>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</si>
  <si>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</si>
  <si>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</si>
  <si>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</si>
  <si>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</si>
  <si>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</si>
  <si>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</si>
  <si>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</si>
  <si>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</si>
  <si>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</si>
  <si>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</si>
  <si>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</si>
  <si>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</si>
  <si>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</si>
  <si>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</si>
  <si>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</si>
  <si>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</si>
  <si>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</si>
  <si>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</si>
  <si>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</si>
  <si>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</si>
  <si>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</si>
  <si>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</si>
  <si>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</si>
  <si>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</si>
  <si>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</si>
  <si>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</si>
  <si>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</si>
  <si>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</si>
  <si>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</si>
  <si>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</si>
  <si>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</si>
  <si>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</si>
  <si>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</si>
  <si>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</si>
  <si>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</si>
  <si>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</si>
  <si>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</si>
  <si>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</si>
  <si>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</si>
  <si>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</si>
  <si>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</si>
  <si>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</si>
  <si>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</si>
  <si>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</si>
  <si>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</si>
  <si>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</si>
  <si>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</si>
  <si>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</si>
  <si>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</si>
  <si>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</si>
  <si>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</si>
  <si>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</si>
  <si>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</si>
  <si>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</si>
  <si>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</si>
  <si>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</si>
  <si>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</si>
  <si>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Enero-Mayo</t>
  </si>
  <si>
    <t>Ejecución Presupuestal Acumulada a 31 de Mayo de 2016</t>
  </si>
  <si>
    <t>Nohora Constanza Siabato Lozano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</si>
</sst>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0" fontId="17" fillId="5" borderId="2" xfId="0" applyNumberFormat="1" applyFont="1" applyFill="1" applyBorder="1" applyAlignment="1">
      <alignment horizontal="center" vertical="center" wrapText="1" readingOrder="1"/>
    </xf>
    <xf numFmtId="0" fontId="17" fillId="4" borderId="2" xfId="0" applyNumberFormat="1" applyFont="1" applyFill="1" applyBorder="1" applyAlignment="1">
      <alignment horizontal="center" vertical="center" wrapText="1" readingOrder="1"/>
    </xf>
    <xf numFmtId="0" fontId="17" fillId="9" borderId="2" xfId="0" applyNumberFormat="1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left" vertical="center" wrapText="1" readingOrder="1"/>
    </xf>
    <xf numFmtId="43" fontId="20" fillId="0" borderId="3" xfId="1" applyFont="1" applyFill="1" applyBorder="1" applyAlignment="1">
      <alignment horizontal="left" vertical="center" wrapText="1" readingOrder="1"/>
    </xf>
    <xf numFmtId="2" fontId="15" fillId="0" borderId="0" xfId="0" applyNumberFormat="1" applyFont="1" applyFill="1" applyBorder="1"/>
    <xf numFmtId="4" fontId="21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2" fontId="22" fillId="0" borderId="0" xfId="0" applyNumberFormat="1" applyFont="1" applyFill="1" applyBorder="1"/>
    <xf numFmtId="0" fontId="20" fillId="0" borderId="1" xfId="0" applyNumberFormat="1" applyFont="1" applyFill="1" applyBorder="1" applyAlignment="1">
      <alignment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2" fontId="18" fillId="9" borderId="0" xfId="0" applyNumberFormat="1" applyFont="1" applyFill="1" applyBorder="1"/>
    <xf numFmtId="43" fontId="17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2" fillId="12" borderId="0" xfId="0" applyNumberFormat="1" applyFont="1" applyFill="1" applyBorder="1"/>
    <xf numFmtId="39" fontId="5" fillId="5" borderId="0" xfId="0" applyNumberFormat="1" applyFont="1" applyFill="1" applyBorder="1"/>
    <xf numFmtId="2" fontId="22" fillId="5" borderId="0" xfId="0" applyNumberFormat="1" applyFont="1" applyFill="1" applyBorder="1"/>
    <xf numFmtId="2" fontId="5" fillId="0" borderId="0" xfId="0" applyNumberFormat="1" applyFont="1" applyFill="1" applyBorder="1"/>
    <xf numFmtId="0" fontId="20" fillId="0" borderId="3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12" fillId="0" borderId="4" xfId="0" applyNumberFormat="1" applyFont="1" applyFill="1" applyBorder="1" applyAlignment="1">
      <alignment horizontal="left" vertical="center" wrapText="1" readingOrder="1"/>
    </xf>
    <xf numFmtId="39" fontId="25" fillId="0" borderId="5" xfId="0" applyNumberFormat="1" applyFont="1" applyFill="1" applyBorder="1"/>
    <xf numFmtId="0" fontId="12" fillId="0" borderId="8" xfId="0" applyNumberFormat="1" applyFont="1" applyFill="1" applyBorder="1" applyAlignment="1">
      <alignment horizontal="left" vertical="center" wrapText="1" readingOrder="1"/>
    </xf>
    <xf numFmtId="0" fontId="12" fillId="0" borderId="2" xfId="0" applyNumberFormat="1" applyFont="1" applyFill="1" applyBorder="1" applyAlignment="1">
      <alignment horizontal="left" vertical="center" wrapText="1" readingOrder="1"/>
    </xf>
    <xf numFmtId="39" fontId="25" fillId="0" borderId="10" xfId="0" applyNumberFormat="1" applyFont="1" applyFill="1" applyBorder="1"/>
    <xf numFmtId="39" fontId="25" fillId="0" borderId="11" xfId="0" applyNumberFormat="1" applyFont="1" applyFill="1" applyBorder="1"/>
    <xf numFmtId="0" fontId="12" fillId="0" borderId="13" xfId="0" applyNumberFormat="1" applyFont="1" applyFill="1" applyBorder="1" applyAlignment="1">
      <alignment horizontal="left" vertical="center" wrapText="1" readingOrder="1"/>
    </xf>
    <xf numFmtId="39" fontId="26" fillId="13" borderId="17" xfId="0" applyNumberFormat="1" applyFont="1" applyFill="1" applyBorder="1"/>
    <xf numFmtId="39" fontId="26" fillId="13" borderId="18" xfId="0" applyNumberFormat="1" applyFont="1" applyFill="1" applyBorder="1"/>
    <xf numFmtId="0" fontId="24" fillId="0" borderId="16" xfId="0" applyNumberFormat="1" applyFont="1" applyFill="1" applyBorder="1" applyAlignment="1">
      <alignment horizontal="center" vertical="center" wrapText="1" readingOrder="1"/>
    </xf>
    <xf numFmtId="39" fontId="26" fillId="12" borderId="17" xfId="0" applyNumberFormat="1" applyFont="1" applyFill="1" applyBorder="1"/>
    <xf numFmtId="39" fontId="26" fillId="12" borderId="18" xfId="0" applyNumberFormat="1" applyFont="1" applyFill="1" applyBorder="1"/>
    <xf numFmtId="4" fontId="27" fillId="0" borderId="9" xfId="0" applyNumberFormat="1" applyFont="1" applyFill="1" applyBorder="1" applyAlignment="1" applyProtection="1">
      <alignment horizontal="center"/>
    </xf>
    <xf numFmtId="4" fontId="28" fillId="0" borderId="9" xfId="0" applyNumberFormat="1" applyFont="1" applyFill="1" applyBorder="1" applyAlignment="1" applyProtection="1">
      <alignment horizontal="center" vertical="center"/>
    </xf>
    <xf numFmtId="39" fontId="24" fillId="9" borderId="9" xfId="0" applyNumberFormat="1" applyFont="1" applyFill="1" applyBorder="1" applyAlignment="1">
      <alignment horizontal="right" vertical="center" wrapText="1" readingOrder="1"/>
    </xf>
    <xf numFmtId="0" fontId="12" fillId="0" borderId="8" xfId="0" applyNumberFormat="1" applyFont="1" applyFill="1" applyBorder="1" applyAlignment="1">
      <alignment horizontal="center" vertical="center" wrapText="1" readingOrder="1"/>
    </xf>
    <xf numFmtId="0" fontId="12" fillId="0" borderId="10" xfId="0" applyNumberFormat="1" applyFont="1" applyFill="1" applyBorder="1" applyAlignment="1">
      <alignment horizontal="center" vertical="center" wrapText="1" readingOrder="1"/>
    </xf>
    <xf numFmtId="0" fontId="12" fillId="0" borderId="12" xfId="0" applyNumberFormat="1" applyFont="1" applyFill="1" applyBorder="1" applyAlignment="1">
      <alignment horizontal="center" vertical="center" wrapText="1" readingOrder="1"/>
    </xf>
    <xf numFmtId="0" fontId="12" fillId="0" borderId="13" xfId="0" applyNumberFormat="1" applyFont="1" applyFill="1" applyBorder="1" applyAlignment="1">
      <alignment horizontal="center" vertical="center" wrapText="1" readingOrder="1"/>
    </xf>
    <xf numFmtId="0" fontId="12" fillId="0" borderId="21" xfId="0" applyNumberFormat="1" applyFont="1" applyFill="1" applyBorder="1" applyAlignment="1">
      <alignment horizontal="left" vertical="center" wrapText="1" readingOrder="1"/>
    </xf>
    <xf numFmtId="0" fontId="12" fillId="0" borderId="21" xfId="0" applyNumberFormat="1" applyFont="1" applyFill="1" applyBorder="1" applyAlignment="1">
      <alignment horizontal="center" vertical="center" wrapText="1" readingOrder="1"/>
    </xf>
    <xf numFmtId="0" fontId="12" fillId="0" borderId="23" xfId="0" applyNumberFormat="1" applyFont="1" applyFill="1" applyBorder="1" applyAlignment="1">
      <alignment horizontal="center" vertical="center" wrapText="1" readingOrder="1"/>
    </xf>
    <xf numFmtId="0" fontId="12" fillId="0" borderId="23" xfId="0" applyNumberFormat="1" applyFont="1" applyFill="1" applyBorder="1" applyAlignment="1">
      <alignment horizontal="left" vertical="center" wrapText="1" readingOrder="1"/>
    </xf>
    <xf numFmtId="164" fontId="12" fillId="0" borderId="23" xfId="0" applyNumberFormat="1" applyFont="1" applyFill="1" applyBorder="1" applyAlignment="1">
      <alignment horizontal="right" vertical="center" wrapText="1" readingOrder="1"/>
    </xf>
    <xf numFmtId="0" fontId="24" fillId="0" borderId="17" xfId="0" applyNumberFormat="1" applyFont="1" applyFill="1" applyBorder="1" applyAlignment="1">
      <alignment horizontal="center" vertical="center" wrapText="1" readingOrder="1"/>
    </xf>
    <xf numFmtId="0" fontId="24" fillId="13" borderId="17" xfId="0" applyNumberFormat="1" applyFont="1" applyFill="1" applyBorder="1" applyAlignment="1">
      <alignment horizontal="center" vertical="center" wrapText="1" readingOrder="1"/>
    </xf>
    <xf numFmtId="0" fontId="24" fillId="4" borderId="17" xfId="0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24" fillId="14" borderId="24" xfId="0" applyNumberFormat="1" applyFont="1" applyFill="1" applyBorder="1" applyAlignment="1">
      <alignment horizontal="center" vertical="center" wrapText="1" readingOrder="1"/>
    </xf>
    <xf numFmtId="0" fontId="29" fillId="5" borderId="24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 wrapText="1"/>
    </xf>
    <xf numFmtId="39" fontId="24" fillId="0" borderId="0" xfId="0" applyNumberFormat="1" applyFont="1" applyFill="1" applyBorder="1" applyAlignment="1">
      <alignment horizontal="right" vertical="center" wrapText="1" readingOrder="1"/>
    </xf>
    <xf numFmtId="39" fontId="25" fillId="0" borderId="27" xfId="0" applyNumberFormat="1" applyFont="1" applyFill="1" applyBorder="1"/>
    <xf numFmtId="39" fontId="26" fillId="13" borderId="28" xfId="0" applyNumberFormat="1" applyFont="1" applyFill="1" applyBorder="1"/>
    <xf numFmtId="39" fontId="24" fillId="9" borderId="6" xfId="0" applyNumberFormat="1" applyFont="1" applyFill="1" applyBorder="1" applyAlignment="1">
      <alignment horizontal="right" vertical="center" wrapText="1" readingOrder="1"/>
    </xf>
    <xf numFmtId="39" fontId="25" fillId="0" borderId="0" xfId="0" applyNumberFormat="1" applyFont="1" applyFill="1" applyBorder="1"/>
    <xf numFmtId="39" fontId="25" fillId="0" borderId="14" xfId="0" applyNumberFormat="1" applyFont="1" applyFill="1" applyBorder="1"/>
    <xf numFmtId="39" fontId="25" fillId="0" borderId="29" xfId="0" applyNumberFormat="1" applyFont="1" applyFill="1" applyBorder="1"/>
    <xf numFmtId="39" fontId="25" fillId="0" borderId="15" xfId="0" applyNumberFormat="1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12" fillId="0" borderId="26" xfId="0" applyNumberFormat="1" applyFont="1" applyFill="1" applyBorder="1" applyAlignment="1">
      <alignment horizontal="center" vertical="center" wrapText="1" readingOrder="1"/>
    </xf>
    <xf numFmtId="0" fontId="12" fillId="0" borderId="14" xfId="0" applyNumberFormat="1" applyFont="1" applyFill="1" applyBorder="1" applyAlignment="1">
      <alignment horizontal="center" vertical="center" wrapText="1" readingOrder="1"/>
    </xf>
    <xf numFmtId="0" fontId="12" fillId="0" borderId="14" xfId="0" applyNumberFormat="1" applyFont="1" applyFill="1" applyBorder="1" applyAlignment="1">
      <alignment horizontal="left" vertical="center" wrapText="1" readingOrder="1"/>
    </xf>
    <xf numFmtId="39" fontId="12" fillId="0" borderId="2" xfId="0" applyNumberFormat="1" applyFont="1" applyFill="1" applyBorder="1" applyAlignment="1">
      <alignment horizontal="right" vertical="center" wrapText="1" readingOrder="1"/>
    </xf>
    <xf numFmtId="39" fontId="12" fillId="0" borderId="20" xfId="0" applyNumberFormat="1" applyFont="1" applyFill="1" applyBorder="1" applyAlignment="1">
      <alignment horizontal="right" vertical="center" wrapText="1" readingOrder="1"/>
    </xf>
    <xf numFmtId="39" fontId="12" fillId="0" borderId="21" xfId="0" applyNumberFormat="1" applyFont="1" applyFill="1" applyBorder="1" applyAlignment="1">
      <alignment horizontal="right" vertical="center" wrapText="1" readingOrder="1"/>
    </xf>
    <xf numFmtId="39" fontId="12" fillId="0" borderId="22" xfId="0" applyNumberFormat="1" applyFont="1" applyFill="1" applyBorder="1" applyAlignment="1">
      <alignment horizontal="right" vertical="center" wrapText="1" readingOrder="1"/>
    </xf>
    <xf numFmtId="39" fontId="12" fillId="0" borderId="10" xfId="0" applyNumberFormat="1" applyFont="1" applyFill="1" applyBorder="1" applyAlignment="1">
      <alignment horizontal="right" vertical="center" wrapText="1" readingOrder="1"/>
    </xf>
    <xf numFmtId="39" fontId="12" fillId="0" borderId="11" xfId="0" applyNumberFormat="1" applyFont="1" applyFill="1" applyBorder="1" applyAlignment="1">
      <alignment horizontal="right" vertical="center" wrapText="1" readingOrder="1"/>
    </xf>
    <xf numFmtId="43" fontId="12" fillId="0" borderId="2" xfId="1" applyFont="1" applyFill="1" applyBorder="1" applyAlignment="1">
      <alignment horizontal="left" vertical="center" wrapText="1" readingOrder="1"/>
    </xf>
    <xf numFmtId="43" fontId="12" fillId="0" borderId="10" xfId="1" applyFont="1" applyFill="1" applyBorder="1" applyAlignment="1">
      <alignment horizontal="left" vertical="center" wrapText="1" readingOrder="1"/>
    </xf>
    <xf numFmtId="39" fontId="1" fillId="0" borderId="0" xfId="0" applyNumberFormat="1" applyFont="1" applyFill="1" applyBorder="1"/>
    <xf numFmtId="0" fontId="12" fillId="0" borderId="24" xfId="0" applyNumberFormat="1" applyFont="1" applyFill="1" applyBorder="1" applyAlignment="1">
      <alignment horizontal="center" vertical="center" wrapText="1" readingOrder="1"/>
    </xf>
    <xf numFmtId="0" fontId="12" fillId="0" borderId="24" xfId="0" applyNumberFormat="1" applyFont="1" applyFill="1" applyBorder="1" applyAlignment="1">
      <alignment horizontal="left" vertical="center" wrapText="1" readingOrder="1"/>
    </xf>
    <xf numFmtId="43" fontId="12" fillId="0" borderId="21" xfId="1" applyFont="1" applyFill="1" applyBorder="1" applyAlignment="1">
      <alignment horizontal="left" vertical="center" wrapText="1" readingOrder="1"/>
    </xf>
    <xf numFmtId="0" fontId="12" fillId="0" borderId="26" xfId="0" applyNumberFormat="1" applyFont="1" applyFill="1" applyBorder="1" applyAlignment="1">
      <alignment horizontal="left" vertical="center" wrapText="1" readingOrder="1"/>
    </xf>
    <xf numFmtId="0" fontId="30" fillId="0" borderId="0" xfId="0" applyFont="1" applyBorder="1" applyAlignment="1">
      <alignment horizontal="center" vertical="top" wrapText="1"/>
    </xf>
    <xf numFmtId="165" fontId="30" fillId="0" borderId="0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32" fillId="0" borderId="0" xfId="0" applyFont="1" applyFill="1" applyBorder="1" applyAlignment="1">
      <alignment vertical="center"/>
    </xf>
    <xf numFmtId="0" fontId="31" fillId="0" borderId="31" xfId="0" applyFont="1" applyFill="1" applyBorder="1" applyAlignment="1">
      <alignment vertical="center"/>
    </xf>
    <xf numFmtId="166" fontId="31" fillId="0" borderId="31" xfId="2" applyNumberFormat="1" applyFont="1" applyFill="1" applyBorder="1" applyAlignment="1">
      <alignment horizontal="center" vertical="center"/>
    </xf>
    <xf numFmtId="165" fontId="31" fillId="0" borderId="31" xfId="1" applyNumberFormat="1" applyFont="1" applyFill="1" applyBorder="1" applyAlignment="1">
      <alignment horizontal="center" vertical="center"/>
    </xf>
    <xf numFmtId="0" fontId="31" fillId="0" borderId="32" xfId="0" applyFont="1" applyBorder="1" applyAlignment="1">
      <alignment vertical="center"/>
    </xf>
    <xf numFmtId="0" fontId="31" fillId="15" borderId="32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6" fillId="0" borderId="0" xfId="0" applyFont="1" applyFill="1" applyBorder="1"/>
    <xf numFmtId="0" fontId="10" fillId="0" borderId="0" xfId="0" applyFont="1" applyFill="1" applyBorder="1"/>
    <xf numFmtId="0" fontId="10" fillId="0" borderId="42" xfId="0" applyFont="1" applyFill="1" applyBorder="1"/>
    <xf numFmtId="164" fontId="12" fillId="0" borderId="42" xfId="0" applyNumberFormat="1" applyFont="1" applyFill="1" applyBorder="1" applyAlignment="1">
      <alignment horizontal="right" vertical="center" wrapText="1" readingOrder="1"/>
    </xf>
    <xf numFmtId="0" fontId="1" fillId="0" borderId="42" xfId="0" applyFont="1" applyFill="1" applyBorder="1"/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0" fontId="33" fillId="0" borderId="0" xfId="0" applyFont="1" applyFill="1" applyBorder="1"/>
    <xf numFmtId="39" fontId="33" fillId="0" borderId="0" xfId="0" applyNumberFormat="1" applyFont="1" applyFill="1" applyBorder="1"/>
    <xf numFmtId="0" fontId="6" fillId="0" borderId="0" xfId="0" applyFont="1" applyFill="1" applyBorder="1"/>
    <xf numFmtId="10" fontId="31" fillId="0" borderId="32" xfId="2" applyNumberFormat="1" applyFont="1" applyBorder="1" applyAlignment="1">
      <alignment horizontal="center" vertical="center"/>
    </xf>
    <xf numFmtId="0" fontId="35" fillId="0" borderId="0" xfId="0" applyFont="1" applyFill="1" applyBorder="1"/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/>
    </xf>
    <xf numFmtId="10" fontId="36" fillId="0" borderId="2" xfId="2" applyNumberFormat="1" applyFont="1" applyFill="1" applyBorder="1" applyAlignment="1">
      <alignment horizontal="right" vertical="center"/>
    </xf>
    <xf numFmtId="165" fontId="36" fillId="0" borderId="2" xfId="1" applyNumberFormat="1" applyFont="1" applyFill="1" applyBorder="1" applyAlignment="1">
      <alignment horizontal="right" vertical="center"/>
    </xf>
    <xf numFmtId="0" fontId="37" fillId="0" borderId="0" xfId="0" applyFont="1" applyFill="1" applyBorder="1"/>
    <xf numFmtId="0" fontId="37" fillId="0" borderId="5" xfId="0" applyFont="1" applyFill="1" applyBorder="1" applyAlignment="1">
      <alignment wrapText="1"/>
    </xf>
    <xf numFmtId="0" fontId="37" fillId="0" borderId="2" xfId="0" applyFont="1" applyFill="1" applyBorder="1" applyAlignment="1">
      <alignment wrapText="1"/>
    </xf>
    <xf numFmtId="0" fontId="37" fillId="0" borderId="21" xfId="0" applyFont="1" applyFill="1" applyBorder="1" applyAlignment="1">
      <alignment wrapText="1"/>
    </xf>
    <xf numFmtId="0" fontId="36" fillId="0" borderId="12" xfId="0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10" fontId="36" fillId="0" borderId="12" xfId="2" applyNumberFormat="1" applyFont="1" applyFill="1" applyBorder="1" applyAlignment="1">
      <alignment horizontal="right" vertical="center"/>
    </xf>
    <xf numFmtId="165" fontId="36" fillId="0" borderId="20" xfId="1" applyNumberFormat="1" applyFont="1" applyFill="1" applyBorder="1" applyAlignment="1">
      <alignment horizontal="left" vertical="center"/>
    </xf>
    <xf numFmtId="165" fontId="36" fillId="0" borderId="20" xfId="1" applyNumberFormat="1" applyFont="1" applyFill="1" applyBorder="1" applyAlignment="1">
      <alignment horizontal="right" vertical="center"/>
    </xf>
    <xf numFmtId="10" fontId="36" fillId="0" borderId="13" xfId="2" applyNumberFormat="1" applyFont="1" applyFill="1" applyBorder="1" applyAlignment="1">
      <alignment horizontal="right" vertical="center"/>
    </xf>
    <xf numFmtId="165" fontId="36" fillId="0" borderId="21" xfId="1" applyNumberFormat="1" applyFont="1" applyFill="1" applyBorder="1" applyAlignment="1">
      <alignment horizontal="right" vertical="center"/>
    </xf>
    <xf numFmtId="10" fontId="36" fillId="0" borderId="21" xfId="2" applyNumberFormat="1" applyFont="1" applyFill="1" applyBorder="1" applyAlignment="1">
      <alignment horizontal="right" vertical="center"/>
    </xf>
    <xf numFmtId="165" fontId="36" fillId="0" borderId="22" xfId="1" applyNumberFormat="1" applyFont="1" applyFill="1" applyBorder="1" applyAlignment="1">
      <alignment horizontal="right" vertical="center"/>
    </xf>
    <xf numFmtId="0" fontId="36" fillId="16" borderId="12" xfId="0" applyFont="1" applyFill="1" applyBorder="1" applyAlignment="1">
      <alignment vertical="center"/>
    </xf>
    <xf numFmtId="0" fontId="36" fillId="16" borderId="13" xfId="0" applyFont="1" applyFill="1" applyBorder="1" applyAlignment="1">
      <alignment vertical="center"/>
    </xf>
    <xf numFmtId="0" fontId="36" fillId="16" borderId="2" xfId="0" applyFont="1" applyFill="1" applyBorder="1" applyAlignment="1">
      <alignment horizontal="center"/>
    </xf>
    <xf numFmtId="0" fontId="36" fillId="16" borderId="2" xfId="0" applyFont="1" applyFill="1" applyBorder="1" applyAlignment="1">
      <alignment horizontal="center" vertical="center"/>
    </xf>
    <xf numFmtId="0" fontId="36" fillId="16" borderId="20" xfId="0" applyFont="1" applyFill="1" applyBorder="1" applyAlignment="1">
      <alignment horizontal="center" vertical="center"/>
    </xf>
    <xf numFmtId="165" fontId="36" fillId="0" borderId="12" xfId="1" applyNumberFormat="1" applyFont="1" applyFill="1" applyBorder="1" applyAlignment="1">
      <alignment horizontal="center" vertical="center"/>
    </xf>
    <xf numFmtId="165" fontId="36" fillId="0" borderId="13" xfId="1" applyNumberFormat="1" applyFont="1" applyFill="1" applyBorder="1" applyAlignment="1">
      <alignment horizontal="center" vertical="center"/>
    </xf>
    <xf numFmtId="0" fontId="36" fillId="16" borderId="47" xfId="0" applyFont="1" applyFill="1" applyBorder="1" applyAlignment="1">
      <alignment vertical="center"/>
    </xf>
    <xf numFmtId="0" fontId="36" fillId="16" borderId="48" xfId="0" applyFont="1" applyFill="1" applyBorder="1" applyAlignment="1">
      <alignment vertical="center"/>
    </xf>
    <xf numFmtId="0" fontId="39" fillId="16" borderId="17" xfId="0" applyFont="1" applyFill="1" applyBorder="1" applyAlignment="1">
      <alignment horizontal="center" vertical="center" wrapText="1"/>
    </xf>
    <xf numFmtId="0" fontId="39" fillId="16" borderId="18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vertical="center"/>
    </xf>
    <xf numFmtId="0" fontId="40" fillId="0" borderId="21" xfId="0" applyFont="1" applyFill="1" applyBorder="1" applyAlignment="1">
      <alignment horizontal="center" vertical="center"/>
    </xf>
    <xf numFmtId="167" fontId="41" fillId="0" borderId="5" xfId="0" applyNumberFormat="1" applyFont="1" applyFill="1" applyBorder="1" applyAlignment="1">
      <alignment horizontal="center" vertical="center"/>
    </xf>
    <xf numFmtId="167" fontId="41" fillId="0" borderId="40" xfId="0" applyNumberFormat="1" applyFont="1" applyFill="1" applyBorder="1" applyAlignment="1">
      <alignment horizontal="center" vertical="center"/>
    </xf>
    <xf numFmtId="167" fontId="41" fillId="0" borderId="2" xfId="0" applyNumberFormat="1" applyFont="1" applyFill="1" applyBorder="1" applyAlignment="1">
      <alignment horizontal="center" vertical="center"/>
    </xf>
    <xf numFmtId="167" fontId="41" fillId="0" borderId="20" xfId="0" applyNumberFormat="1" applyFont="1" applyFill="1" applyBorder="1" applyAlignment="1">
      <alignment horizontal="center" vertical="center"/>
    </xf>
    <xf numFmtId="167" fontId="41" fillId="0" borderId="21" xfId="0" applyNumberFormat="1" applyFont="1" applyFill="1" applyBorder="1" applyAlignment="1">
      <alignment horizontal="center" vertical="center"/>
    </xf>
    <xf numFmtId="167" fontId="41" fillId="0" borderId="22" xfId="0" applyNumberFormat="1" applyFont="1" applyFill="1" applyBorder="1" applyAlignment="1">
      <alignment horizontal="center" vertical="center"/>
    </xf>
    <xf numFmtId="39" fontId="12" fillId="0" borderId="14" xfId="0" applyNumberFormat="1" applyFont="1" applyFill="1" applyBorder="1" applyAlignment="1">
      <alignment horizontal="right" vertical="center" wrapText="1" readingOrder="1"/>
    </xf>
    <xf numFmtId="39" fontId="12" fillId="0" borderId="15" xfId="0" applyNumberFormat="1" applyFont="1" applyFill="1" applyBorder="1" applyAlignment="1">
      <alignment horizontal="right" vertical="center" wrapText="1" readingOrder="1"/>
    </xf>
    <xf numFmtId="0" fontId="12" fillId="0" borderId="10" xfId="0" applyNumberFormat="1" applyFont="1" applyFill="1" applyBorder="1" applyAlignment="1">
      <alignment horizontal="left" vertical="center" wrapText="1" readingOrder="1"/>
    </xf>
    <xf numFmtId="165" fontId="36" fillId="0" borderId="20" xfId="1" applyNumberFormat="1" applyFont="1" applyFill="1" applyBorder="1" applyAlignment="1">
      <alignment vertical="center"/>
    </xf>
    <xf numFmtId="165" fontId="36" fillId="0" borderId="22" xfId="1" applyNumberFormat="1" applyFont="1" applyFill="1" applyBorder="1" applyAlignment="1">
      <alignment vertical="center"/>
    </xf>
    <xf numFmtId="43" fontId="12" fillId="0" borderId="49" xfId="1" applyFont="1" applyFill="1" applyBorder="1" applyAlignment="1">
      <alignment horizontal="left" vertical="center" wrapText="1" readingOrder="1"/>
    </xf>
    <xf numFmtId="0" fontId="12" fillId="0" borderId="50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24" fillId="0" borderId="24" xfId="0" applyNumberFormat="1" applyFont="1" applyFill="1" applyBorder="1" applyAlignment="1">
      <alignment horizontal="center" vertical="center" wrapText="1" readingOrder="1"/>
    </xf>
    <xf numFmtId="0" fontId="24" fillId="0" borderId="25" xfId="0" applyNumberFormat="1" applyFont="1" applyFill="1" applyBorder="1" applyAlignment="1">
      <alignment horizontal="center" vertical="center" wrapText="1" readingOrder="1"/>
    </xf>
    <xf numFmtId="0" fontId="24" fillId="0" borderId="50" xfId="0" applyNumberFormat="1" applyFont="1" applyFill="1" applyBorder="1" applyAlignment="1">
      <alignment horizontal="center" vertical="center" wrapText="1" readingOrder="1"/>
    </xf>
    <xf numFmtId="0" fontId="24" fillId="13" borderId="24" xfId="0" applyNumberFormat="1" applyFont="1" applyFill="1" applyBorder="1" applyAlignment="1">
      <alignment horizontal="center" vertical="center" wrapText="1" readingOrder="1"/>
    </xf>
    <xf numFmtId="0" fontId="24" fillId="4" borderId="24" xfId="0" applyNumberFormat="1" applyFont="1" applyFill="1" applyBorder="1" applyAlignment="1">
      <alignment horizontal="center" vertical="center" wrapText="1" readingOrder="1"/>
    </xf>
    <xf numFmtId="39" fontId="24" fillId="9" borderId="14" xfId="0" applyNumberFormat="1" applyFont="1" applyFill="1" applyBorder="1" applyAlignment="1">
      <alignment horizontal="right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39" fontId="24" fillId="9" borderId="51" xfId="0" applyNumberFormat="1" applyFont="1" applyFill="1" applyBorder="1" applyAlignment="1">
      <alignment horizontal="right" vertical="center" wrapText="1" readingOrder="1"/>
    </xf>
    <xf numFmtId="4" fontId="27" fillId="3" borderId="6" xfId="0" applyNumberFormat="1" applyFont="1" applyFill="1" applyBorder="1" applyAlignment="1" applyProtection="1">
      <alignment horizontal="center"/>
    </xf>
    <xf numFmtId="4" fontId="27" fillId="3" borderId="7" xfId="0" applyNumberFormat="1" applyFont="1" applyFill="1" applyBorder="1" applyAlignment="1" applyProtection="1">
      <alignment horizontal="center"/>
    </xf>
    <xf numFmtId="4" fontId="27" fillId="3" borderId="19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0" fontId="35" fillId="16" borderId="43" xfId="0" applyFont="1" applyFill="1" applyBorder="1" applyAlignment="1">
      <alignment horizontal="center"/>
    </xf>
    <xf numFmtId="0" fontId="35" fillId="16" borderId="44" xfId="0" applyFont="1" applyFill="1" applyBorder="1" applyAlignment="1">
      <alignment horizontal="center"/>
    </xf>
    <xf numFmtId="0" fontId="35" fillId="16" borderId="45" xfId="0" applyFont="1" applyFill="1" applyBorder="1" applyAlignment="1">
      <alignment horizontal="center"/>
    </xf>
    <xf numFmtId="0" fontId="36" fillId="16" borderId="8" xfId="0" applyFont="1" applyFill="1" applyBorder="1" applyAlignment="1">
      <alignment horizontal="center" vertical="center" wrapText="1"/>
    </xf>
    <xf numFmtId="0" fontId="36" fillId="16" borderId="12" xfId="0" applyFont="1" applyFill="1" applyBorder="1" applyAlignment="1">
      <alignment horizontal="center" vertical="center"/>
    </xf>
    <xf numFmtId="0" fontId="36" fillId="16" borderId="11" xfId="0" applyFont="1" applyFill="1" applyBorder="1" applyAlignment="1">
      <alignment horizontal="center" vertical="center" wrapText="1"/>
    </xf>
    <xf numFmtId="0" fontId="36" fillId="16" borderId="20" xfId="0" applyFont="1" applyFill="1" applyBorder="1" applyAlignment="1">
      <alignment horizontal="center" vertical="center" wrapText="1"/>
    </xf>
    <xf numFmtId="0" fontId="36" fillId="16" borderId="2" xfId="0" applyFont="1" applyFill="1" applyBorder="1" applyAlignment="1">
      <alignment horizontal="center" vertical="center"/>
    </xf>
    <xf numFmtId="0" fontId="36" fillId="16" borderId="20" xfId="0" applyFont="1" applyFill="1" applyBorder="1" applyAlignment="1">
      <alignment horizontal="center" vertical="center"/>
    </xf>
    <xf numFmtId="0" fontId="38" fillId="16" borderId="6" xfId="0" applyFont="1" applyFill="1" applyBorder="1" applyAlignment="1">
      <alignment horizontal="center" vertical="center"/>
    </xf>
    <xf numFmtId="0" fontId="38" fillId="16" borderId="7" xfId="0" applyFont="1" applyFill="1" applyBorder="1" applyAlignment="1">
      <alignment horizontal="center" vertical="center"/>
    </xf>
    <xf numFmtId="0" fontId="38" fillId="16" borderId="41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5" fillId="16" borderId="8" xfId="0" applyFont="1" applyFill="1" applyBorder="1" applyAlignment="1">
      <alignment horizontal="center"/>
    </xf>
    <xf numFmtId="0" fontId="35" fillId="16" borderId="10" xfId="0" applyFont="1" applyFill="1" applyBorder="1" applyAlignment="1">
      <alignment horizontal="center"/>
    </xf>
    <xf numFmtId="0" fontId="35" fillId="16" borderId="11" xfId="0" applyFont="1" applyFill="1" applyBorder="1" applyAlignment="1">
      <alignment horizontal="center"/>
    </xf>
    <xf numFmtId="0" fontId="36" fillId="16" borderId="46" xfId="0" applyFont="1" applyFill="1" applyBorder="1" applyAlignment="1">
      <alignment horizontal="center" vertical="center" wrapText="1"/>
    </xf>
    <xf numFmtId="0" fontId="36" fillId="16" borderId="47" xfId="0" applyFont="1" applyFill="1" applyBorder="1" applyAlignment="1">
      <alignment horizontal="center" vertical="center"/>
    </xf>
    <xf numFmtId="0" fontId="36" fillId="16" borderId="12" xfId="0" applyFont="1" applyFill="1" applyBorder="1" applyAlignment="1">
      <alignment horizontal="center" vertical="center" wrapText="1"/>
    </xf>
    <xf numFmtId="0" fontId="36" fillId="16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top" wrapText="1"/>
    </xf>
    <xf numFmtId="0" fontId="31" fillId="15" borderId="32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10" fontId="1" fillId="0" borderId="0" xfId="2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0.38380165396159999</c:v>
                </c:pt>
                <c:pt idx="2">
                  <c:v>0.91983862874214917</c:v>
                </c:pt>
                <c:pt idx="3">
                  <c:v>0.32829335548708327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0.63718042549526277</c:v>
                </c:pt>
                <c:pt idx="2">
                  <c:v>0.93122178299834424</c:v>
                </c:pt>
                <c:pt idx="3">
                  <c:v>0.29798694040697676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0.47260344828402107</c:v>
                </c:pt>
                <c:pt idx="2">
                  <c:v>0.92382808893599466</c:v>
                </c:pt>
                <c:pt idx="3">
                  <c:v>0.31767184989565694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331392"/>
        <c:axId val="155541504"/>
        <c:axId val="0"/>
      </c:bar3DChart>
      <c:catAx>
        <c:axId val="1543313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55541504"/>
        <c:crosses val="autoZero"/>
        <c:auto val="1"/>
        <c:lblAlgn val="ctr"/>
        <c:lblOffset val="100"/>
        <c:noMultiLvlLbl val="0"/>
      </c:catAx>
      <c:valAx>
        <c:axId val="155541504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5433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6606.57529299</c:v>
                </c:pt>
                <c:pt idx="1">
                  <c:v>5651.0823984899998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5918.1317920000001</c:v>
                </c:pt>
                <c:pt idx="1">
                  <c:v>2767.7027025000002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12524.707084990001</c:v>
                </c:pt>
                <c:pt idx="1">
                  <c:v>8418.7851009900005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5577344"/>
        <c:axId val="155599616"/>
        <c:axId val="0"/>
      </c:bar3DChart>
      <c:catAx>
        <c:axId val="1555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599616"/>
        <c:crosses val="autoZero"/>
        <c:auto val="1"/>
        <c:lblAlgn val="ctr"/>
        <c:lblOffset val="100"/>
        <c:noMultiLvlLbl val="0"/>
      </c:catAx>
      <c:valAx>
        <c:axId val="1555996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55577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39.990592885429933</c:v>
                </c:pt>
                <c:pt idx="1">
                  <c:v>39.990592885429933</c:v>
                </c:pt>
                <c:pt idx="2">
                  <c:v>39.990592885429933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62.332000000000001</c:v>
                </c:pt>
                <c:pt idx="1">
                  <c:v>7.448379066666666</c:v>
                </c:pt>
                <c:pt idx="2">
                  <c:v>7.2558790666666662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67.641963541666669</c:v>
                </c:pt>
                <c:pt idx="1">
                  <c:v>8.1659729166666661</c:v>
                </c:pt>
                <c:pt idx="2">
                  <c:v>4.2585249999999997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3.9941422666666662</c:v>
                </c:pt>
                <c:pt idx="1">
                  <c:v>0.54960399999999998</c:v>
                </c:pt>
                <c:pt idx="2">
                  <c:v>0.54960399999999998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5633536"/>
        <c:axId val="155635072"/>
        <c:axId val="0"/>
      </c:bar3DChart>
      <c:catAx>
        <c:axId val="155633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55635072"/>
        <c:crosses val="autoZero"/>
        <c:auto val="1"/>
        <c:lblAlgn val="ctr"/>
        <c:lblOffset val="100"/>
        <c:noMultiLvlLbl val="0"/>
      </c:catAx>
      <c:valAx>
        <c:axId val="1556350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5563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7"/>
  <sheetViews>
    <sheetView showGridLines="0" tabSelected="1" zoomScaleNormal="100" workbookViewId="0">
      <selection activeCell="O17" sqref="O17"/>
    </sheetView>
  </sheetViews>
  <sheetFormatPr baseColWidth="10" defaultRowHeight="15" x14ac:dyDescent="0.25"/>
  <cols>
    <col min="1" max="1" width="21" customWidth="1"/>
    <col min="2" max="2" width="6.28515625" customWidth="1"/>
    <col min="3" max="6" width="5.28515625" customWidth="1"/>
    <col min="7" max="7" width="5" customWidth="1"/>
    <col min="8" max="8" width="8.7109375" customWidth="1"/>
    <col min="9" max="9" width="5" customWidth="1"/>
    <col min="10" max="10" width="5.28515625" customWidth="1"/>
    <col min="11" max="11" width="41.85546875" customWidth="1"/>
    <col min="12" max="12" width="17.140625" bestFit="1" customWidth="1"/>
    <col min="13" max="13" width="15.7109375" bestFit="1" customWidth="1"/>
    <col min="14" max="14" width="15.7109375" customWidth="1"/>
    <col min="15" max="15" width="16.42578125" customWidth="1"/>
    <col min="16" max="16" width="17.5703125" bestFit="1" customWidth="1"/>
    <col min="17" max="17" width="17.28515625" bestFit="1" customWidth="1"/>
    <col min="18" max="18" width="16.42578125" customWidth="1"/>
    <col min="19" max="19" width="16.5703125" customWidth="1"/>
    <col min="20" max="20" width="17.28515625" customWidth="1"/>
    <col min="21" max="21" width="16.85546875" customWidth="1"/>
    <col min="22" max="22" width="17.140625" bestFit="1" customWidth="1"/>
    <col min="23" max="23" width="11.42578125" customWidth="1"/>
    <col min="24" max="24" width="8.42578125" customWidth="1"/>
    <col min="25" max="25" width="9.140625" customWidth="1"/>
    <col min="26" max="31" width="0" hidden="1" customWidth="1"/>
  </cols>
  <sheetData>
    <row r="1" spans="2:26" x14ac:dyDescent="0.25"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</row>
    <row r="2" spans="2:26" x14ac:dyDescent="0.25">
      <c r="B2" s="209" t="s">
        <v>347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101"/>
    </row>
    <row r="3" spans="2:26" x14ac:dyDescent="0.25">
      <c r="B3" s="209" t="s">
        <v>348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102"/>
    </row>
    <row r="4" spans="2:26" x14ac:dyDescent="0.25">
      <c r="B4" s="209" t="s">
        <v>392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101" t="str">
        <f>+TRIM(B4)</f>
        <v>Ejecución Presupuestal Acumulada a 31 de Mayo de 2016</v>
      </c>
    </row>
    <row r="5" spans="2:26" ht="15.75" thickBot="1" x14ac:dyDescent="0.3"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  <c r="U5" s="3" t="s">
        <v>1</v>
      </c>
      <c r="V5" s="3" t="s">
        <v>1</v>
      </c>
    </row>
    <row r="6" spans="2:26" ht="34.5" thickBot="1" x14ac:dyDescent="0.3">
      <c r="B6" s="198" t="s">
        <v>9</v>
      </c>
      <c r="C6" s="196" t="s">
        <v>10</v>
      </c>
      <c r="D6" s="196" t="s">
        <v>11</v>
      </c>
      <c r="E6" s="196" t="s">
        <v>12</v>
      </c>
      <c r="F6" s="196" t="s">
        <v>13</v>
      </c>
      <c r="G6" s="196" t="s">
        <v>14</v>
      </c>
      <c r="H6" s="197" t="s">
        <v>17</v>
      </c>
      <c r="I6" s="198" t="s">
        <v>18</v>
      </c>
      <c r="J6" s="196" t="s">
        <v>19</v>
      </c>
      <c r="K6" s="196" t="s">
        <v>20</v>
      </c>
      <c r="L6" s="196" t="s">
        <v>21</v>
      </c>
      <c r="M6" s="196" t="s">
        <v>22</v>
      </c>
      <c r="N6" s="196" t="s">
        <v>23</v>
      </c>
      <c r="O6" s="199" t="s">
        <v>24</v>
      </c>
      <c r="P6" s="196" t="s">
        <v>25</v>
      </c>
      <c r="Q6" s="196" t="s">
        <v>26</v>
      </c>
      <c r="R6" s="196" t="s">
        <v>27</v>
      </c>
      <c r="S6" s="199" t="s">
        <v>28</v>
      </c>
      <c r="T6" s="200" t="s">
        <v>29</v>
      </c>
      <c r="U6" s="196" t="s">
        <v>30</v>
      </c>
      <c r="V6" s="89" t="s">
        <v>31</v>
      </c>
      <c r="W6" s="90" t="s">
        <v>342</v>
      </c>
      <c r="X6" s="91" t="s">
        <v>343</v>
      </c>
      <c r="Y6" s="92" t="s">
        <v>344</v>
      </c>
    </row>
    <row r="7" spans="2:26" x14ac:dyDescent="0.25">
      <c r="B7" s="76" t="s">
        <v>35</v>
      </c>
      <c r="C7" s="77">
        <v>1</v>
      </c>
      <c r="D7" s="77">
        <v>0</v>
      </c>
      <c r="E7" s="77">
        <v>1</v>
      </c>
      <c r="F7" s="77">
        <v>1</v>
      </c>
      <c r="G7" s="77"/>
      <c r="H7" s="77" t="s">
        <v>38</v>
      </c>
      <c r="I7" s="77">
        <v>10</v>
      </c>
      <c r="J7" s="77" t="s">
        <v>40</v>
      </c>
      <c r="K7" s="190" t="str">
        <f>+'datos iniciales'!O5</f>
        <v>SUELDOS DE PERSONAL DE NOMINA</v>
      </c>
      <c r="L7" s="113">
        <f>+'datos iniciales'!P5</f>
        <v>7040021000</v>
      </c>
      <c r="M7" s="113">
        <f>+'datos iniciales'!Q5</f>
        <v>0</v>
      </c>
      <c r="N7" s="113">
        <f>+'datos iniciales'!R5</f>
        <v>0</v>
      </c>
      <c r="O7" s="113">
        <f>+'datos iniciales'!S5</f>
        <v>7040021000</v>
      </c>
      <c r="P7" s="113">
        <f>+'datos iniciales'!T5</f>
        <v>0</v>
      </c>
      <c r="Q7" s="113">
        <f>+'datos iniciales'!U5</f>
        <v>7040021000</v>
      </c>
      <c r="R7" s="113">
        <f>+'datos iniciales'!V5</f>
        <v>0</v>
      </c>
      <c r="S7" s="113">
        <f>+'datos iniciales'!W5</f>
        <v>2956071908</v>
      </c>
      <c r="T7" s="113">
        <f>+'datos iniciales'!X5</f>
        <v>2956071908</v>
      </c>
      <c r="U7" s="113">
        <f>+'datos iniciales'!Y5</f>
        <v>2956071908</v>
      </c>
      <c r="V7" s="113">
        <f>+'datos iniciales'!Z5</f>
        <v>2956071908</v>
      </c>
      <c r="W7" s="110">
        <f t="shared" ref="W7:W12" si="0">+S7/O7*100</f>
        <v>41.989532531223986</v>
      </c>
      <c r="X7" s="110">
        <f>+T7/O7*100</f>
        <v>41.989532531223986</v>
      </c>
      <c r="Y7" s="111">
        <f t="shared" ref="Y7" si="1">+V7/O7*100</f>
        <v>41.989532531223986</v>
      </c>
    </row>
    <row r="8" spans="2:26" x14ac:dyDescent="0.25">
      <c r="B8" s="78" t="s">
        <v>35</v>
      </c>
      <c r="C8" s="23">
        <v>1</v>
      </c>
      <c r="D8" s="23">
        <v>0</v>
      </c>
      <c r="E8" s="23">
        <v>1</v>
      </c>
      <c r="F8" s="23">
        <v>4</v>
      </c>
      <c r="G8" s="23"/>
      <c r="H8" s="23" t="s">
        <v>38</v>
      </c>
      <c r="I8" s="23">
        <v>10</v>
      </c>
      <c r="J8" s="23" t="s">
        <v>40</v>
      </c>
      <c r="K8" s="64" t="str">
        <f>+'datos iniciales'!O6</f>
        <v>PRIMA TECNICA</v>
      </c>
      <c r="L8" s="112">
        <f>+'datos iniciales'!P6</f>
        <v>714061000</v>
      </c>
      <c r="M8" s="112">
        <f>+'datos iniciales'!Q6</f>
        <v>0</v>
      </c>
      <c r="N8" s="112">
        <f>+'datos iniciales'!R6</f>
        <v>0</v>
      </c>
      <c r="O8" s="112">
        <f>+'datos iniciales'!S6</f>
        <v>714061000</v>
      </c>
      <c r="P8" s="112">
        <f>+'datos iniciales'!T6</f>
        <v>0</v>
      </c>
      <c r="Q8" s="112">
        <f>+'datos iniciales'!U6</f>
        <v>714061000</v>
      </c>
      <c r="R8" s="112">
        <f>+'datos iniciales'!V6</f>
        <v>0</v>
      </c>
      <c r="S8" s="112">
        <f>+'datos iniciales'!W6</f>
        <v>285646800</v>
      </c>
      <c r="T8" s="112">
        <f>+'datos iniciales'!X6</f>
        <v>285646800</v>
      </c>
      <c r="U8" s="112">
        <f>+'datos iniciales'!Y6</f>
        <v>285646800</v>
      </c>
      <c r="V8" s="112">
        <f>+'datos iniciales'!Z6</f>
        <v>285646800</v>
      </c>
      <c r="W8" s="106">
        <f t="shared" si="0"/>
        <v>40.003136986896074</v>
      </c>
      <c r="X8" s="106">
        <f t="shared" ref="X8:X11" si="2">+T8/O8*100</f>
        <v>40.003136986896074</v>
      </c>
      <c r="Y8" s="107">
        <f t="shared" ref="Y8:Y11" si="3">+V8/O8*100</f>
        <v>40.003136986896074</v>
      </c>
    </row>
    <row r="9" spans="2:26" x14ac:dyDescent="0.25">
      <c r="B9" s="78" t="s">
        <v>35</v>
      </c>
      <c r="C9" s="23">
        <v>1</v>
      </c>
      <c r="D9" s="23">
        <v>0</v>
      </c>
      <c r="E9" s="23">
        <v>1</v>
      </c>
      <c r="F9" s="23">
        <v>5</v>
      </c>
      <c r="G9" s="23"/>
      <c r="H9" s="23" t="s">
        <v>38</v>
      </c>
      <c r="I9" s="23">
        <v>10</v>
      </c>
      <c r="J9" s="23" t="s">
        <v>40</v>
      </c>
      <c r="K9" s="64" t="str">
        <f>+'datos iniciales'!O7</f>
        <v>OTROS</v>
      </c>
      <c r="L9" s="112">
        <f>+'datos iniciales'!P7</f>
        <v>2266781000</v>
      </c>
      <c r="M9" s="112">
        <f>+'datos iniciales'!Q7</f>
        <v>0</v>
      </c>
      <c r="N9" s="112">
        <f>+'datos iniciales'!R7</f>
        <v>0</v>
      </c>
      <c r="O9" s="112">
        <f>+'datos iniciales'!S7</f>
        <v>2266781000</v>
      </c>
      <c r="P9" s="112">
        <f>+'datos iniciales'!T7</f>
        <v>0</v>
      </c>
      <c r="Q9" s="112">
        <f>+'datos iniciales'!U7</f>
        <v>2266781000</v>
      </c>
      <c r="R9" s="112">
        <f>+'datos iniciales'!V7</f>
        <v>0</v>
      </c>
      <c r="S9" s="112">
        <f>+'datos iniciales'!W7</f>
        <v>406666609</v>
      </c>
      <c r="T9" s="112">
        <f>+'datos iniciales'!X7</f>
        <v>406471547</v>
      </c>
      <c r="U9" s="112">
        <f>+'datos iniciales'!Y7</f>
        <v>406471547</v>
      </c>
      <c r="V9" s="112">
        <f>+'datos iniciales'!Z7</f>
        <v>406471547</v>
      </c>
      <c r="W9" s="106">
        <f t="shared" si="0"/>
        <v>17.940268998196121</v>
      </c>
      <c r="X9" s="106">
        <f t="shared" si="2"/>
        <v>17.931663755784083</v>
      </c>
      <c r="Y9" s="107">
        <f t="shared" si="3"/>
        <v>17.931663755784083</v>
      </c>
    </row>
    <row r="10" spans="2:26" ht="22.5" x14ac:dyDescent="0.25">
      <c r="B10" s="78" t="s">
        <v>35</v>
      </c>
      <c r="C10" s="23">
        <v>1</v>
      </c>
      <c r="D10" s="23">
        <v>0</v>
      </c>
      <c r="E10" s="23">
        <v>1</v>
      </c>
      <c r="F10" s="23">
        <v>9</v>
      </c>
      <c r="G10" s="23"/>
      <c r="H10" s="23" t="s">
        <v>38</v>
      </c>
      <c r="I10" s="23">
        <v>10</v>
      </c>
      <c r="J10" s="23" t="s">
        <v>40</v>
      </c>
      <c r="K10" s="64" t="str">
        <f>+'datos iniciales'!O8</f>
        <v>HORAS EXTRAS, DIAS FESTIVOS E INDEMNIZACION POR VACACIONES</v>
      </c>
      <c r="L10" s="112">
        <f>+'datos iniciales'!P8</f>
        <v>271365000</v>
      </c>
      <c r="M10" s="112">
        <f>+'datos iniciales'!Q8</f>
        <v>0</v>
      </c>
      <c r="N10" s="112">
        <f>+'datos iniciales'!R8</f>
        <v>0</v>
      </c>
      <c r="O10" s="112">
        <f>+'datos iniciales'!S8</f>
        <v>271365000</v>
      </c>
      <c r="P10" s="112">
        <f>+'datos iniciales'!T8</f>
        <v>2713650</v>
      </c>
      <c r="Q10" s="112">
        <f>+'datos iniciales'!U8</f>
        <v>268651350</v>
      </c>
      <c r="R10" s="112">
        <f>+'datos iniciales'!V8</f>
        <v>0</v>
      </c>
      <c r="S10" s="112">
        <f>+'datos iniciales'!W8</f>
        <v>68044273</v>
      </c>
      <c r="T10" s="112">
        <f>+'datos iniciales'!X8</f>
        <v>67888655</v>
      </c>
      <c r="U10" s="112">
        <f>+'datos iniciales'!Y8</f>
        <v>67888655</v>
      </c>
      <c r="V10" s="112">
        <f>+'datos iniciales'!Z8</f>
        <v>67888655</v>
      </c>
      <c r="W10" s="106">
        <f t="shared" si="0"/>
        <v>25.074815469939011</v>
      </c>
      <c r="X10" s="106">
        <f t="shared" si="2"/>
        <v>25.017469091445101</v>
      </c>
      <c r="Y10" s="107">
        <f t="shared" si="3"/>
        <v>25.017469091445101</v>
      </c>
    </row>
    <row r="11" spans="2:26" x14ac:dyDescent="0.25">
      <c r="B11" s="78" t="s">
        <v>35</v>
      </c>
      <c r="C11" s="23">
        <v>1</v>
      </c>
      <c r="D11" s="23">
        <v>0</v>
      </c>
      <c r="E11" s="23">
        <v>2</v>
      </c>
      <c r="F11" s="23"/>
      <c r="G11" s="23"/>
      <c r="H11" s="23" t="s">
        <v>38</v>
      </c>
      <c r="I11" s="23">
        <v>10</v>
      </c>
      <c r="J11" s="23" t="s">
        <v>40</v>
      </c>
      <c r="K11" s="64" t="str">
        <f>+'datos iniciales'!O9</f>
        <v>SERVICIOS PERSONALES INDIRECTOS</v>
      </c>
      <c r="L11" s="112">
        <f>+'datos iniciales'!P9</f>
        <v>133850300</v>
      </c>
      <c r="M11" s="112">
        <f>+'datos iniciales'!Q9</f>
        <v>0</v>
      </c>
      <c r="N11" s="112">
        <f>+'datos iniciales'!R9</f>
        <v>0</v>
      </c>
      <c r="O11" s="112">
        <f>+'datos iniciales'!S9</f>
        <v>133850300</v>
      </c>
      <c r="P11" s="112">
        <f>+'datos iniciales'!T9</f>
        <v>6692515</v>
      </c>
      <c r="Q11" s="112">
        <f>+'datos iniciales'!U9</f>
        <v>121600200</v>
      </c>
      <c r="R11" s="112">
        <f>+'datos iniciales'!V9</f>
        <v>5557585</v>
      </c>
      <c r="S11" s="112">
        <f>+'datos iniciales'!W9</f>
        <v>114494600</v>
      </c>
      <c r="T11" s="112">
        <f>+'datos iniciales'!X9</f>
        <v>39475800</v>
      </c>
      <c r="U11" s="112">
        <f>+'datos iniciales'!Y9</f>
        <v>39475800</v>
      </c>
      <c r="V11" s="112">
        <f>+'datos iniciales'!Z9</f>
        <v>39418200</v>
      </c>
      <c r="W11" s="106">
        <f t="shared" si="0"/>
        <v>85.539292777080064</v>
      </c>
      <c r="X11" s="106">
        <f t="shared" si="2"/>
        <v>29.492500203585649</v>
      </c>
      <c r="Y11" s="107">
        <f t="shared" si="3"/>
        <v>29.449467053865401</v>
      </c>
    </row>
    <row r="12" spans="2:26" ht="27" customHeight="1" thickBot="1" x14ac:dyDescent="0.3">
      <c r="B12" s="79" t="s">
        <v>35</v>
      </c>
      <c r="C12" s="81">
        <v>1</v>
      </c>
      <c r="D12" s="81">
        <v>0</v>
      </c>
      <c r="E12" s="81">
        <v>5</v>
      </c>
      <c r="F12" s="81"/>
      <c r="G12" s="81"/>
      <c r="H12" s="81" t="s">
        <v>38</v>
      </c>
      <c r="I12" s="81">
        <v>10</v>
      </c>
      <c r="J12" s="81" t="s">
        <v>40</v>
      </c>
      <c r="K12" s="80" t="str">
        <f>+'datos iniciales'!O10</f>
        <v>CONTRIBUCIONES INHERENTES A LA NOMINA SECTOR PRIVADO Y PUBLICO</v>
      </c>
      <c r="L12" s="117">
        <f>+'datos iniciales'!P10</f>
        <v>3213900000</v>
      </c>
      <c r="M12" s="117">
        <f>+'datos iniciales'!Q10</f>
        <v>0</v>
      </c>
      <c r="N12" s="117">
        <f>+'datos iniciales'!R10</f>
        <v>0</v>
      </c>
      <c r="O12" s="117">
        <f>+'datos iniciales'!S10</f>
        <v>3213900000</v>
      </c>
      <c r="P12" s="117">
        <f>+'datos iniciales'!T10</f>
        <v>0</v>
      </c>
      <c r="Q12" s="117">
        <f>+'datos iniciales'!U10</f>
        <v>3213900000</v>
      </c>
      <c r="R12" s="117">
        <f>+'datos iniciales'!V10</f>
        <v>0</v>
      </c>
      <c r="S12" s="117">
        <f>+'datos iniciales'!W10</f>
        <v>1302549545</v>
      </c>
      <c r="T12" s="117">
        <f>+'datos iniciales'!X10</f>
        <v>1302543680</v>
      </c>
      <c r="U12" s="117">
        <f>+'datos iniciales'!Y10</f>
        <v>1302543680</v>
      </c>
      <c r="V12" s="117">
        <f>+'datos iniciales'!Z10</f>
        <v>1259365812</v>
      </c>
      <c r="W12" s="108">
        <f t="shared" si="0"/>
        <v>40.528627057469116</v>
      </c>
      <c r="X12" s="108">
        <f t="shared" ref="X12" si="4">+T12/O12*100</f>
        <v>40.528444568903829</v>
      </c>
      <c r="Y12" s="109">
        <f t="shared" ref="Y12" si="5">+V12/O12*100</f>
        <v>39.184971903295065</v>
      </c>
    </row>
    <row r="13" spans="2:26" ht="15.75" thickBot="1" x14ac:dyDescent="0.3">
      <c r="B13" s="82"/>
      <c r="C13" s="82"/>
      <c r="D13" s="82"/>
      <c r="E13" s="82"/>
      <c r="F13" s="82"/>
      <c r="G13" s="82"/>
      <c r="H13" s="82"/>
      <c r="I13" s="82"/>
      <c r="J13" s="82"/>
      <c r="K13" s="83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8"/>
      <c r="X13" s="88"/>
      <c r="Y13" s="88"/>
    </row>
    <row r="14" spans="2:26" x14ac:dyDescent="0.25">
      <c r="B14" s="76" t="s">
        <v>35</v>
      </c>
      <c r="C14" s="77">
        <v>2</v>
      </c>
      <c r="D14" s="77">
        <v>0</v>
      </c>
      <c r="E14" s="77">
        <v>3</v>
      </c>
      <c r="F14" s="77"/>
      <c r="G14" s="77"/>
      <c r="H14" s="77" t="s">
        <v>38</v>
      </c>
      <c r="I14" s="77">
        <v>10</v>
      </c>
      <c r="J14" s="77" t="s">
        <v>40</v>
      </c>
      <c r="K14" s="113" t="str">
        <f>+'datos iniciales'!O11</f>
        <v>IMPUESTOS Y MULTAS</v>
      </c>
      <c r="L14" s="113">
        <f>+'datos iniciales'!P11</f>
        <v>29000000</v>
      </c>
      <c r="M14" s="113">
        <f>+'datos iniciales'!Q11</f>
        <v>7092000</v>
      </c>
      <c r="N14" s="113">
        <f>+'datos iniciales'!R11</f>
        <v>0</v>
      </c>
      <c r="O14" s="113">
        <f>+'datos iniciales'!S11</f>
        <v>36092000</v>
      </c>
      <c r="P14" s="113">
        <f>+'datos iniciales'!T11</f>
        <v>0</v>
      </c>
      <c r="Q14" s="113">
        <f>+'datos iniciales'!U11</f>
        <v>36092000</v>
      </c>
      <c r="R14" s="113">
        <f>+'datos iniciales'!V11</f>
        <v>0</v>
      </c>
      <c r="S14" s="113">
        <f>+'datos iniciales'!W11</f>
        <v>35138100</v>
      </c>
      <c r="T14" s="113">
        <f>+'datos iniciales'!X11</f>
        <v>28046100</v>
      </c>
      <c r="U14" s="113">
        <f>+'datos iniciales'!Y11</f>
        <v>28046100</v>
      </c>
      <c r="V14" s="113">
        <f>+'datos iniciales'!Z11</f>
        <v>28046100</v>
      </c>
      <c r="W14" s="110">
        <f>+S14/O14*100</f>
        <v>97.357032029258562</v>
      </c>
      <c r="X14" s="110">
        <f t="shared" ref="X14:X15" si="6">+T14/O14*100</f>
        <v>77.707248143632938</v>
      </c>
      <c r="Y14" s="111">
        <f t="shared" ref="Y14:Y15" si="7">+V14/O14*100</f>
        <v>77.707248143632938</v>
      </c>
    </row>
    <row r="15" spans="2:26" ht="15.75" thickBot="1" x14ac:dyDescent="0.3">
      <c r="B15" s="79" t="s">
        <v>35</v>
      </c>
      <c r="C15" s="81">
        <v>2</v>
      </c>
      <c r="D15" s="81">
        <v>0</v>
      </c>
      <c r="E15" s="81">
        <v>4</v>
      </c>
      <c r="F15" s="81"/>
      <c r="G15" s="81"/>
      <c r="H15" s="81" t="s">
        <v>38</v>
      </c>
      <c r="I15" s="81">
        <v>10</v>
      </c>
      <c r="J15" s="81" t="s">
        <v>40</v>
      </c>
      <c r="K15" s="117" t="str">
        <f>+'datos iniciales'!O12</f>
        <v>ADQUISICION DE BIENES Y SERVICIOS</v>
      </c>
      <c r="L15" s="117">
        <f>+'datos iniciales'!P12</f>
        <v>1767304110</v>
      </c>
      <c r="M15" s="117">
        <f>+'datos iniciales'!Q12</f>
        <v>1005890443</v>
      </c>
      <c r="N15" s="117">
        <f>+'datos iniciales'!R12</f>
        <v>0</v>
      </c>
      <c r="O15" s="117">
        <f>+'datos iniciales'!S12</f>
        <v>2773194553</v>
      </c>
      <c r="P15" s="117">
        <f>+'datos iniciales'!T12</f>
        <v>88365205</v>
      </c>
      <c r="Q15" s="117">
        <f>+'datos iniciales'!U12</f>
        <v>1647879717.5899999</v>
      </c>
      <c r="R15" s="117">
        <f>+'datos iniciales'!V12</f>
        <v>1036949630.41</v>
      </c>
      <c r="S15" s="117">
        <f>+'datos iniciales'!W12</f>
        <v>1373530207.99</v>
      </c>
      <c r="T15" s="117">
        <f>+'datos iniciales'!X12</f>
        <v>500504658.49000001</v>
      </c>
      <c r="U15" s="117">
        <f>+'datos iniciales'!Y12</f>
        <v>498450545.49000001</v>
      </c>
      <c r="V15" s="117">
        <f>+'datos iniciales'!Z12</f>
        <v>498450545.49000001</v>
      </c>
      <c r="W15" s="188">
        <f>+S15/O15*100</f>
        <v>49.528808085395085</v>
      </c>
      <c r="X15" s="188">
        <f t="shared" si="6"/>
        <v>18.047946111410091</v>
      </c>
      <c r="Y15" s="189">
        <f t="shared" si="7"/>
        <v>17.973875830340997</v>
      </c>
    </row>
    <row r="16" spans="2:26" ht="15.75" thickBot="1" x14ac:dyDescent="0.3">
      <c r="B16" s="82"/>
      <c r="C16" s="82"/>
      <c r="D16" s="82"/>
      <c r="E16" s="82"/>
      <c r="F16" s="82"/>
      <c r="G16" s="82"/>
      <c r="H16" s="82"/>
      <c r="I16" s="82"/>
      <c r="J16" s="82"/>
      <c r="K16" s="83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8"/>
      <c r="X16" s="88"/>
      <c r="Y16" s="88"/>
    </row>
    <row r="17" spans="2:25" x14ac:dyDescent="0.25">
      <c r="B17" s="194" t="s">
        <v>35</v>
      </c>
      <c r="C17" s="115">
        <v>3</v>
      </c>
      <c r="D17" s="115">
        <v>2</v>
      </c>
      <c r="E17" s="115">
        <v>1</v>
      </c>
      <c r="F17" s="115">
        <v>1</v>
      </c>
      <c r="G17" s="115"/>
      <c r="H17" s="115" t="s">
        <v>38</v>
      </c>
      <c r="I17" s="115">
        <v>11</v>
      </c>
      <c r="J17" s="115" t="s">
        <v>63</v>
      </c>
      <c r="K17" s="116" t="str">
        <f>+'datos iniciales'!O13</f>
        <v>CUOTA DE AUDITAJE CONTRANAL</v>
      </c>
      <c r="L17" s="113">
        <f>+'datos iniciales'!P13</f>
        <v>30435600</v>
      </c>
      <c r="M17" s="113">
        <f>+'datos iniciales'!Q13</f>
        <v>0</v>
      </c>
      <c r="N17" s="113">
        <f>+'datos iniciales'!R13</f>
        <v>0</v>
      </c>
      <c r="O17" s="113">
        <f>+'datos iniciales'!S13</f>
        <v>30435600</v>
      </c>
      <c r="P17" s="113">
        <f>+'datos iniciales'!T13</f>
        <v>304356</v>
      </c>
      <c r="Q17" s="113">
        <f>+'datos iniciales'!U13</f>
        <v>0</v>
      </c>
      <c r="R17" s="113">
        <f>+'datos iniciales'!V13</f>
        <v>30131244</v>
      </c>
      <c r="S17" s="113">
        <f>+'datos iniciales'!W13</f>
        <v>0</v>
      </c>
      <c r="T17" s="113">
        <f>+'datos iniciales'!X13</f>
        <v>0</v>
      </c>
      <c r="U17" s="113">
        <f>+'datos iniciales'!Y13</f>
        <v>0</v>
      </c>
      <c r="V17" s="113">
        <f>+'datos iniciales'!Z13</f>
        <v>0</v>
      </c>
      <c r="W17" s="110">
        <f t="shared" ref="W17:W20" si="8">+S17/O17*100</f>
        <v>0</v>
      </c>
      <c r="X17" s="110">
        <f t="shared" ref="X17:X20" si="9">+T17/O17*100</f>
        <v>0</v>
      </c>
      <c r="Y17" s="111">
        <f t="shared" ref="Y17:Y20" si="10">+V17/O17*100</f>
        <v>0</v>
      </c>
    </row>
    <row r="18" spans="2:25" x14ac:dyDescent="0.25">
      <c r="B18" s="78" t="s">
        <v>35</v>
      </c>
      <c r="C18" s="23">
        <v>3</v>
      </c>
      <c r="D18" s="23">
        <v>5</v>
      </c>
      <c r="E18" s="23">
        <v>1</v>
      </c>
      <c r="F18" s="23">
        <v>1</v>
      </c>
      <c r="G18" s="23"/>
      <c r="H18" s="23" t="s">
        <v>38</v>
      </c>
      <c r="I18" s="23">
        <v>10</v>
      </c>
      <c r="J18" s="23" t="s">
        <v>40</v>
      </c>
      <c r="K18" s="64" t="str">
        <f>+'datos iniciales'!O14</f>
        <v>MESADAS PENSIONALES</v>
      </c>
      <c r="L18" s="193">
        <f>+'datos iniciales'!P14</f>
        <v>196560000</v>
      </c>
      <c r="M18" s="112">
        <f>+'datos iniciales'!Q14</f>
        <v>0</v>
      </c>
      <c r="N18" s="112">
        <f>+'datos iniciales'!R14</f>
        <v>0</v>
      </c>
      <c r="O18" s="112">
        <f>+'datos iniciales'!S14</f>
        <v>196560000</v>
      </c>
      <c r="P18" s="112">
        <f>+'datos iniciales'!T14</f>
        <v>1965600</v>
      </c>
      <c r="Q18" s="112">
        <f>+'datos iniciales'!U14</f>
        <v>194594400</v>
      </c>
      <c r="R18" s="112">
        <f>+'datos iniciales'!V14</f>
        <v>0</v>
      </c>
      <c r="S18" s="112">
        <f>+'datos iniciales'!W14</f>
        <v>64433250</v>
      </c>
      <c r="T18" s="112">
        <f>+'datos iniciales'!X14</f>
        <v>64433250</v>
      </c>
      <c r="U18" s="112">
        <f>+'datos iniciales'!Y14</f>
        <v>64433250</v>
      </c>
      <c r="V18" s="112">
        <f>+'datos iniciales'!Z14</f>
        <v>64433250</v>
      </c>
      <c r="W18" s="106">
        <f t="shared" si="8"/>
        <v>32.780448717948715</v>
      </c>
      <c r="X18" s="106">
        <f t="shared" si="9"/>
        <v>32.780448717948715</v>
      </c>
      <c r="Y18" s="107">
        <f t="shared" si="10"/>
        <v>32.780448717948715</v>
      </c>
    </row>
    <row r="19" spans="2:25" x14ac:dyDescent="0.25">
      <c r="B19" s="78" t="s">
        <v>35</v>
      </c>
      <c r="C19" s="23">
        <v>3</v>
      </c>
      <c r="D19" s="23">
        <v>6</v>
      </c>
      <c r="E19" s="23">
        <v>1</v>
      </c>
      <c r="F19" s="23">
        <v>1</v>
      </c>
      <c r="G19" s="23"/>
      <c r="H19" s="23" t="s">
        <v>38</v>
      </c>
      <c r="I19" s="23">
        <v>10</v>
      </c>
      <c r="J19" s="23" t="s">
        <v>40</v>
      </c>
      <c r="K19" s="64" t="str">
        <f>+'datos iniciales'!O15</f>
        <v>SENTENCIAS Y CONCILIACIONES</v>
      </c>
      <c r="L19" s="193">
        <f>+'datos iniciales'!P15</f>
        <v>375485760</v>
      </c>
      <c r="M19" s="112">
        <f>+'datos iniciales'!Q15</f>
        <v>0</v>
      </c>
      <c r="N19" s="112">
        <f>+'datos iniciales'!R15</f>
        <v>0</v>
      </c>
      <c r="O19" s="112">
        <f>+'datos iniciales'!S15</f>
        <v>375485760</v>
      </c>
      <c r="P19" s="112">
        <f>+'datos iniciales'!T15</f>
        <v>3754858</v>
      </c>
      <c r="Q19" s="112">
        <f>+'datos iniciales'!U15</f>
        <v>0</v>
      </c>
      <c r="R19" s="112">
        <f>+'datos iniciales'!V15</f>
        <v>371730902</v>
      </c>
      <c r="S19" s="112">
        <f>+'datos iniciales'!W15</f>
        <v>0</v>
      </c>
      <c r="T19" s="112">
        <f>+'datos iniciales'!X15</f>
        <v>0</v>
      </c>
      <c r="U19" s="112">
        <f>+'datos iniciales'!Y15</f>
        <v>0</v>
      </c>
      <c r="V19" s="112">
        <f>+'datos iniciales'!Z15</f>
        <v>0</v>
      </c>
      <c r="W19" s="106">
        <f t="shared" si="8"/>
        <v>0</v>
      </c>
      <c r="X19" s="106">
        <f t="shared" si="9"/>
        <v>0</v>
      </c>
      <c r="Y19" s="107">
        <f t="shared" si="10"/>
        <v>0</v>
      </c>
    </row>
    <row r="20" spans="2:25" ht="15.75" thickBot="1" x14ac:dyDescent="0.3">
      <c r="B20" s="103" t="s">
        <v>35</v>
      </c>
      <c r="C20" s="104">
        <v>3</v>
      </c>
      <c r="D20" s="104">
        <v>6</v>
      </c>
      <c r="E20" s="104">
        <v>3</v>
      </c>
      <c r="F20" s="104">
        <v>20</v>
      </c>
      <c r="G20" s="104"/>
      <c r="H20" s="104" t="s">
        <v>38</v>
      </c>
      <c r="I20" s="104">
        <v>10</v>
      </c>
      <c r="J20" s="104" t="s">
        <v>40</v>
      </c>
      <c r="K20" s="105" t="str">
        <f>+'datos iniciales'!O16</f>
        <v>OTRAS TRANSFERENCIAS - PREVIO CONCEPTO DGPPN</v>
      </c>
      <c r="L20" s="117">
        <f>+'datos iniciales'!P16</f>
        <v>1174750619</v>
      </c>
      <c r="M20" s="117">
        <f>+'datos iniciales'!Q16</f>
        <v>0</v>
      </c>
      <c r="N20" s="117">
        <f>+'datos iniciales'!R16</f>
        <v>1012982443</v>
      </c>
      <c r="O20" s="117">
        <f>+'datos iniciales'!S16</f>
        <v>161768176</v>
      </c>
      <c r="P20" s="117">
        <f>+'datos iniciales'!T16</f>
        <v>161768176</v>
      </c>
      <c r="Q20" s="117">
        <f>+'datos iniciales'!U16</f>
        <v>0</v>
      </c>
      <c r="R20" s="117">
        <f>+'datos iniciales'!V16</f>
        <v>0</v>
      </c>
      <c r="S20" s="117">
        <f>+'datos iniciales'!W16</f>
        <v>0</v>
      </c>
      <c r="T20" s="117">
        <f>+'datos iniciales'!X16</f>
        <v>0</v>
      </c>
      <c r="U20" s="117">
        <f>+'datos iniciales'!Y16</f>
        <v>0</v>
      </c>
      <c r="V20" s="117">
        <f>+'datos iniciales'!Z16</f>
        <v>0</v>
      </c>
      <c r="W20" s="108">
        <f t="shared" si="8"/>
        <v>0</v>
      </c>
      <c r="X20" s="108">
        <f t="shared" si="9"/>
        <v>0</v>
      </c>
      <c r="Y20" s="109">
        <f t="shared" si="10"/>
        <v>0</v>
      </c>
    </row>
    <row r="21" spans="2:25" ht="15.75" thickBot="1" x14ac:dyDescent="0.3">
      <c r="B21" s="82"/>
      <c r="C21" s="82"/>
      <c r="D21" s="82"/>
      <c r="E21" s="82"/>
      <c r="F21" s="82"/>
      <c r="G21" s="82"/>
      <c r="H21" s="82"/>
      <c r="I21" s="82"/>
      <c r="J21" s="82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8"/>
      <c r="X21" s="88"/>
      <c r="Y21" s="88"/>
    </row>
    <row r="22" spans="2:25" ht="27" customHeight="1" x14ac:dyDescent="0.25">
      <c r="B22" s="76" t="s">
        <v>71</v>
      </c>
      <c r="C22" s="77" t="s">
        <v>381</v>
      </c>
      <c r="D22" s="77" t="s">
        <v>73</v>
      </c>
      <c r="E22" s="77" t="s">
        <v>36</v>
      </c>
      <c r="F22" s="77" t="s">
        <v>1</v>
      </c>
      <c r="G22" s="77" t="s">
        <v>1</v>
      </c>
      <c r="H22" s="204" t="s">
        <v>38</v>
      </c>
      <c r="I22" s="204" t="s">
        <v>39</v>
      </c>
      <c r="J22" s="204" t="s">
        <v>40</v>
      </c>
      <c r="K22" s="190" t="str">
        <f>+'datos iniciales'!O17</f>
        <v>FORTALECIMIENTO DE LOS SISTEMAS DE INFORMACIÓN DEL EMPLEO PÚBLICO EN COLOMBIA</v>
      </c>
      <c r="L22" s="113">
        <f>+'datos iniciales'!P17</f>
        <v>800000000</v>
      </c>
      <c r="M22" s="113">
        <f>+'datos iniciales'!Q17</f>
        <v>0</v>
      </c>
      <c r="N22" s="113">
        <f>+'datos iniciales'!R17</f>
        <v>0</v>
      </c>
      <c r="O22" s="113">
        <f>+'datos iniciales'!S17</f>
        <v>800000000</v>
      </c>
      <c r="P22" s="113">
        <f>+'datos iniciales'!T17</f>
        <v>8000000</v>
      </c>
      <c r="Q22" s="113">
        <f>+'datos iniciales'!U17</f>
        <v>0</v>
      </c>
      <c r="R22" s="113">
        <f>+'datos iniciales'!V17</f>
        <v>792000000</v>
      </c>
      <c r="S22" s="113">
        <f>+'datos iniciales'!W17</f>
        <v>0</v>
      </c>
      <c r="T22" s="113">
        <f>+'datos iniciales'!X17</f>
        <v>0</v>
      </c>
      <c r="U22" s="113">
        <f>+'datos iniciales'!Y17</f>
        <v>0</v>
      </c>
      <c r="V22" s="113">
        <f>+'datos iniciales'!Z17</f>
        <v>0</v>
      </c>
      <c r="W22" s="110">
        <f t="shared" ref="W22:W30" si="11">+S22/O22*100</f>
        <v>0</v>
      </c>
      <c r="X22" s="110">
        <f t="shared" ref="X22:X30" si="12">+T22/O22*100</f>
        <v>0</v>
      </c>
      <c r="Y22" s="111">
        <f t="shared" ref="Y22:Y30" si="13">+V22/O22*100</f>
        <v>0</v>
      </c>
    </row>
    <row r="23" spans="2:25" ht="37.5" customHeight="1" x14ac:dyDescent="0.25">
      <c r="B23" s="78" t="s">
        <v>71</v>
      </c>
      <c r="C23" s="23" t="s">
        <v>76</v>
      </c>
      <c r="D23" s="23" t="s">
        <v>73</v>
      </c>
      <c r="E23" s="23" t="s">
        <v>43</v>
      </c>
      <c r="F23" s="23" t="s">
        <v>1</v>
      </c>
      <c r="G23" s="23" t="s">
        <v>1</v>
      </c>
      <c r="H23" s="195" t="s">
        <v>38</v>
      </c>
      <c r="I23" s="195" t="s">
        <v>39</v>
      </c>
      <c r="J23" s="195" t="s">
        <v>40</v>
      </c>
      <c r="K23" s="64" t="str">
        <f>+'datos iniciales'!O18</f>
        <v>MEJORAMIENTO FORTALECIMIENTO DE LA CAPACIDAD INSTITUCIONAL PARA EL DESARROLLO DE POLITICAS PUBLICAS. NACIONAL</v>
      </c>
      <c r="L23" s="112">
        <f>+'datos iniciales'!P18</f>
        <v>2904153000</v>
      </c>
      <c r="M23" s="112">
        <f>+'datos iniciales'!Q18</f>
        <v>0</v>
      </c>
      <c r="N23" s="112">
        <f>+'datos iniciales'!R18</f>
        <v>0</v>
      </c>
      <c r="O23" s="112">
        <f>+'datos iniciales'!S18</f>
        <v>2904153000</v>
      </c>
      <c r="P23" s="112">
        <f>+'datos iniciales'!T18</f>
        <v>0</v>
      </c>
      <c r="Q23" s="112">
        <f>+'datos iniciales'!U18</f>
        <v>2904121905</v>
      </c>
      <c r="R23" s="112">
        <f>+'datos iniciales'!V18</f>
        <v>31095</v>
      </c>
      <c r="S23" s="112">
        <f>+'datos iniciales'!W18</f>
        <v>1161388003</v>
      </c>
      <c r="T23" s="112">
        <f>+'datos iniciales'!X18</f>
        <v>1161388003</v>
      </c>
      <c r="U23" s="112">
        <f>+'datos iniciales'!Y18</f>
        <v>1161388003</v>
      </c>
      <c r="V23" s="112">
        <f>+'datos iniciales'!Z18</f>
        <v>1161388003</v>
      </c>
      <c r="W23" s="106">
        <f t="shared" si="11"/>
        <v>39.990592885429933</v>
      </c>
      <c r="X23" s="106">
        <f t="shared" si="12"/>
        <v>39.990592885429933</v>
      </c>
      <c r="Y23" s="107">
        <f t="shared" si="13"/>
        <v>39.990592885429933</v>
      </c>
    </row>
    <row r="24" spans="2:25" ht="36" customHeight="1" x14ac:dyDescent="0.25">
      <c r="B24" s="78" t="s">
        <v>71</v>
      </c>
      <c r="C24" s="23" t="s">
        <v>76</v>
      </c>
      <c r="D24" s="23" t="s">
        <v>73</v>
      </c>
      <c r="E24" s="23" t="s">
        <v>43</v>
      </c>
      <c r="F24" s="23" t="s">
        <v>1</v>
      </c>
      <c r="G24" s="23" t="s">
        <v>1</v>
      </c>
      <c r="H24" s="195" t="s">
        <v>38</v>
      </c>
      <c r="I24" s="195" t="s">
        <v>62</v>
      </c>
      <c r="J24" s="195" t="s">
        <v>63</v>
      </c>
      <c r="K24" s="64" t="str">
        <f>+'datos iniciales'!O19</f>
        <v>MEJORAMIENTO FORTALECIMIENTO DE LA CAPACIDAD INSTITUCIONAL PARA EL DESARROLLO DE POLITICAS PUBLICAS. NACIONAL</v>
      </c>
      <c r="L24" s="112">
        <f>+'datos iniciales'!P19</f>
        <v>0</v>
      </c>
      <c r="M24" s="112">
        <f>+'datos iniciales'!Q19</f>
        <v>3000000000</v>
      </c>
      <c r="N24" s="112">
        <f>+'datos iniciales'!R19</f>
        <v>0</v>
      </c>
      <c r="O24" s="112">
        <f>+'datos iniciales'!S19</f>
        <v>3000000000</v>
      </c>
      <c r="P24" s="112">
        <f>+'datos iniciales'!T19</f>
        <v>0</v>
      </c>
      <c r="Q24" s="112">
        <f>+'datos iniciales'!U19</f>
        <v>2114239500</v>
      </c>
      <c r="R24" s="112">
        <f>+'datos iniciales'!V19</f>
        <v>885760500</v>
      </c>
      <c r="S24" s="112">
        <f>+'datos iniciales'!W19</f>
        <v>1869960000</v>
      </c>
      <c r="T24" s="112">
        <f>+'datos iniciales'!X19</f>
        <v>223451372</v>
      </c>
      <c r="U24" s="112">
        <f>+'datos iniciales'!Y19</f>
        <v>217676372</v>
      </c>
      <c r="V24" s="112">
        <f>+'datos iniciales'!Z19</f>
        <v>217676372</v>
      </c>
      <c r="W24" s="106">
        <f t="shared" si="11"/>
        <v>62.332000000000001</v>
      </c>
      <c r="X24" s="106">
        <f t="shared" si="12"/>
        <v>7.448379066666666</v>
      </c>
      <c r="Y24" s="107">
        <f t="shared" si="13"/>
        <v>7.2558790666666662</v>
      </c>
    </row>
    <row r="25" spans="2:25" ht="34.5" customHeight="1" x14ac:dyDescent="0.25">
      <c r="B25" s="78" t="s">
        <v>71</v>
      </c>
      <c r="C25" s="23" t="s">
        <v>76</v>
      </c>
      <c r="D25" s="23" t="s">
        <v>73</v>
      </c>
      <c r="E25" s="23" t="s">
        <v>43</v>
      </c>
      <c r="F25" s="23" t="s">
        <v>1</v>
      </c>
      <c r="G25" s="23" t="s">
        <v>1</v>
      </c>
      <c r="H25" s="195" t="s">
        <v>38</v>
      </c>
      <c r="I25" s="195" t="s">
        <v>78</v>
      </c>
      <c r="J25" s="195" t="s">
        <v>63</v>
      </c>
      <c r="K25" s="64" t="str">
        <f>+'datos iniciales'!O20</f>
        <v>MEJORAMIENTO FORTALECIMIENTO DE LA CAPACIDAD INSTITUCIONAL PARA EL DESARROLLO DE POLITICAS PUBLICAS. NACIONAL</v>
      </c>
      <c r="L25" s="112">
        <f>+'datos iniciales'!P20</f>
        <v>288000000</v>
      </c>
      <c r="M25" s="112">
        <f>+'datos iniciales'!Q20</f>
        <v>0</v>
      </c>
      <c r="N25" s="112">
        <f>+'datos iniciales'!R20</f>
        <v>0</v>
      </c>
      <c r="O25" s="112">
        <f>+'datos iniciales'!S20</f>
        <v>288000000</v>
      </c>
      <c r="P25" s="112">
        <f>+'datos iniciales'!T20</f>
        <v>0</v>
      </c>
      <c r="Q25" s="112">
        <f>+'datos iniciales'!U20</f>
        <v>200063654</v>
      </c>
      <c r="R25" s="112">
        <f>+'datos iniciales'!V20</f>
        <v>87936346</v>
      </c>
      <c r="S25" s="112">
        <f>+'datos iniciales'!W20</f>
        <v>194808855</v>
      </c>
      <c r="T25" s="112">
        <f>+'datos iniciales'!X20</f>
        <v>23518002</v>
      </c>
      <c r="U25" s="112">
        <f>+'datos iniciales'!Y20</f>
        <v>12264552</v>
      </c>
      <c r="V25" s="112">
        <f>+'datos iniciales'!Z20</f>
        <v>12264552</v>
      </c>
      <c r="W25" s="106">
        <f t="shared" si="11"/>
        <v>67.641963541666669</v>
      </c>
      <c r="X25" s="106">
        <f t="shared" si="12"/>
        <v>8.1659729166666661</v>
      </c>
      <c r="Y25" s="107">
        <f t="shared" si="13"/>
        <v>4.2585249999999997</v>
      </c>
    </row>
    <row r="26" spans="2:25" ht="34.5" customHeight="1" x14ac:dyDescent="0.25">
      <c r="B26" s="78" t="s">
        <v>71</v>
      </c>
      <c r="C26" s="23" t="s">
        <v>76</v>
      </c>
      <c r="D26" s="23" t="s">
        <v>73</v>
      </c>
      <c r="E26" s="23" t="s">
        <v>46</v>
      </c>
      <c r="F26" s="23"/>
      <c r="G26" s="23"/>
      <c r="H26" s="195" t="s">
        <v>38</v>
      </c>
      <c r="I26" s="195" t="s">
        <v>39</v>
      </c>
      <c r="J26" s="195" t="s">
        <v>40</v>
      </c>
      <c r="K26" s="64" t="str">
        <f>+'datos iniciales'!O21</f>
        <v>MEJORAMIENTO DE LA INFRAESTRUCTURA PROPIA DEL SECTOR</v>
      </c>
      <c r="L26" s="112">
        <f>+'datos iniciales'!P21</f>
        <v>45847000</v>
      </c>
      <c r="M26" s="112">
        <f>+'datos iniciales'!Q21</f>
        <v>0</v>
      </c>
      <c r="N26" s="112">
        <f>+'datos iniciales'!R21</f>
        <v>0</v>
      </c>
      <c r="O26" s="112">
        <f>+'datos iniciales'!S21</f>
        <v>45847000</v>
      </c>
      <c r="P26" s="112">
        <f>+'datos iniciales'!T21</f>
        <v>458470</v>
      </c>
      <c r="Q26" s="112">
        <f>+'datos iniciales'!U21</f>
        <v>45300000</v>
      </c>
      <c r="R26" s="112">
        <f>+'datos iniciales'!V21</f>
        <v>88530</v>
      </c>
      <c r="S26" s="112">
        <f>+'datos iniciales'!W21</f>
        <v>8000000</v>
      </c>
      <c r="T26" s="112">
        <f>+'datos iniciales'!X21</f>
        <v>0</v>
      </c>
      <c r="U26" s="112">
        <f>+'datos iniciales'!Y21</f>
        <v>0</v>
      </c>
      <c r="V26" s="112">
        <f>+'datos iniciales'!Z21</f>
        <v>0</v>
      </c>
      <c r="W26" s="106">
        <f t="shared" si="11"/>
        <v>17.449342377909133</v>
      </c>
      <c r="X26" s="106">
        <f t="shared" si="12"/>
        <v>0</v>
      </c>
      <c r="Y26" s="107">
        <f t="shared" si="13"/>
        <v>0</v>
      </c>
    </row>
    <row r="27" spans="2:25" ht="34.5" customHeight="1" x14ac:dyDescent="0.25">
      <c r="B27" s="78" t="s">
        <v>71</v>
      </c>
      <c r="C27" s="23" t="s">
        <v>82</v>
      </c>
      <c r="D27" s="23" t="s">
        <v>73</v>
      </c>
      <c r="E27" s="23" t="s">
        <v>39</v>
      </c>
      <c r="F27" s="23"/>
      <c r="G27" s="23"/>
      <c r="H27" s="195" t="s">
        <v>38</v>
      </c>
      <c r="I27" s="195" t="s">
        <v>39</v>
      </c>
      <c r="J27" s="195" t="s">
        <v>40</v>
      </c>
      <c r="K27" s="64" t="str">
        <f>+'datos iniciales'!O22</f>
        <v>MEJORAMIENTO DE LA GESTION DE LAS POLITICAS PUBLICAS A TRAVES DE LAS TECNOLOGIAS DE INFORMACION TICS</v>
      </c>
      <c r="L27" s="112">
        <f>+'datos iniciales'!P22</f>
        <v>3000000000</v>
      </c>
      <c r="M27" s="112">
        <f>+'datos iniciales'!Q22</f>
        <v>0</v>
      </c>
      <c r="N27" s="112">
        <f>+'datos iniciales'!R22</f>
        <v>0</v>
      </c>
      <c r="O27" s="112">
        <f>+'datos iniciales'!S22</f>
        <v>3000000000</v>
      </c>
      <c r="P27" s="112">
        <f>+'datos iniciales'!T22</f>
        <v>30000000</v>
      </c>
      <c r="Q27" s="112">
        <f>+'datos iniciales'!U22</f>
        <v>2680266750</v>
      </c>
      <c r="R27" s="112">
        <f>+'datos iniciales'!V22</f>
        <v>289733250</v>
      </c>
      <c r="S27" s="112">
        <f>+'datos iniciales'!W22</f>
        <v>1765869761.5</v>
      </c>
      <c r="T27" s="112">
        <f>+'datos iniciales'!X22</f>
        <v>1179049761.5</v>
      </c>
      <c r="U27" s="112">
        <f>+'datos iniciales'!Y22</f>
        <v>1179049761.5</v>
      </c>
      <c r="V27" s="112">
        <f>+'datos iniciales'!Z22</f>
        <v>1179049761.5</v>
      </c>
      <c r="W27" s="106">
        <f t="shared" si="11"/>
        <v>58.862325383333335</v>
      </c>
      <c r="X27" s="106">
        <f t="shared" si="12"/>
        <v>39.301658716666665</v>
      </c>
      <c r="Y27" s="107">
        <f t="shared" si="13"/>
        <v>39.301658716666665</v>
      </c>
    </row>
    <row r="28" spans="2:25" ht="36.75" customHeight="1" x14ac:dyDescent="0.25">
      <c r="B28" s="78" t="s">
        <v>71</v>
      </c>
      <c r="C28" s="23" t="s">
        <v>82</v>
      </c>
      <c r="D28" s="23" t="s">
        <v>73</v>
      </c>
      <c r="E28" s="23" t="s">
        <v>39</v>
      </c>
      <c r="F28" s="23" t="s">
        <v>1</v>
      </c>
      <c r="G28" s="23" t="s">
        <v>1</v>
      </c>
      <c r="H28" s="195" t="s">
        <v>38</v>
      </c>
      <c r="I28" s="195" t="s">
        <v>62</v>
      </c>
      <c r="J28" s="195" t="s">
        <v>63</v>
      </c>
      <c r="K28" s="64" t="str">
        <f>+'datos iniciales'!O23</f>
        <v>MEJORAMIENTO DE LA GESTION DE LAS POLITICAS PUBLICAS A TRAVES DE LAS TECNOLOGIAS DE INFORMACION TICS</v>
      </c>
      <c r="L28" s="112">
        <f>+'datos iniciales'!P23</f>
        <v>0</v>
      </c>
      <c r="M28" s="112">
        <f>+'datos iniciales'!Q23</f>
        <v>3000000000</v>
      </c>
      <c r="N28" s="112">
        <f>+'datos iniciales'!R23</f>
        <v>0</v>
      </c>
      <c r="O28" s="112">
        <f>+'datos iniciales'!S23</f>
        <v>3000000000</v>
      </c>
      <c r="P28" s="112">
        <f>+'datos iniciales'!T23</f>
        <v>0</v>
      </c>
      <c r="Q28" s="112">
        <f>+'datos iniciales'!U23</f>
        <v>215085020</v>
      </c>
      <c r="R28" s="112">
        <f>+'datos iniciales'!V23</f>
        <v>2784914980</v>
      </c>
      <c r="S28" s="112">
        <f>+'datos iniciales'!W23</f>
        <v>119824268</v>
      </c>
      <c r="T28" s="112">
        <f>+'datos iniciales'!X23</f>
        <v>16488120</v>
      </c>
      <c r="U28" s="112">
        <f>+'datos iniciales'!Y23</f>
        <v>16488120</v>
      </c>
      <c r="V28" s="112">
        <f>+'datos iniciales'!Z23</f>
        <v>16488120</v>
      </c>
      <c r="W28" s="106">
        <f t="shared" si="11"/>
        <v>3.9941422666666662</v>
      </c>
      <c r="X28" s="106">
        <f t="shared" si="12"/>
        <v>0.54960399999999998</v>
      </c>
      <c r="Y28" s="107">
        <f t="shared" si="13"/>
        <v>0.54960399999999998</v>
      </c>
    </row>
    <row r="29" spans="2:25" ht="36.75" customHeight="1" x14ac:dyDescent="0.25">
      <c r="B29" s="78" t="s">
        <v>71</v>
      </c>
      <c r="C29" s="23" t="s">
        <v>82</v>
      </c>
      <c r="D29" s="23" t="s">
        <v>73</v>
      </c>
      <c r="E29" s="23" t="s">
        <v>62</v>
      </c>
      <c r="F29" s="23"/>
      <c r="G29" s="23"/>
      <c r="H29" s="195" t="s">
        <v>38</v>
      </c>
      <c r="I29" s="195" t="s">
        <v>39</v>
      </c>
      <c r="J29" s="195" t="s">
        <v>40</v>
      </c>
      <c r="K29" s="64" t="str">
        <f>+'datos iniciales'!O24</f>
        <v>MEJORAMIENTO TECNOLÓGICO Y OPERATIVO DE LA GESTIÓN DOCUMENTAL DEL DEPARTAMENTO ADMINISTRATIVO DE LA FUNCIÓN PÚBLICA</v>
      </c>
      <c r="L29" s="112">
        <f>+'datos iniciales'!P24</f>
        <v>1000000000</v>
      </c>
      <c r="M29" s="112">
        <f>+'datos iniciales'!Q24</f>
        <v>0</v>
      </c>
      <c r="N29" s="112">
        <f>+'datos iniciales'!R24</f>
        <v>0</v>
      </c>
      <c r="O29" s="112">
        <f>+'datos iniciales'!S24</f>
        <v>1000000000</v>
      </c>
      <c r="P29" s="112">
        <f>+'datos iniciales'!T24</f>
        <v>41921530</v>
      </c>
      <c r="Q29" s="112">
        <f>+'datos iniciales'!U24</f>
        <v>64500000</v>
      </c>
      <c r="R29" s="112">
        <f>+'datos iniciales'!V24</f>
        <v>893578470</v>
      </c>
      <c r="S29" s="112">
        <f>+'datos iniciales'!W24</f>
        <v>0</v>
      </c>
      <c r="T29" s="112">
        <f>+'datos iniciales'!X24</f>
        <v>0</v>
      </c>
      <c r="U29" s="112">
        <f>+'datos iniciales'!Y24</f>
        <v>0</v>
      </c>
      <c r="V29" s="112">
        <f>+'datos iniciales'!Z24</f>
        <v>0</v>
      </c>
      <c r="W29" s="106">
        <f t="shared" si="11"/>
        <v>0</v>
      </c>
      <c r="X29" s="106">
        <f t="shared" si="12"/>
        <v>0</v>
      </c>
      <c r="Y29" s="107">
        <f t="shared" si="13"/>
        <v>0</v>
      </c>
    </row>
    <row r="30" spans="2:25" ht="36.75" customHeight="1" thickBot="1" x14ac:dyDescent="0.3">
      <c r="B30" s="79" t="s">
        <v>71</v>
      </c>
      <c r="C30" s="81" t="s">
        <v>82</v>
      </c>
      <c r="D30" s="81" t="s">
        <v>388</v>
      </c>
      <c r="E30" s="81" t="s">
        <v>36</v>
      </c>
      <c r="F30" s="81"/>
      <c r="G30" s="81"/>
      <c r="H30" s="202" t="s">
        <v>38</v>
      </c>
      <c r="I30" s="202" t="s">
        <v>39</v>
      </c>
      <c r="J30" s="202" t="s">
        <v>40</v>
      </c>
      <c r="K30" s="80" t="str">
        <f>+'datos iniciales'!O25</f>
        <v>DESARROLLO CAPACIDAD INSTITUCIONAL DE LAS ENTIDADES PÚBLICAS DEL ORDEN TERRITORIAL</v>
      </c>
      <c r="L30" s="117">
        <f>+'datos iniciales'!P25</f>
        <v>1250000000</v>
      </c>
      <c r="M30" s="117">
        <f>+'datos iniciales'!Q25</f>
        <v>0</v>
      </c>
      <c r="N30" s="117">
        <f>+'datos iniciales'!R25</f>
        <v>0</v>
      </c>
      <c r="O30" s="117">
        <f>+'datos iniciales'!S25</f>
        <v>1250000000</v>
      </c>
      <c r="P30" s="117">
        <f>+'datos iniciales'!T25</f>
        <v>12500000</v>
      </c>
      <c r="Q30" s="117">
        <f>+'datos iniciales'!U25</f>
        <v>891665000</v>
      </c>
      <c r="R30" s="117">
        <f>+'datos iniciales'!V25</f>
        <v>345835000</v>
      </c>
      <c r="S30" s="117">
        <f>+'datos iniciales'!W25</f>
        <v>798280904.5</v>
      </c>
      <c r="T30" s="117">
        <f>+'datos iniciales'!X25</f>
        <v>163807444</v>
      </c>
      <c r="U30" s="117">
        <f>+'datos iniciales'!Y25</f>
        <v>144007444</v>
      </c>
      <c r="V30" s="117">
        <f>+'datos iniciales'!Z25</f>
        <v>144007444</v>
      </c>
      <c r="W30" s="108">
        <f t="shared" si="11"/>
        <v>63.862472359999998</v>
      </c>
      <c r="X30" s="108">
        <f t="shared" si="12"/>
        <v>13.10459552</v>
      </c>
      <c r="Y30" s="109">
        <f t="shared" si="13"/>
        <v>11.520595520000001</v>
      </c>
    </row>
    <row r="31" spans="2:25" ht="15.75" thickBot="1" x14ac:dyDescent="0.3">
      <c r="B31" s="203" t="s">
        <v>1</v>
      </c>
      <c r="C31" s="203" t="s">
        <v>1</v>
      </c>
      <c r="D31" s="203" t="s">
        <v>1</v>
      </c>
      <c r="E31" s="203" t="s">
        <v>1</v>
      </c>
      <c r="F31" s="203" t="s">
        <v>1</v>
      </c>
      <c r="G31" s="203" t="s">
        <v>1</v>
      </c>
      <c r="H31" s="203" t="s">
        <v>1</v>
      </c>
      <c r="I31" s="203" t="s">
        <v>1</v>
      </c>
      <c r="J31" s="203" t="s">
        <v>1</v>
      </c>
      <c r="K31" s="74" t="s">
        <v>341</v>
      </c>
      <c r="L31" s="205">
        <f>+SUM(L7:L12)+SUM(L14:L15)+SUM(L17:L20)+SUM(L22:L30)</f>
        <v>26501514389</v>
      </c>
      <c r="M31" s="205">
        <f t="shared" ref="M31:V31" si="14">+SUM(M7:M12)+SUM(M14:M15)+SUM(M17:M20)+SUM(M22:M30)</f>
        <v>7012982443</v>
      </c>
      <c r="N31" s="205">
        <f t="shared" si="14"/>
        <v>1012982443</v>
      </c>
      <c r="O31" s="205">
        <f t="shared" si="14"/>
        <v>32501514389</v>
      </c>
      <c r="P31" s="205">
        <f t="shared" si="14"/>
        <v>358444360</v>
      </c>
      <c r="Q31" s="205">
        <f t="shared" si="14"/>
        <v>24618822496.59</v>
      </c>
      <c r="R31" s="205">
        <f t="shared" si="14"/>
        <v>7524247532.4099998</v>
      </c>
      <c r="S31" s="205">
        <f t="shared" si="14"/>
        <v>12524707084.99</v>
      </c>
      <c r="T31" s="205">
        <f t="shared" si="14"/>
        <v>8418785100.9899998</v>
      </c>
      <c r="U31" s="205">
        <f t="shared" si="14"/>
        <v>8379902537.9899998</v>
      </c>
      <c r="V31" s="205">
        <f t="shared" si="14"/>
        <v>8336667069.9899998</v>
      </c>
      <c r="W31" s="201">
        <f t="shared" ref="W31" si="15">+S31/O31*100</f>
        <v>38.535764626490554</v>
      </c>
      <c r="X31" s="201">
        <f t="shared" ref="X31" si="16">+T31/O31*100</f>
        <v>25.902747177341688</v>
      </c>
      <c r="Y31" s="201">
        <f t="shared" ref="Y31" si="17">+V31/O31*100</f>
        <v>25.650088085777039</v>
      </c>
    </row>
    <row r="32" spans="2:25" ht="13.5" customHeight="1" x14ac:dyDescent="0.25">
      <c r="W32" s="93"/>
      <c r="X32" s="93"/>
      <c r="Y32" s="93"/>
    </row>
    <row r="33" spans="11:25" x14ac:dyDescent="0.25">
      <c r="Q33" s="114"/>
      <c r="R33" s="114"/>
      <c r="W33" s="93"/>
      <c r="X33" s="93"/>
      <c r="Y33" s="93"/>
    </row>
    <row r="34" spans="11:25" ht="15.75" thickBot="1" x14ac:dyDescent="0.3">
      <c r="K34" s="19"/>
      <c r="W34" s="93"/>
      <c r="X34" s="93"/>
      <c r="Y34" s="93"/>
    </row>
    <row r="35" spans="11:25" ht="15.75" thickBot="1" x14ac:dyDescent="0.3">
      <c r="K35" s="206" t="s">
        <v>333</v>
      </c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8"/>
    </row>
    <row r="36" spans="11:25" x14ac:dyDescent="0.25">
      <c r="K36" s="63" t="s">
        <v>334</v>
      </c>
      <c r="L36" s="65">
        <f>SUM(L7:L12)</f>
        <v>13639978300</v>
      </c>
      <c r="M36" s="65">
        <f t="shared" ref="M36:V36" si="18">SUM(M7:M12)</f>
        <v>0</v>
      </c>
      <c r="N36" s="65">
        <f t="shared" si="18"/>
        <v>0</v>
      </c>
      <c r="O36" s="65">
        <f t="shared" si="18"/>
        <v>13639978300</v>
      </c>
      <c r="P36" s="65">
        <f t="shared" si="18"/>
        <v>9406165</v>
      </c>
      <c r="Q36" s="65">
        <f t="shared" si="18"/>
        <v>13625014550</v>
      </c>
      <c r="R36" s="65">
        <f t="shared" si="18"/>
        <v>5557585</v>
      </c>
      <c r="S36" s="65">
        <f t="shared" si="18"/>
        <v>5133473735</v>
      </c>
      <c r="T36" s="65">
        <f t="shared" si="18"/>
        <v>5058098390</v>
      </c>
      <c r="U36" s="65">
        <f t="shared" si="18"/>
        <v>5058098390</v>
      </c>
      <c r="V36" s="65">
        <f t="shared" si="18"/>
        <v>5014862922</v>
      </c>
      <c r="W36" s="110">
        <f>+S36/O36*100</f>
        <v>37.635497814538311</v>
      </c>
      <c r="X36" s="110">
        <f>+T36/O36*100</f>
        <v>37.082891766770629</v>
      </c>
      <c r="Y36" s="111">
        <f>+V36/O36*100</f>
        <v>36.765915690642998</v>
      </c>
    </row>
    <row r="37" spans="11:25" x14ac:dyDescent="0.25">
      <c r="K37" s="61" t="s">
        <v>335</v>
      </c>
      <c r="L37" s="62">
        <f>SUM(L14:L15)</f>
        <v>1796304110</v>
      </c>
      <c r="M37" s="62">
        <f t="shared" ref="M37:V37" si="19">SUM(M14:M15)</f>
        <v>1012982443</v>
      </c>
      <c r="N37" s="62">
        <f t="shared" si="19"/>
        <v>0</v>
      </c>
      <c r="O37" s="62">
        <f t="shared" si="19"/>
        <v>2809286553</v>
      </c>
      <c r="P37" s="62">
        <f t="shared" si="19"/>
        <v>88365205</v>
      </c>
      <c r="Q37" s="62">
        <f t="shared" si="19"/>
        <v>1683971717.5899999</v>
      </c>
      <c r="R37" s="62">
        <f t="shared" si="19"/>
        <v>1036949630.41</v>
      </c>
      <c r="S37" s="62">
        <f t="shared" si="19"/>
        <v>1408668307.99</v>
      </c>
      <c r="T37" s="62">
        <f t="shared" si="19"/>
        <v>528550758.49000001</v>
      </c>
      <c r="U37" s="62">
        <f t="shared" si="19"/>
        <v>526496645.49000001</v>
      </c>
      <c r="V37" s="62">
        <f t="shared" si="19"/>
        <v>526496645.49000001</v>
      </c>
      <c r="W37" s="106">
        <f>+S37/O37*100</f>
        <v>50.143275931951536</v>
      </c>
      <c r="X37" s="106">
        <f>+T37/O37*100</f>
        <v>18.814412432422305</v>
      </c>
      <c r="Y37" s="107">
        <f>+V37/O37*100</f>
        <v>18.741293761142352</v>
      </c>
    </row>
    <row r="38" spans="11:25" ht="15.75" thickBot="1" x14ac:dyDescent="0.3">
      <c r="K38" s="118" t="s">
        <v>336</v>
      </c>
      <c r="L38" s="98">
        <f>SUM(L17:L20)</f>
        <v>1777231979</v>
      </c>
      <c r="M38" s="98">
        <f t="shared" ref="M38:V38" si="20">SUM(M17:M20)</f>
        <v>0</v>
      </c>
      <c r="N38" s="98">
        <f t="shared" si="20"/>
        <v>1012982443</v>
      </c>
      <c r="O38" s="98">
        <f t="shared" si="20"/>
        <v>764249536</v>
      </c>
      <c r="P38" s="98">
        <f t="shared" si="20"/>
        <v>167792990</v>
      </c>
      <c r="Q38" s="98">
        <f t="shared" si="20"/>
        <v>194594400</v>
      </c>
      <c r="R38" s="98">
        <f t="shared" si="20"/>
        <v>401862146</v>
      </c>
      <c r="S38" s="98">
        <f t="shared" si="20"/>
        <v>64433250</v>
      </c>
      <c r="T38" s="98">
        <f t="shared" si="20"/>
        <v>64433250</v>
      </c>
      <c r="U38" s="98">
        <f t="shared" si="20"/>
        <v>64433250</v>
      </c>
      <c r="V38" s="98">
        <f t="shared" si="20"/>
        <v>64433250</v>
      </c>
      <c r="W38" s="108">
        <f>+S38/O38*100</f>
        <v>8.4309177781430815</v>
      </c>
      <c r="X38" s="108">
        <f>+T38/O38*100</f>
        <v>8.4309177781430815</v>
      </c>
      <c r="Y38" s="109">
        <f>+V38/O38*100</f>
        <v>8.4309177781430815</v>
      </c>
    </row>
    <row r="39" spans="11:25" ht="15.75" thickBot="1" x14ac:dyDescent="0.3">
      <c r="K39" s="70" t="s">
        <v>337</v>
      </c>
      <c r="L39" s="71">
        <f>SUM(L36:L38)</f>
        <v>17213514389</v>
      </c>
      <c r="M39" s="71">
        <f t="shared" ref="M39:U39" si="21">SUM(M36:M38)</f>
        <v>1012982443</v>
      </c>
      <c r="N39" s="71">
        <f t="shared" si="21"/>
        <v>1012982443</v>
      </c>
      <c r="O39" s="71">
        <f t="shared" si="21"/>
        <v>17213514389</v>
      </c>
      <c r="P39" s="71">
        <f t="shared" si="21"/>
        <v>265564360</v>
      </c>
      <c r="Q39" s="71">
        <f t="shared" si="21"/>
        <v>15503580667.59</v>
      </c>
      <c r="R39" s="71">
        <f t="shared" si="21"/>
        <v>1444369361.4099998</v>
      </c>
      <c r="S39" s="71">
        <f t="shared" si="21"/>
        <v>6606575292.9899998</v>
      </c>
      <c r="T39" s="71">
        <f t="shared" si="21"/>
        <v>5651082398.4899998</v>
      </c>
      <c r="U39" s="71">
        <f t="shared" si="21"/>
        <v>5649028285.4899998</v>
      </c>
      <c r="V39" s="72">
        <f>SUM(V36:V38)</f>
        <v>5605792817.4899998</v>
      </c>
      <c r="W39" s="72">
        <f>+S39/O39*100</f>
        <v>38.380165396159995</v>
      </c>
      <c r="X39" s="72">
        <f>+T39/O39*100</f>
        <v>32.829335548708329</v>
      </c>
      <c r="Y39" s="72">
        <f>+V39/O39*100</f>
        <v>32.566230758039069</v>
      </c>
    </row>
    <row r="40" spans="11:25" ht="15.75" thickBot="1" x14ac:dyDescent="0.3">
      <c r="K40" s="20"/>
      <c r="W40" s="93"/>
      <c r="X40" s="93"/>
      <c r="Y40" s="93"/>
    </row>
    <row r="41" spans="11:25" x14ac:dyDescent="0.25">
      <c r="K41" s="63" t="s">
        <v>338</v>
      </c>
      <c r="L41" s="65">
        <f>+L22+L23+L26+L27+L29+L30</f>
        <v>9000000000</v>
      </c>
      <c r="M41" s="65">
        <f t="shared" ref="M41:V41" si="22">+M22+M23+M26+M27+M29+M30</f>
        <v>0</v>
      </c>
      <c r="N41" s="65">
        <f t="shared" si="22"/>
        <v>0</v>
      </c>
      <c r="O41" s="65">
        <f t="shared" si="22"/>
        <v>9000000000</v>
      </c>
      <c r="P41" s="65">
        <f t="shared" si="22"/>
        <v>92880000</v>
      </c>
      <c r="Q41" s="65">
        <f t="shared" si="22"/>
        <v>6585853655</v>
      </c>
      <c r="R41" s="65">
        <f t="shared" si="22"/>
        <v>2321266345</v>
      </c>
      <c r="S41" s="65">
        <f t="shared" si="22"/>
        <v>3733538669</v>
      </c>
      <c r="T41" s="65">
        <f t="shared" si="22"/>
        <v>2504245208.5</v>
      </c>
      <c r="U41" s="65">
        <f t="shared" si="22"/>
        <v>2484445208.5</v>
      </c>
      <c r="V41" s="65">
        <f t="shared" si="22"/>
        <v>2484445208.5</v>
      </c>
      <c r="W41" s="94">
        <f>+S41/O41*100</f>
        <v>41.483762988888891</v>
      </c>
      <c r="X41" s="94">
        <f>+T41/O41*100</f>
        <v>27.824946761111114</v>
      </c>
      <c r="Y41" s="66">
        <f>+V41/O41*100</f>
        <v>27.604946761111108</v>
      </c>
    </row>
    <row r="42" spans="11:25" ht="15.75" thickBot="1" x14ac:dyDescent="0.3">
      <c r="K42" s="67" t="s">
        <v>339</v>
      </c>
      <c r="L42" s="98">
        <f>+L24+L25+L28</f>
        <v>288000000</v>
      </c>
      <c r="M42" s="98">
        <f t="shared" ref="M42:V42" si="23">+M24+M25+M28</f>
        <v>6000000000</v>
      </c>
      <c r="N42" s="98">
        <f t="shared" si="23"/>
        <v>0</v>
      </c>
      <c r="O42" s="98">
        <f t="shared" si="23"/>
        <v>6288000000</v>
      </c>
      <c r="P42" s="98">
        <f t="shared" si="23"/>
        <v>0</v>
      </c>
      <c r="Q42" s="98">
        <f t="shared" si="23"/>
        <v>2529388174</v>
      </c>
      <c r="R42" s="98">
        <f t="shared" si="23"/>
        <v>3758611826</v>
      </c>
      <c r="S42" s="98">
        <f t="shared" si="23"/>
        <v>2184593123</v>
      </c>
      <c r="T42" s="98">
        <f t="shared" si="23"/>
        <v>263457494</v>
      </c>
      <c r="U42" s="98">
        <f t="shared" si="23"/>
        <v>246429044</v>
      </c>
      <c r="V42" s="98">
        <f t="shared" si="23"/>
        <v>246429044</v>
      </c>
      <c r="W42" s="99">
        <f>+S42/O42*100</f>
        <v>34.742257045165395</v>
      </c>
      <c r="X42" s="99">
        <f>+T42/O42*100</f>
        <v>4.1898456424936388</v>
      </c>
      <c r="Y42" s="100">
        <f>+V42/O42*100</f>
        <v>3.9190369592875323</v>
      </c>
    </row>
    <row r="43" spans="11:25" ht="15.75" thickBot="1" x14ac:dyDescent="0.3">
      <c r="K43" s="73" t="s">
        <v>340</v>
      </c>
      <c r="L43" s="68">
        <f>SUM(L41:L42)</f>
        <v>9288000000</v>
      </c>
      <c r="M43" s="68">
        <f t="shared" ref="M43:V43" si="24">SUM(M41:M42)</f>
        <v>6000000000</v>
      </c>
      <c r="N43" s="68">
        <f t="shared" si="24"/>
        <v>0</v>
      </c>
      <c r="O43" s="68">
        <f t="shared" si="24"/>
        <v>15288000000</v>
      </c>
      <c r="P43" s="68">
        <f t="shared" si="24"/>
        <v>92880000</v>
      </c>
      <c r="Q43" s="68">
        <f t="shared" si="24"/>
        <v>9115241829</v>
      </c>
      <c r="R43" s="68">
        <f t="shared" si="24"/>
        <v>6079878171</v>
      </c>
      <c r="S43" s="68">
        <f t="shared" si="24"/>
        <v>5918131792</v>
      </c>
      <c r="T43" s="68">
        <f t="shared" si="24"/>
        <v>2767702702.5</v>
      </c>
      <c r="U43" s="68">
        <f t="shared" si="24"/>
        <v>2730874252.5</v>
      </c>
      <c r="V43" s="68">
        <f t="shared" si="24"/>
        <v>2730874252.5</v>
      </c>
      <c r="W43" s="95">
        <f>+S43/O43*100</f>
        <v>38.710961486132916</v>
      </c>
      <c r="X43" s="95">
        <f>+T43/O43*100</f>
        <v>18.103759173861853</v>
      </c>
      <c r="Y43" s="69">
        <f>+V43/O43*100</f>
        <v>17.862861410910519</v>
      </c>
    </row>
    <row r="44" spans="11:25" ht="15.75" thickBot="1" x14ac:dyDescent="0.3">
      <c r="K44" s="19"/>
      <c r="W44" s="97"/>
      <c r="X44" s="97"/>
      <c r="Y44" s="97"/>
    </row>
    <row r="45" spans="11:25" ht="15.75" thickBot="1" x14ac:dyDescent="0.3">
      <c r="K45" s="74" t="s">
        <v>341</v>
      </c>
      <c r="L45" s="96">
        <f>+L43+L39</f>
        <v>26501514389</v>
      </c>
      <c r="M45" s="96">
        <f t="shared" ref="M45:V45" si="25">+M43+M39</f>
        <v>7012982443</v>
      </c>
      <c r="N45" s="96">
        <f t="shared" si="25"/>
        <v>1012982443</v>
      </c>
      <c r="O45" s="96">
        <f t="shared" si="25"/>
        <v>32501514389</v>
      </c>
      <c r="P45" s="96">
        <f t="shared" si="25"/>
        <v>358444360</v>
      </c>
      <c r="Q45" s="96">
        <f t="shared" si="25"/>
        <v>24618822496.59</v>
      </c>
      <c r="R45" s="96">
        <f t="shared" si="25"/>
        <v>7524247532.4099998</v>
      </c>
      <c r="S45" s="96">
        <f t="shared" si="25"/>
        <v>12524707084.99</v>
      </c>
      <c r="T45" s="96">
        <f t="shared" si="25"/>
        <v>8418785100.9899998</v>
      </c>
      <c r="U45" s="96">
        <f t="shared" si="25"/>
        <v>8379902537.9899998</v>
      </c>
      <c r="V45" s="96">
        <f t="shared" si="25"/>
        <v>8336667069.9899998</v>
      </c>
      <c r="W45" s="96">
        <f>+S45/O45*100</f>
        <v>38.535764626490554</v>
      </c>
      <c r="X45" s="96">
        <f>+T45/O45*100</f>
        <v>25.902747177341688</v>
      </c>
      <c r="Y45" s="75">
        <f>+V45/O45*100</f>
        <v>25.650088085777039</v>
      </c>
    </row>
    <row r="46" spans="11:25" ht="6.75" customHeight="1" x14ac:dyDescent="0.25"/>
    <row r="47" spans="11:25" ht="13.5" customHeight="1" x14ac:dyDescent="0.25">
      <c r="K47" s="136" t="s">
        <v>373</v>
      </c>
      <c r="M47" s="114"/>
      <c r="N47" s="114"/>
      <c r="O47" s="114"/>
      <c r="P47" s="114"/>
    </row>
    <row r="48" spans="11:25" ht="14.25" customHeight="1" x14ac:dyDescent="0.25">
      <c r="K48" s="136"/>
      <c r="Q48" s="114"/>
      <c r="S48" s="114"/>
    </row>
    <row r="49" spans="12:22" x14ac:dyDescent="0.25">
      <c r="Q49" s="114"/>
      <c r="S49" s="114"/>
    </row>
    <row r="50" spans="12:22" x14ac:dyDescent="0.25">
      <c r="Q50" s="114"/>
      <c r="S50" s="114"/>
    </row>
    <row r="51" spans="12:22" x14ac:dyDescent="0.25">
      <c r="L51" s="114"/>
      <c r="Q51" s="114"/>
      <c r="S51" s="114"/>
    </row>
    <row r="53" spans="12:22" x14ac:dyDescent="0.25">
      <c r="M53" s="137"/>
      <c r="N53" s="138"/>
      <c r="O53" s="138"/>
      <c r="P53" s="138"/>
      <c r="Q53" s="139"/>
      <c r="R53" s="137"/>
      <c r="S53" s="137"/>
      <c r="T53" s="138"/>
      <c r="U53" s="138"/>
      <c r="V53" s="140"/>
    </row>
    <row r="54" spans="12:22" x14ac:dyDescent="0.25">
      <c r="M54" s="143" t="s">
        <v>375</v>
      </c>
      <c r="N54" s="143" t="s">
        <v>371</v>
      </c>
      <c r="O54" s="143"/>
      <c r="P54" s="143"/>
      <c r="Q54" s="144"/>
      <c r="R54" s="143"/>
      <c r="S54" s="143" t="s">
        <v>376</v>
      </c>
      <c r="T54" s="143" t="s">
        <v>393</v>
      </c>
      <c r="U54" s="143"/>
      <c r="V54" s="145"/>
    </row>
    <row r="55" spans="12:22" x14ac:dyDescent="0.25">
      <c r="M55" s="143"/>
      <c r="N55" s="143" t="s">
        <v>374</v>
      </c>
      <c r="O55" s="143"/>
      <c r="P55" s="143"/>
      <c r="Q55" s="143"/>
      <c r="R55" s="143"/>
      <c r="S55" s="143"/>
      <c r="T55" s="143" t="s">
        <v>372</v>
      </c>
      <c r="U55" s="143"/>
      <c r="V55" s="145"/>
    </row>
    <row r="56" spans="12:22" x14ac:dyDescent="0.25">
      <c r="M56" s="137"/>
      <c r="N56" s="137"/>
      <c r="O56" s="137"/>
      <c r="P56" s="137"/>
      <c r="Q56" s="137"/>
      <c r="R56" s="137"/>
      <c r="S56" s="137"/>
      <c r="T56" s="137"/>
      <c r="U56" s="137"/>
    </row>
    <row r="57" spans="12:22" x14ac:dyDescent="0.25">
      <c r="M57" s="137"/>
      <c r="N57" s="137"/>
      <c r="O57" s="137"/>
      <c r="P57" s="137"/>
      <c r="Q57" s="137"/>
      <c r="R57" s="137"/>
      <c r="S57" s="137"/>
      <c r="T57" s="137"/>
      <c r="U57" s="137"/>
    </row>
  </sheetData>
  <mergeCells count="4">
    <mergeCell ref="K35:Y35"/>
    <mergeCell ref="B2:Y2"/>
    <mergeCell ref="B3:Y3"/>
    <mergeCell ref="B4:Y4"/>
  </mergeCells>
  <pageMargins left="0.2" right="0.2" top="0.49" bottom="0.39370078740157483" header="0.44" footer="0.53"/>
  <pageSetup paperSize="5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5" customWidth="1"/>
    <col min="2" max="2" width="5.5703125" style="25" customWidth="1"/>
    <col min="3" max="7" width="5.42578125" style="25" customWidth="1"/>
    <col min="8" max="8" width="6.42578125" style="25" customWidth="1"/>
    <col min="9" max="9" width="5.28515625" style="25" customWidth="1"/>
    <col min="10" max="10" width="5.42578125" style="25" customWidth="1"/>
    <col min="11" max="11" width="50.85546875" style="26" customWidth="1"/>
    <col min="12" max="18" width="18.85546875" style="26" customWidth="1"/>
    <col min="19" max="19" width="7.140625" style="26" customWidth="1"/>
    <col min="20" max="20" width="7.5703125" style="26" customWidth="1"/>
    <col min="21" max="21" width="8.7109375" style="26" customWidth="1"/>
    <col min="22" max="22" width="10.140625" style="26" customWidth="1"/>
    <col min="23" max="23" width="9.140625" style="26" customWidth="1"/>
    <col min="24" max="16384" width="11.42578125" style="26"/>
  </cols>
  <sheetData>
    <row r="2" spans="1:23" x14ac:dyDescent="0.2">
      <c r="A2" s="210" t="s">
        <v>347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</row>
    <row r="3" spans="1:23" x14ac:dyDescent="0.2">
      <c r="A3" s="210" t="s">
        <v>348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</row>
    <row r="4" spans="1:23" x14ac:dyDescent="0.2">
      <c r="A4" s="210" t="s">
        <v>349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</row>
    <row r="5" spans="1:23" x14ac:dyDescent="0.2">
      <c r="A5" s="24" t="s">
        <v>1</v>
      </c>
      <c r="B5" s="24" t="s">
        <v>1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7" t="s">
        <v>1</v>
      </c>
      <c r="L5" s="27" t="s">
        <v>1</v>
      </c>
      <c r="M5" s="27" t="s">
        <v>1</v>
      </c>
      <c r="N5" s="27" t="s">
        <v>1</v>
      </c>
      <c r="O5" s="27" t="s">
        <v>1</v>
      </c>
      <c r="P5" s="27" t="s">
        <v>1</v>
      </c>
      <c r="Q5" s="27"/>
      <c r="R5" s="27" t="s">
        <v>1</v>
      </c>
    </row>
    <row r="6" spans="1:23" ht="42.75" customHeight="1" x14ac:dyDescent="0.2">
      <c r="A6" s="28" t="s">
        <v>8</v>
      </c>
      <c r="B6" s="28" t="s">
        <v>9</v>
      </c>
      <c r="C6" s="28" t="s">
        <v>10</v>
      </c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17</v>
      </c>
      <c r="I6" s="28" t="s">
        <v>18</v>
      </c>
      <c r="J6" s="28" t="s">
        <v>19</v>
      </c>
      <c r="K6" s="29" t="s">
        <v>20</v>
      </c>
      <c r="L6" s="30" t="s">
        <v>24</v>
      </c>
      <c r="M6" s="29" t="s">
        <v>26</v>
      </c>
      <c r="N6" s="29" t="s">
        <v>27</v>
      </c>
      <c r="O6" s="30" t="s">
        <v>28</v>
      </c>
      <c r="P6" s="31" t="s">
        <v>29</v>
      </c>
      <c r="Q6" s="29" t="s">
        <v>30</v>
      </c>
      <c r="R6" s="32" t="s">
        <v>31</v>
      </c>
      <c r="S6" s="33" t="s">
        <v>342</v>
      </c>
      <c r="T6" s="34" t="s">
        <v>343</v>
      </c>
      <c r="U6" s="35" t="s">
        <v>344</v>
      </c>
      <c r="V6" s="36" t="s">
        <v>345</v>
      </c>
      <c r="W6" s="37" t="s">
        <v>346</v>
      </c>
    </row>
    <row r="7" spans="1:23" ht="24" x14ac:dyDescent="0.25">
      <c r="A7" s="49" t="s">
        <v>34</v>
      </c>
      <c r="B7" s="50" t="s">
        <v>35</v>
      </c>
      <c r="C7" s="50" t="s">
        <v>36</v>
      </c>
      <c r="D7" s="50" t="s">
        <v>37</v>
      </c>
      <c r="E7" s="50" t="s">
        <v>36</v>
      </c>
      <c r="F7" s="50" t="s">
        <v>36</v>
      </c>
      <c r="G7" s="50"/>
      <c r="H7" s="50" t="s">
        <v>38</v>
      </c>
      <c r="I7" s="50" t="s">
        <v>39</v>
      </c>
      <c r="J7" s="50" t="s">
        <v>40</v>
      </c>
      <c r="K7" s="40" t="s">
        <v>41</v>
      </c>
      <c r="L7" s="41">
        <v>6981000000</v>
      </c>
      <c r="M7" s="41">
        <v>6981000000</v>
      </c>
      <c r="N7" s="41">
        <v>0</v>
      </c>
      <c r="O7" s="41">
        <v>4026927890</v>
      </c>
      <c r="P7" s="41">
        <v>4022826873</v>
      </c>
      <c r="Q7" s="41">
        <v>4022826873</v>
      </c>
      <c r="R7" s="41">
        <v>4022826873</v>
      </c>
      <c r="S7" s="58">
        <f t="shared" ref="S7:S12" si="0">+O7/L7*100</f>
        <v>57.684112448073343</v>
      </c>
      <c r="T7" s="58">
        <f t="shared" ref="T7:T12" si="1">+P7/L7*100</f>
        <v>57.625367039106145</v>
      </c>
      <c r="U7" s="58">
        <f t="shared" ref="U7:U12" si="2">+R7/L7*100</f>
        <v>57.625367039106145</v>
      </c>
      <c r="V7" s="58">
        <f t="shared" ref="V7:V12" si="3">+N7/L7*100</f>
        <v>0</v>
      </c>
      <c r="W7" s="58">
        <f t="shared" ref="W7:W12" si="4">+M7/L7*100</f>
        <v>100</v>
      </c>
    </row>
    <row r="8" spans="1:23" ht="24" x14ac:dyDescent="0.25">
      <c r="A8" s="49" t="s">
        <v>42</v>
      </c>
      <c r="B8" s="50" t="s">
        <v>35</v>
      </c>
      <c r="C8" s="50" t="s">
        <v>36</v>
      </c>
      <c r="D8" s="50" t="s">
        <v>37</v>
      </c>
      <c r="E8" s="50" t="s">
        <v>36</v>
      </c>
      <c r="F8" s="50" t="s">
        <v>43</v>
      </c>
      <c r="G8" s="50"/>
      <c r="H8" s="50" t="s">
        <v>38</v>
      </c>
      <c r="I8" s="50" t="s">
        <v>39</v>
      </c>
      <c r="J8" s="50" t="s">
        <v>40</v>
      </c>
      <c r="K8" s="40" t="s">
        <v>44</v>
      </c>
      <c r="L8" s="41">
        <v>824000000</v>
      </c>
      <c r="M8" s="41">
        <v>824000000</v>
      </c>
      <c r="N8" s="41">
        <v>0</v>
      </c>
      <c r="O8" s="41">
        <v>433692227</v>
      </c>
      <c r="P8" s="41">
        <v>433594678</v>
      </c>
      <c r="Q8" s="41">
        <v>433594678</v>
      </c>
      <c r="R8" s="41">
        <v>433594678</v>
      </c>
      <c r="S8" s="58">
        <f t="shared" si="0"/>
        <v>52.63255182038835</v>
      </c>
      <c r="T8" s="58">
        <f t="shared" si="1"/>
        <v>52.62071334951456</v>
      </c>
      <c r="U8" s="58">
        <f t="shared" si="2"/>
        <v>52.62071334951456</v>
      </c>
      <c r="V8" s="58">
        <f t="shared" si="3"/>
        <v>0</v>
      </c>
      <c r="W8" s="58">
        <f t="shared" si="4"/>
        <v>100</v>
      </c>
    </row>
    <row r="9" spans="1:23" ht="24" x14ac:dyDescent="0.25">
      <c r="A9" s="49" t="s">
        <v>45</v>
      </c>
      <c r="B9" s="50" t="s">
        <v>35</v>
      </c>
      <c r="C9" s="50" t="s">
        <v>36</v>
      </c>
      <c r="D9" s="50" t="s">
        <v>37</v>
      </c>
      <c r="E9" s="50" t="s">
        <v>36</v>
      </c>
      <c r="F9" s="50" t="s">
        <v>46</v>
      </c>
      <c r="G9" s="50"/>
      <c r="H9" s="50" t="s">
        <v>38</v>
      </c>
      <c r="I9" s="50" t="s">
        <v>39</v>
      </c>
      <c r="J9" s="50" t="s">
        <v>40</v>
      </c>
      <c r="K9" s="40" t="s">
        <v>47</v>
      </c>
      <c r="L9" s="41">
        <v>2091000000</v>
      </c>
      <c r="M9" s="41">
        <v>2091000000</v>
      </c>
      <c r="N9" s="41">
        <v>0</v>
      </c>
      <c r="O9" s="41">
        <v>1002046771</v>
      </c>
      <c r="P9" s="41">
        <v>1001691675</v>
      </c>
      <c r="Q9" s="41">
        <v>1001691675</v>
      </c>
      <c r="R9" s="41">
        <v>1001691675</v>
      </c>
      <c r="S9" s="58">
        <f t="shared" si="0"/>
        <v>47.92189244380679</v>
      </c>
      <c r="T9" s="58">
        <f t="shared" si="1"/>
        <v>47.904910329985654</v>
      </c>
      <c r="U9" s="58">
        <f t="shared" si="2"/>
        <v>47.904910329985654</v>
      </c>
      <c r="V9" s="58">
        <f t="shared" si="3"/>
        <v>0</v>
      </c>
      <c r="W9" s="58">
        <f t="shared" si="4"/>
        <v>100</v>
      </c>
    </row>
    <row r="10" spans="1:23" ht="24" x14ac:dyDescent="0.25">
      <c r="A10" s="49" t="s">
        <v>48</v>
      </c>
      <c r="B10" s="50" t="s">
        <v>35</v>
      </c>
      <c r="C10" s="50" t="s">
        <v>36</v>
      </c>
      <c r="D10" s="50" t="s">
        <v>37</v>
      </c>
      <c r="E10" s="50" t="s">
        <v>36</v>
      </c>
      <c r="F10" s="50" t="s">
        <v>49</v>
      </c>
      <c r="G10" s="50"/>
      <c r="H10" s="50" t="s">
        <v>38</v>
      </c>
      <c r="I10" s="50" t="s">
        <v>39</v>
      </c>
      <c r="J10" s="50" t="s">
        <v>40</v>
      </c>
      <c r="K10" s="40" t="s">
        <v>50</v>
      </c>
      <c r="L10" s="41">
        <v>95000000</v>
      </c>
      <c r="M10" s="41">
        <v>95000000</v>
      </c>
      <c r="N10" s="41">
        <v>0</v>
      </c>
      <c r="O10" s="41">
        <v>86747527</v>
      </c>
      <c r="P10" s="41">
        <v>86402113</v>
      </c>
      <c r="Q10" s="41">
        <v>86402113</v>
      </c>
      <c r="R10" s="41">
        <v>86402113</v>
      </c>
      <c r="S10" s="58">
        <f t="shared" si="0"/>
        <v>91.31318631578948</v>
      </c>
      <c r="T10" s="58">
        <f t="shared" si="1"/>
        <v>90.949592631578952</v>
      </c>
      <c r="U10" s="58">
        <f t="shared" si="2"/>
        <v>90.949592631578952</v>
      </c>
      <c r="V10" s="58">
        <f t="shared" si="3"/>
        <v>0</v>
      </c>
      <c r="W10" s="58">
        <f t="shared" si="4"/>
        <v>100</v>
      </c>
    </row>
    <row r="11" spans="1:23" ht="24" x14ac:dyDescent="0.25">
      <c r="A11" s="49" t="s">
        <v>51</v>
      </c>
      <c r="B11" s="50" t="s">
        <v>35</v>
      </c>
      <c r="C11" s="50" t="s">
        <v>36</v>
      </c>
      <c r="D11" s="50" t="s">
        <v>37</v>
      </c>
      <c r="E11" s="50" t="s">
        <v>52</v>
      </c>
      <c r="F11" s="50"/>
      <c r="G11" s="50"/>
      <c r="H11" s="50" t="s">
        <v>38</v>
      </c>
      <c r="I11" s="50" t="s">
        <v>39</v>
      </c>
      <c r="J11" s="50" t="s">
        <v>40</v>
      </c>
      <c r="K11" s="40" t="s">
        <v>53</v>
      </c>
      <c r="L11" s="41">
        <v>139500000</v>
      </c>
      <c r="M11" s="41">
        <v>91515330</v>
      </c>
      <c r="N11" s="41">
        <v>47984670</v>
      </c>
      <c r="O11" s="41">
        <v>80819474</v>
      </c>
      <c r="P11" s="41">
        <v>34479362</v>
      </c>
      <c r="Q11" s="41">
        <v>31231362</v>
      </c>
      <c r="R11" s="41">
        <v>29531362</v>
      </c>
      <c r="S11" s="58">
        <f t="shared" si="0"/>
        <v>57.93510681003584</v>
      </c>
      <c r="T11" s="58">
        <f t="shared" si="1"/>
        <v>24.716388530465949</v>
      </c>
      <c r="U11" s="58">
        <f t="shared" si="2"/>
        <v>21.169435125448029</v>
      </c>
      <c r="V11" s="58">
        <f t="shared" si="3"/>
        <v>34.397612903225806</v>
      </c>
      <c r="W11" s="58">
        <f t="shared" si="4"/>
        <v>65.602387096774194</v>
      </c>
    </row>
    <row r="12" spans="1:23" ht="24" x14ac:dyDescent="0.25">
      <c r="A12" s="49" t="s">
        <v>54</v>
      </c>
      <c r="B12" s="50" t="s">
        <v>35</v>
      </c>
      <c r="C12" s="50" t="s">
        <v>36</v>
      </c>
      <c r="D12" s="50" t="s">
        <v>37</v>
      </c>
      <c r="E12" s="50" t="s">
        <v>46</v>
      </c>
      <c r="F12" s="50"/>
      <c r="G12" s="50"/>
      <c r="H12" s="50" t="s">
        <v>38</v>
      </c>
      <c r="I12" s="50" t="s">
        <v>39</v>
      </c>
      <c r="J12" s="50" t="s">
        <v>40</v>
      </c>
      <c r="K12" s="40" t="s">
        <v>55</v>
      </c>
      <c r="L12" s="41">
        <v>3150000000</v>
      </c>
      <c r="M12" s="41">
        <v>3150000000</v>
      </c>
      <c r="N12" s="41">
        <v>0</v>
      </c>
      <c r="O12" s="41">
        <v>1765169669</v>
      </c>
      <c r="P12" s="41">
        <v>1765108469</v>
      </c>
      <c r="Q12" s="41">
        <v>1765108469</v>
      </c>
      <c r="R12" s="41">
        <v>1765108469</v>
      </c>
      <c r="S12" s="58">
        <f t="shared" si="0"/>
        <v>56.037132349206352</v>
      </c>
      <c r="T12" s="58">
        <f t="shared" si="1"/>
        <v>56.035189492063495</v>
      </c>
      <c r="U12" s="58">
        <f t="shared" si="2"/>
        <v>56.035189492063495</v>
      </c>
      <c r="V12" s="58">
        <f t="shared" si="3"/>
        <v>0</v>
      </c>
      <c r="W12" s="58">
        <f t="shared" si="4"/>
        <v>100</v>
      </c>
    </row>
    <row r="13" spans="1:23" ht="15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40"/>
      <c r="L13" s="41"/>
      <c r="M13" s="41"/>
      <c r="N13" s="41"/>
      <c r="O13" s="41"/>
      <c r="P13" s="41"/>
      <c r="Q13" s="41"/>
      <c r="R13" s="41"/>
      <c r="S13" s="58"/>
      <c r="T13" s="58"/>
      <c r="U13" s="58"/>
      <c r="V13" s="58"/>
      <c r="W13" s="58"/>
    </row>
    <row r="14" spans="1:23" ht="24" x14ac:dyDescent="0.25">
      <c r="A14" s="49" t="s">
        <v>56</v>
      </c>
      <c r="B14" s="50" t="s">
        <v>35</v>
      </c>
      <c r="C14" s="50" t="s">
        <v>52</v>
      </c>
      <c r="D14" s="50" t="s">
        <v>37</v>
      </c>
      <c r="E14" s="50" t="s">
        <v>57</v>
      </c>
      <c r="F14" s="50"/>
      <c r="G14" s="50"/>
      <c r="H14" s="50" t="s">
        <v>38</v>
      </c>
      <c r="I14" s="50" t="s">
        <v>39</v>
      </c>
      <c r="J14" s="50" t="s">
        <v>40</v>
      </c>
      <c r="K14" s="40" t="s">
        <v>58</v>
      </c>
      <c r="L14" s="41">
        <v>27850000</v>
      </c>
      <c r="M14" s="41">
        <v>26987000</v>
      </c>
      <c r="N14" s="41">
        <v>863000</v>
      </c>
      <c r="O14" s="41">
        <v>26987000</v>
      </c>
      <c r="P14" s="41">
        <v>26987000</v>
      </c>
      <c r="Q14" s="41">
        <v>26987000</v>
      </c>
      <c r="R14" s="41">
        <v>26987000</v>
      </c>
      <c r="S14" s="58">
        <f>+O14/L14*100</f>
        <v>96.901256732495511</v>
      </c>
      <c r="T14" s="58">
        <f>+P14/L14*100</f>
        <v>96.901256732495511</v>
      </c>
      <c r="U14" s="58">
        <f>+R14/L14*100</f>
        <v>96.901256732495511</v>
      </c>
      <c r="V14" s="58">
        <f>+N14/L14*100</f>
        <v>3.0987432675044881</v>
      </c>
      <c r="W14" s="58">
        <f>+M14/L14*100</f>
        <v>96.901256732495511</v>
      </c>
    </row>
    <row r="15" spans="1:23" ht="24" x14ac:dyDescent="0.25">
      <c r="A15" s="49" t="s">
        <v>59</v>
      </c>
      <c r="B15" s="50" t="s">
        <v>35</v>
      </c>
      <c r="C15" s="50" t="s">
        <v>52</v>
      </c>
      <c r="D15" s="50" t="s">
        <v>37</v>
      </c>
      <c r="E15" s="50" t="s">
        <v>43</v>
      </c>
      <c r="F15" s="50"/>
      <c r="G15" s="50"/>
      <c r="H15" s="50" t="s">
        <v>38</v>
      </c>
      <c r="I15" s="50" t="s">
        <v>39</v>
      </c>
      <c r="J15" s="50" t="s">
        <v>40</v>
      </c>
      <c r="K15" s="40" t="s">
        <v>60</v>
      </c>
      <c r="L15" s="41">
        <v>1950909800</v>
      </c>
      <c r="M15" s="41">
        <v>1795978667.79</v>
      </c>
      <c r="N15" s="41">
        <v>154931132.21000001</v>
      </c>
      <c r="O15" s="41">
        <v>1486303470.22</v>
      </c>
      <c r="P15" s="41">
        <v>825706417.50999999</v>
      </c>
      <c r="Q15" s="41">
        <v>821231804.50999999</v>
      </c>
      <c r="R15" s="41">
        <v>821229735.36000001</v>
      </c>
      <c r="S15" s="58">
        <f>+O15/L15*100</f>
        <v>76.185145526461554</v>
      </c>
      <c r="T15" s="58">
        <f>+P15/L15*100</f>
        <v>42.324171907383928</v>
      </c>
      <c r="U15" s="58">
        <f>+R15/L15*100</f>
        <v>42.094705524571154</v>
      </c>
      <c r="V15" s="58">
        <f>+N15/L15*100</f>
        <v>7.9414810571970067</v>
      </c>
      <c r="W15" s="58">
        <f>+M15/L15*100</f>
        <v>92.058518942802991</v>
      </c>
    </row>
    <row r="16" spans="1:23" ht="15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40"/>
      <c r="L16" s="41"/>
      <c r="M16" s="41"/>
      <c r="N16" s="41"/>
      <c r="O16" s="41"/>
      <c r="P16" s="41"/>
      <c r="Q16" s="41"/>
      <c r="R16" s="41"/>
      <c r="S16" s="58"/>
      <c r="T16" s="58"/>
      <c r="U16" s="58"/>
      <c r="V16" s="58"/>
      <c r="W16" s="58"/>
    </row>
    <row r="17" spans="1:23" ht="24" x14ac:dyDescent="0.25">
      <c r="A17" s="49" t="s">
        <v>61</v>
      </c>
      <c r="B17" s="50" t="s">
        <v>35</v>
      </c>
      <c r="C17" s="50" t="s">
        <v>57</v>
      </c>
      <c r="D17" s="50" t="s">
        <v>52</v>
      </c>
      <c r="E17" s="50" t="s">
        <v>36</v>
      </c>
      <c r="F17" s="50" t="s">
        <v>36</v>
      </c>
      <c r="G17" s="50"/>
      <c r="H17" s="50" t="s">
        <v>38</v>
      </c>
      <c r="I17" s="50" t="s">
        <v>62</v>
      </c>
      <c r="J17" s="50" t="s">
        <v>63</v>
      </c>
      <c r="K17" s="40" t="s">
        <v>64</v>
      </c>
      <c r="L17" s="41">
        <v>29265000</v>
      </c>
      <c r="M17" s="41">
        <v>0</v>
      </c>
      <c r="N17" s="41">
        <v>29265000</v>
      </c>
      <c r="O17" s="41">
        <v>0</v>
      </c>
      <c r="P17" s="41">
        <v>0</v>
      </c>
      <c r="Q17" s="41">
        <v>0</v>
      </c>
      <c r="R17" s="41">
        <v>0</v>
      </c>
      <c r="S17" s="58">
        <f>+O17/L17*100</f>
        <v>0</v>
      </c>
      <c r="T17" s="58">
        <f>+P17/L17*100</f>
        <v>0</v>
      </c>
      <c r="U17" s="58">
        <f>+R17/L17*100</f>
        <v>0</v>
      </c>
      <c r="V17" s="58">
        <f>+N17/L17*100</f>
        <v>100</v>
      </c>
      <c r="W17" s="58">
        <f>+M17/L17*100</f>
        <v>0</v>
      </c>
    </row>
    <row r="18" spans="1:23" ht="24" x14ac:dyDescent="0.25">
      <c r="A18" s="49" t="s">
        <v>65</v>
      </c>
      <c r="B18" s="50" t="s">
        <v>35</v>
      </c>
      <c r="C18" s="50" t="s">
        <v>57</v>
      </c>
      <c r="D18" s="50" t="s">
        <v>46</v>
      </c>
      <c r="E18" s="50" t="s">
        <v>36</v>
      </c>
      <c r="F18" s="50" t="s">
        <v>36</v>
      </c>
      <c r="G18" s="50"/>
      <c r="H18" s="50" t="s">
        <v>38</v>
      </c>
      <c r="I18" s="50" t="s">
        <v>39</v>
      </c>
      <c r="J18" s="50" t="s">
        <v>40</v>
      </c>
      <c r="K18" s="40" t="s">
        <v>66</v>
      </c>
      <c r="L18" s="41">
        <v>189000000</v>
      </c>
      <c r="M18" s="41">
        <v>189000000</v>
      </c>
      <c r="N18" s="41">
        <v>0</v>
      </c>
      <c r="O18" s="41">
        <v>98356082</v>
      </c>
      <c r="P18" s="41">
        <v>98356082</v>
      </c>
      <c r="Q18" s="41">
        <v>98356082</v>
      </c>
      <c r="R18" s="41">
        <v>98356082</v>
      </c>
      <c r="S18" s="58">
        <f>+O18/L18*100</f>
        <v>52.040255026455029</v>
      </c>
      <c r="T18" s="58">
        <f>+P18/L18*100</f>
        <v>52.040255026455029</v>
      </c>
      <c r="U18" s="58">
        <f>+R18/L18*100</f>
        <v>52.040255026455029</v>
      </c>
      <c r="V18" s="58">
        <f>+N18/L18*100</f>
        <v>0</v>
      </c>
      <c r="W18" s="58">
        <f>+M18/L18*100</f>
        <v>100</v>
      </c>
    </row>
    <row r="19" spans="1:23" ht="24" x14ac:dyDescent="0.25">
      <c r="A19" s="49" t="s">
        <v>67</v>
      </c>
      <c r="B19" s="50" t="s">
        <v>35</v>
      </c>
      <c r="C19" s="50" t="s">
        <v>57</v>
      </c>
      <c r="D19" s="50" t="s">
        <v>68</v>
      </c>
      <c r="E19" s="50" t="s">
        <v>36</v>
      </c>
      <c r="F19" s="50" t="s">
        <v>36</v>
      </c>
      <c r="G19" s="50"/>
      <c r="H19" s="50" t="s">
        <v>38</v>
      </c>
      <c r="I19" s="50" t="s">
        <v>39</v>
      </c>
      <c r="J19" s="50" t="s">
        <v>40</v>
      </c>
      <c r="K19" s="40" t="s">
        <v>69</v>
      </c>
      <c r="L19" s="41">
        <v>361044000</v>
      </c>
      <c r="M19" s="41">
        <v>0</v>
      </c>
      <c r="N19" s="41">
        <v>361044000</v>
      </c>
      <c r="O19" s="41">
        <v>0</v>
      </c>
      <c r="P19" s="41">
        <v>0</v>
      </c>
      <c r="Q19" s="41">
        <v>0</v>
      </c>
      <c r="R19" s="41">
        <v>0</v>
      </c>
      <c r="S19" s="58">
        <f>+O19/L19*100</f>
        <v>0</v>
      </c>
      <c r="T19" s="58">
        <f>+P19/L19*100</f>
        <v>0</v>
      </c>
      <c r="U19" s="58">
        <f>+R19/L19*100</f>
        <v>0</v>
      </c>
      <c r="V19" s="58">
        <f>+N19/L19*100</f>
        <v>100</v>
      </c>
      <c r="W19" s="58">
        <f>+M19/L19*100</f>
        <v>0</v>
      </c>
    </row>
    <row r="20" spans="1:23" ht="15" x14ac:dyDescent="0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40"/>
      <c r="L20" s="41"/>
      <c r="M20" s="41"/>
      <c r="N20" s="41"/>
      <c r="O20" s="41"/>
      <c r="P20" s="41"/>
      <c r="Q20" s="41"/>
      <c r="R20" s="41"/>
      <c r="S20" s="58"/>
      <c r="T20" s="58"/>
      <c r="U20" s="58"/>
      <c r="V20" s="58"/>
      <c r="W20" s="58"/>
    </row>
    <row r="21" spans="1:23" ht="24" x14ac:dyDescent="0.25">
      <c r="A21" s="49" t="s">
        <v>70</v>
      </c>
      <c r="B21" s="50" t="s">
        <v>71</v>
      </c>
      <c r="C21" s="50" t="s">
        <v>72</v>
      </c>
      <c r="D21" s="50" t="s">
        <v>73</v>
      </c>
      <c r="E21" s="50" t="s">
        <v>36</v>
      </c>
      <c r="F21" s="50" t="s">
        <v>1</v>
      </c>
      <c r="G21" s="50" t="s">
        <v>1</v>
      </c>
      <c r="H21" s="50" t="s">
        <v>38</v>
      </c>
      <c r="I21" s="50" t="s">
        <v>62</v>
      </c>
      <c r="J21" s="50" t="s">
        <v>40</v>
      </c>
      <c r="K21" s="40" t="s">
        <v>74</v>
      </c>
      <c r="L21" s="41">
        <v>100000000</v>
      </c>
      <c r="M21" s="41">
        <v>98785000.409999996</v>
      </c>
      <c r="N21" s="41">
        <v>1214999.5900000001</v>
      </c>
      <c r="O21" s="41">
        <v>98284996.409999996</v>
      </c>
      <c r="P21" s="41">
        <v>64501959.93</v>
      </c>
      <c r="Q21" s="41">
        <v>58568263.130000003</v>
      </c>
      <c r="R21" s="41">
        <v>58568263.130000003</v>
      </c>
      <c r="S21" s="58">
        <f>+O21/L21*100</f>
        <v>98.284996409999991</v>
      </c>
      <c r="T21" s="58">
        <f>+P21/L21*100</f>
        <v>64.501959929999998</v>
      </c>
      <c r="U21" s="58">
        <f>+R21/L21*100</f>
        <v>58.568263129999998</v>
      </c>
      <c r="V21" s="58">
        <f>+N21/L21*100</f>
        <v>1.2149995899999999</v>
      </c>
      <c r="W21" s="58">
        <f>+M21/L21*100</f>
        <v>98.785000409999995</v>
      </c>
    </row>
    <row r="22" spans="1:23" ht="15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40"/>
      <c r="L22" s="41"/>
      <c r="M22" s="41"/>
      <c r="N22" s="41"/>
      <c r="O22" s="41"/>
      <c r="P22" s="41"/>
      <c r="Q22" s="41"/>
      <c r="R22" s="41"/>
      <c r="S22" s="58"/>
      <c r="T22" s="58"/>
      <c r="U22" s="58"/>
      <c r="V22" s="58"/>
      <c r="W22" s="58"/>
    </row>
    <row r="23" spans="1:23" ht="36" x14ac:dyDescent="0.25">
      <c r="A23" s="49" t="s">
        <v>75</v>
      </c>
      <c r="B23" s="50" t="s">
        <v>71</v>
      </c>
      <c r="C23" s="50" t="s">
        <v>76</v>
      </c>
      <c r="D23" s="50" t="s">
        <v>73</v>
      </c>
      <c r="E23" s="50" t="s">
        <v>43</v>
      </c>
      <c r="F23" s="50" t="s">
        <v>1</v>
      </c>
      <c r="G23" s="50" t="s">
        <v>1</v>
      </c>
      <c r="H23" s="50" t="s">
        <v>38</v>
      </c>
      <c r="I23" s="50" t="s">
        <v>62</v>
      </c>
      <c r="J23" s="50" t="s">
        <v>40</v>
      </c>
      <c r="K23" s="40" t="s">
        <v>77</v>
      </c>
      <c r="L23" s="41">
        <v>2430000000</v>
      </c>
      <c r="M23" s="41">
        <v>2424120000</v>
      </c>
      <c r="N23" s="41">
        <v>5880000</v>
      </c>
      <c r="O23" s="41">
        <v>1394923167</v>
      </c>
      <c r="P23" s="41">
        <v>1394839567</v>
      </c>
      <c r="Q23" s="41">
        <v>1394839567</v>
      </c>
      <c r="R23" s="41">
        <v>1384892867</v>
      </c>
      <c r="S23" s="58">
        <f>+O23/L23*100</f>
        <v>57.404245555555555</v>
      </c>
      <c r="T23" s="58">
        <f>+P23/L23*100</f>
        <v>57.400805226337447</v>
      </c>
      <c r="U23" s="58">
        <f>+R23/L23*100</f>
        <v>56.991476008230457</v>
      </c>
      <c r="V23" s="58">
        <f>+N23/L23*100</f>
        <v>0.24197530864197531</v>
      </c>
      <c r="W23" s="58">
        <f>+M23/L23*100</f>
        <v>99.758024691358031</v>
      </c>
    </row>
    <row r="24" spans="1:23" ht="36" x14ac:dyDescent="0.25">
      <c r="A24" s="49" t="s">
        <v>75</v>
      </c>
      <c r="B24" s="50" t="s">
        <v>71</v>
      </c>
      <c r="C24" s="50" t="s">
        <v>76</v>
      </c>
      <c r="D24" s="50" t="s">
        <v>73</v>
      </c>
      <c r="E24" s="50" t="s">
        <v>43</v>
      </c>
      <c r="F24" s="50" t="s">
        <v>1</v>
      </c>
      <c r="G24" s="50" t="s">
        <v>1</v>
      </c>
      <c r="H24" s="50" t="s">
        <v>38</v>
      </c>
      <c r="I24" s="50" t="s">
        <v>62</v>
      </c>
      <c r="J24" s="50" t="s">
        <v>63</v>
      </c>
      <c r="K24" s="40" t="s">
        <v>77</v>
      </c>
      <c r="L24" s="41">
        <v>3500000000</v>
      </c>
      <c r="M24" s="41">
        <v>2382220746</v>
      </c>
      <c r="N24" s="41">
        <v>1117779254</v>
      </c>
      <c r="O24" s="41">
        <v>2128584770.05</v>
      </c>
      <c r="P24" s="41">
        <v>335456719.05000001</v>
      </c>
      <c r="Q24" s="41">
        <v>335456719.05000001</v>
      </c>
      <c r="R24" s="41">
        <v>335456719.05000001</v>
      </c>
      <c r="S24" s="58">
        <f>+O24/L24*100</f>
        <v>60.81670771571428</v>
      </c>
      <c r="T24" s="58">
        <f>+P24/L24*100</f>
        <v>9.5844776871428579</v>
      </c>
      <c r="U24" s="58">
        <f>+R24/L24*100</f>
        <v>9.5844776871428579</v>
      </c>
      <c r="V24" s="58">
        <f>+N24/L24*100</f>
        <v>31.936550114285716</v>
      </c>
      <c r="W24" s="58">
        <f>+M24/L24*100</f>
        <v>68.063449885714292</v>
      </c>
    </row>
    <row r="25" spans="1:23" ht="36" x14ac:dyDescent="0.25">
      <c r="A25" s="49" t="s">
        <v>75</v>
      </c>
      <c r="B25" s="50" t="s">
        <v>71</v>
      </c>
      <c r="C25" s="50" t="s">
        <v>76</v>
      </c>
      <c r="D25" s="50" t="s">
        <v>73</v>
      </c>
      <c r="E25" s="50" t="s">
        <v>43</v>
      </c>
      <c r="F25" s="50" t="s">
        <v>1</v>
      </c>
      <c r="G25" s="50" t="s">
        <v>1</v>
      </c>
      <c r="H25" s="50" t="s">
        <v>38</v>
      </c>
      <c r="I25" s="50" t="s">
        <v>78</v>
      </c>
      <c r="J25" s="50" t="s">
        <v>63</v>
      </c>
      <c r="K25" s="40" t="s">
        <v>77</v>
      </c>
      <c r="L25" s="41">
        <v>281001500</v>
      </c>
      <c r="M25" s="41">
        <v>0</v>
      </c>
      <c r="N25" s="41">
        <v>281001500</v>
      </c>
      <c r="O25" s="41">
        <v>0</v>
      </c>
      <c r="P25" s="41">
        <v>0</v>
      </c>
      <c r="Q25" s="41">
        <v>0</v>
      </c>
      <c r="R25" s="41">
        <v>0</v>
      </c>
      <c r="S25" s="58">
        <f>+O25/L25*100</f>
        <v>0</v>
      </c>
      <c r="T25" s="58">
        <f>+P25/L25*100</f>
        <v>0</v>
      </c>
      <c r="U25" s="58">
        <f>+R25/L25*100</f>
        <v>0</v>
      </c>
      <c r="V25" s="58">
        <f>+N25/L25*100</f>
        <v>100</v>
      </c>
      <c r="W25" s="58">
        <f>+M25/L25*100</f>
        <v>0</v>
      </c>
    </row>
    <row r="26" spans="1:23" ht="15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40"/>
      <c r="L26" s="41"/>
      <c r="M26" s="41"/>
      <c r="N26" s="41"/>
      <c r="O26" s="41"/>
      <c r="P26" s="41"/>
      <c r="Q26" s="41"/>
      <c r="R26" s="41"/>
      <c r="S26" s="58"/>
      <c r="T26" s="58"/>
      <c r="U26" s="58"/>
      <c r="V26" s="58"/>
      <c r="W26" s="58"/>
    </row>
    <row r="27" spans="1:23" ht="36" x14ac:dyDescent="0.25">
      <c r="A27" s="49" t="s">
        <v>81</v>
      </c>
      <c r="B27" s="50" t="s">
        <v>71</v>
      </c>
      <c r="C27" s="50" t="s">
        <v>82</v>
      </c>
      <c r="D27" s="50" t="s">
        <v>73</v>
      </c>
      <c r="E27" s="50" t="s">
        <v>39</v>
      </c>
      <c r="F27" s="50" t="s">
        <v>1</v>
      </c>
      <c r="G27" s="50" t="s">
        <v>1</v>
      </c>
      <c r="H27" s="50" t="s">
        <v>38</v>
      </c>
      <c r="I27" s="50" t="s">
        <v>62</v>
      </c>
      <c r="J27" s="50" t="s">
        <v>40</v>
      </c>
      <c r="K27" s="40" t="s">
        <v>83</v>
      </c>
      <c r="L27" s="41">
        <v>2983069280</v>
      </c>
      <c r="M27" s="41">
        <v>2141072361</v>
      </c>
      <c r="N27" s="41">
        <v>841996919</v>
      </c>
      <c r="O27" s="41">
        <v>1372565872</v>
      </c>
      <c r="P27" s="41">
        <v>869039498</v>
      </c>
      <c r="Q27" s="41">
        <v>869039498</v>
      </c>
      <c r="R27" s="41">
        <v>862359083</v>
      </c>
      <c r="S27" s="58">
        <f>+O27/L27*100</f>
        <v>46.011867079399508</v>
      </c>
      <c r="T27" s="58">
        <f>+P27/L27*100</f>
        <v>29.13239406897047</v>
      </c>
      <c r="U27" s="58">
        <f>+R27/L27*100</f>
        <v>28.908449722629303</v>
      </c>
      <c r="V27" s="58">
        <f>+N27/L27*100</f>
        <v>28.225858669966929</v>
      </c>
      <c r="W27" s="58">
        <f>+M27/L27*100</f>
        <v>71.774141330033075</v>
      </c>
    </row>
    <row r="28" spans="1:23" ht="18.75" customHeight="1" x14ac:dyDescent="0.2">
      <c r="A28" s="38" t="s">
        <v>1</v>
      </c>
      <c r="B28" s="39" t="s">
        <v>1</v>
      </c>
      <c r="C28" s="39" t="s">
        <v>1</v>
      </c>
      <c r="D28" s="39" t="s">
        <v>1</v>
      </c>
      <c r="E28" s="39" t="s">
        <v>1</v>
      </c>
      <c r="F28" s="39" t="s">
        <v>1</v>
      </c>
      <c r="G28" s="39" t="s">
        <v>1</v>
      </c>
      <c r="H28" s="39" t="s">
        <v>1</v>
      </c>
      <c r="I28" s="39" t="s">
        <v>1</v>
      </c>
      <c r="J28" s="39" t="s">
        <v>1</v>
      </c>
      <c r="K28" s="59" t="s">
        <v>341</v>
      </c>
      <c r="L28" s="52">
        <v>25132639580</v>
      </c>
      <c r="M28" s="52">
        <v>22290679105.200001</v>
      </c>
      <c r="N28" s="52">
        <v>2841960474.8000002</v>
      </c>
      <c r="O28" s="52">
        <v>14001408915.68</v>
      </c>
      <c r="P28" s="52">
        <v>10958990413.49</v>
      </c>
      <c r="Q28" s="52">
        <v>10945334103.690001</v>
      </c>
      <c r="R28" s="52">
        <v>10927004919.540001</v>
      </c>
      <c r="S28" s="52">
        <f>+O28/L28*100</f>
        <v>55.710061297429391</v>
      </c>
      <c r="T28" s="52">
        <f>+P28/L28*100</f>
        <v>43.604613747817091</v>
      </c>
      <c r="U28" s="52">
        <f>+R28/L28*100</f>
        <v>43.477346996355571</v>
      </c>
      <c r="V28" s="52">
        <f>+N28/L28*100</f>
        <v>11.307847175199097</v>
      </c>
      <c r="W28" s="52">
        <f>+M28/L28*100</f>
        <v>88.692152824800914</v>
      </c>
    </row>
    <row r="29" spans="1:23" x14ac:dyDescent="0.2">
      <c r="S29" s="42"/>
      <c r="T29" s="42"/>
      <c r="U29" s="42"/>
      <c r="V29" s="42"/>
      <c r="W29" s="42"/>
    </row>
    <row r="30" spans="1:23" x14ac:dyDescent="0.2">
      <c r="K30" s="47"/>
      <c r="L30" s="47"/>
      <c r="M30" s="47"/>
      <c r="N30" s="47"/>
      <c r="O30" s="47"/>
      <c r="P30" s="47"/>
      <c r="Q30" s="47"/>
      <c r="R30" s="47"/>
      <c r="S30" s="48"/>
      <c r="T30" s="48"/>
      <c r="U30" s="48"/>
      <c r="V30" s="48"/>
      <c r="W30" s="48"/>
    </row>
    <row r="31" spans="1:23" x14ac:dyDescent="0.2">
      <c r="K31" s="43" t="s">
        <v>333</v>
      </c>
      <c r="L31" s="47"/>
      <c r="M31" s="47"/>
      <c r="N31" s="47"/>
      <c r="O31" s="47"/>
      <c r="P31" s="47"/>
      <c r="Q31" s="47"/>
      <c r="R31" s="47"/>
      <c r="S31" s="48"/>
      <c r="T31" s="48"/>
      <c r="U31" s="48"/>
      <c r="V31" s="48"/>
      <c r="W31" s="48"/>
    </row>
    <row r="32" spans="1:23" ht="15" x14ac:dyDescent="0.25">
      <c r="K32" s="44"/>
      <c r="L32" s="53"/>
      <c r="M32" s="53"/>
      <c r="N32" s="53"/>
      <c r="O32" s="53"/>
      <c r="P32" s="53"/>
      <c r="Q32" s="53"/>
      <c r="R32" s="53"/>
      <c r="S32" s="48"/>
      <c r="T32" s="48"/>
      <c r="U32" s="48"/>
      <c r="V32" s="48"/>
      <c r="W32" s="48"/>
    </row>
    <row r="33" spans="11:23" ht="15" x14ac:dyDescent="0.25">
      <c r="K33" s="45" t="s">
        <v>334</v>
      </c>
      <c r="L33" s="53">
        <f t="shared" ref="L33:R33" si="5">SUM(L7:L12)</f>
        <v>13280500000</v>
      </c>
      <c r="M33" s="53">
        <f t="shared" si="5"/>
        <v>13232515330</v>
      </c>
      <c r="N33" s="53">
        <f t="shared" si="5"/>
        <v>47984670</v>
      </c>
      <c r="O33" s="53">
        <f t="shared" si="5"/>
        <v>7395403558</v>
      </c>
      <c r="P33" s="53">
        <f t="shared" si="5"/>
        <v>7344103170</v>
      </c>
      <c r="Q33" s="53">
        <f t="shared" si="5"/>
        <v>7340855170</v>
      </c>
      <c r="R33" s="53">
        <f t="shared" si="5"/>
        <v>7339155170</v>
      </c>
      <c r="S33" s="48">
        <f>+O33/L33*100</f>
        <v>55.686183185874029</v>
      </c>
      <c r="T33" s="48">
        <f>+P33/L33*100</f>
        <v>55.299899627273078</v>
      </c>
      <c r="U33" s="48">
        <f>+R33/L33*100</f>
        <v>55.262641993900829</v>
      </c>
      <c r="V33" s="48">
        <f>+N33/L33*100</f>
        <v>0.36131674259252289</v>
      </c>
      <c r="W33" s="48">
        <f>+M33/L33*100</f>
        <v>99.638683257407479</v>
      </c>
    </row>
    <row r="34" spans="11:23" ht="15" x14ac:dyDescent="0.25">
      <c r="K34" s="45" t="s">
        <v>335</v>
      </c>
      <c r="L34" s="53">
        <f t="shared" ref="L34:R34" si="6">SUM(L14:L15)</f>
        <v>1978759800</v>
      </c>
      <c r="M34" s="53">
        <f t="shared" si="6"/>
        <v>1822965667.79</v>
      </c>
      <c r="N34" s="53">
        <f t="shared" si="6"/>
        <v>155794132.21000001</v>
      </c>
      <c r="O34" s="53">
        <f t="shared" si="6"/>
        <v>1513290470.22</v>
      </c>
      <c r="P34" s="53">
        <f t="shared" si="6"/>
        <v>852693417.50999999</v>
      </c>
      <c r="Q34" s="53">
        <f t="shared" si="6"/>
        <v>848218804.50999999</v>
      </c>
      <c r="R34" s="53">
        <f t="shared" si="6"/>
        <v>848216735.36000001</v>
      </c>
      <c r="S34" s="48">
        <f>+O34/L34*100</f>
        <v>76.476713859863139</v>
      </c>
      <c r="T34" s="48">
        <f>+P34/L34*100</f>
        <v>43.092315576150277</v>
      </c>
      <c r="U34" s="48">
        <f>+R34/L34*100</f>
        <v>42.866078811586931</v>
      </c>
      <c r="V34" s="48">
        <f>+N34/L34*100</f>
        <v>7.8733220783037945</v>
      </c>
      <c r="W34" s="48">
        <f>+M34/L34*100</f>
        <v>92.126677921696199</v>
      </c>
    </row>
    <row r="35" spans="11:23" ht="15" x14ac:dyDescent="0.25">
      <c r="K35" s="45" t="s">
        <v>336</v>
      </c>
      <c r="L35" s="53">
        <f t="shared" ref="L35:R35" si="7">SUM(L17:L19)</f>
        <v>579309000</v>
      </c>
      <c r="M35" s="53">
        <f t="shared" si="7"/>
        <v>189000000</v>
      </c>
      <c r="N35" s="53">
        <f t="shared" si="7"/>
        <v>390309000</v>
      </c>
      <c r="O35" s="53">
        <f t="shared" si="7"/>
        <v>98356082</v>
      </c>
      <c r="P35" s="53">
        <f t="shared" si="7"/>
        <v>98356082</v>
      </c>
      <c r="Q35" s="53">
        <f t="shared" si="7"/>
        <v>98356082</v>
      </c>
      <c r="R35" s="53">
        <f t="shared" si="7"/>
        <v>98356082</v>
      </c>
      <c r="S35" s="48">
        <f>+O35/L35*100</f>
        <v>16.978172615995955</v>
      </c>
      <c r="T35" s="48">
        <f>+P35/L35*100</f>
        <v>16.978172615995955</v>
      </c>
      <c r="U35" s="48">
        <f>+R35/L35*100</f>
        <v>16.978172615995955</v>
      </c>
      <c r="V35" s="48">
        <f>+N35/L35*100</f>
        <v>67.374924263217039</v>
      </c>
      <c r="W35" s="48">
        <f>+M35/L35*100</f>
        <v>32.625075736782961</v>
      </c>
    </row>
    <row r="36" spans="11:23" ht="15" x14ac:dyDescent="0.25">
      <c r="K36" s="43" t="s">
        <v>337</v>
      </c>
      <c r="L36" s="54">
        <f t="shared" ref="L36" si="8">SUM(L33:L35)</f>
        <v>15838568800</v>
      </c>
      <c r="M36" s="54">
        <f t="shared" ref="M36" si="9">SUM(M33:M35)</f>
        <v>15244480997.790001</v>
      </c>
      <c r="N36" s="54">
        <f t="shared" ref="N36" si="10">SUM(N33:N35)</f>
        <v>594087802.21000004</v>
      </c>
      <c r="O36" s="54">
        <f t="shared" ref="O36" si="11">SUM(O33:O35)</f>
        <v>9007050110.2199993</v>
      </c>
      <c r="P36" s="54">
        <f t="shared" ref="P36" si="12">SUM(P33:P35)</f>
        <v>8295152669.5100002</v>
      </c>
      <c r="Q36" s="54">
        <f t="shared" ref="Q36" si="13">SUM(Q33:Q35)</f>
        <v>8287430056.5100002</v>
      </c>
      <c r="R36" s="54">
        <f t="shared" ref="R36" si="14">SUM(R33:R35)</f>
        <v>8285727987.3599997</v>
      </c>
      <c r="S36" s="55">
        <f>+O36/L36*100</f>
        <v>56.867828299107423</v>
      </c>
      <c r="T36" s="55">
        <f>+P36/L36*100</f>
        <v>52.373120161652487</v>
      </c>
      <c r="U36" s="55">
        <f>+R36/L36*100</f>
        <v>52.313615529201094</v>
      </c>
      <c r="V36" s="55">
        <f>+N36/L36*100</f>
        <v>3.7508932133438728</v>
      </c>
      <c r="W36" s="55">
        <f>+M36/L36*100</f>
        <v>96.249106786656142</v>
      </c>
    </row>
    <row r="37" spans="11:23" ht="15" x14ac:dyDescent="0.25">
      <c r="K37" s="44"/>
      <c r="L37" s="53"/>
      <c r="M37" s="53"/>
      <c r="N37" s="53"/>
      <c r="O37" s="53"/>
      <c r="P37" s="53"/>
      <c r="Q37" s="53"/>
      <c r="R37" s="53"/>
      <c r="S37" s="48"/>
      <c r="T37" s="48"/>
      <c r="U37" s="48"/>
      <c r="V37" s="48"/>
      <c r="W37" s="48"/>
    </row>
    <row r="38" spans="11:23" ht="15" x14ac:dyDescent="0.25">
      <c r="K38" s="45" t="s">
        <v>338</v>
      </c>
      <c r="L38" s="53">
        <f t="shared" ref="L38:R38" si="15">+L21+L23+L27</f>
        <v>5513069280</v>
      </c>
      <c r="M38" s="53">
        <f t="shared" si="15"/>
        <v>4663977361.4099998</v>
      </c>
      <c r="N38" s="53">
        <f t="shared" si="15"/>
        <v>849091918.59000003</v>
      </c>
      <c r="O38" s="53">
        <f t="shared" si="15"/>
        <v>2865774035.4099998</v>
      </c>
      <c r="P38" s="53">
        <f t="shared" si="15"/>
        <v>2328381024.9300003</v>
      </c>
      <c r="Q38" s="53">
        <f t="shared" si="15"/>
        <v>2322447328.1300001</v>
      </c>
      <c r="R38" s="53">
        <f t="shared" si="15"/>
        <v>2305820213.1300001</v>
      </c>
      <c r="S38" s="48">
        <f>+O38/L38*100</f>
        <v>51.981462409810305</v>
      </c>
      <c r="T38" s="48">
        <f>+P38/L38*100</f>
        <v>42.233843013306014</v>
      </c>
      <c r="U38" s="48">
        <f>+R38/L38*100</f>
        <v>41.824618846981011</v>
      </c>
      <c r="V38" s="48">
        <f>+N38/L38*100</f>
        <v>15.401437483658832</v>
      </c>
      <c r="W38" s="48">
        <f>+M38/L38*100</f>
        <v>84.598562516341175</v>
      </c>
    </row>
    <row r="39" spans="11:23" ht="15" x14ac:dyDescent="0.25">
      <c r="K39" s="45" t="s">
        <v>339</v>
      </c>
      <c r="L39" s="53">
        <f t="shared" ref="L39:R39" si="16">+L24+L25</f>
        <v>3781001500</v>
      </c>
      <c r="M39" s="53">
        <f t="shared" si="16"/>
        <v>2382220746</v>
      </c>
      <c r="N39" s="53">
        <f t="shared" si="16"/>
        <v>1398780754</v>
      </c>
      <c r="O39" s="53">
        <f t="shared" si="16"/>
        <v>2128584770.05</v>
      </c>
      <c r="P39" s="53">
        <f t="shared" si="16"/>
        <v>335456719.05000001</v>
      </c>
      <c r="Q39" s="53">
        <f t="shared" si="16"/>
        <v>335456719.05000001</v>
      </c>
      <c r="R39" s="53">
        <f t="shared" si="16"/>
        <v>335456719.05000001</v>
      </c>
      <c r="S39" s="48">
        <f>+O39/L39*100</f>
        <v>56.296850716668587</v>
      </c>
      <c r="T39" s="48">
        <f>+P39/L39*100</f>
        <v>8.8721657224944241</v>
      </c>
      <c r="U39" s="48">
        <f>+R39/L39*100</f>
        <v>8.8721657224944241</v>
      </c>
      <c r="V39" s="48">
        <f>+N39/L39*100</f>
        <v>36.994980139521232</v>
      </c>
      <c r="W39" s="48">
        <f>+M39/L39*100</f>
        <v>63.005019860478761</v>
      </c>
    </row>
    <row r="40" spans="11:23" ht="15" x14ac:dyDescent="0.25">
      <c r="K40" s="43" t="s">
        <v>340</v>
      </c>
      <c r="L40" s="56">
        <f t="shared" ref="L40" si="17">SUM(L38:L39)</f>
        <v>9294070780</v>
      </c>
      <c r="M40" s="56">
        <f t="shared" ref="M40" si="18">SUM(M38:M39)</f>
        <v>7046198107.4099998</v>
      </c>
      <c r="N40" s="56">
        <f t="shared" ref="N40" si="19">SUM(N38:N39)</f>
        <v>2247872672.5900002</v>
      </c>
      <c r="O40" s="56">
        <f t="shared" ref="O40" si="20">SUM(O38:O39)</f>
        <v>4994358805.46</v>
      </c>
      <c r="P40" s="56">
        <f t="shared" ref="P40" si="21">SUM(P38:P39)</f>
        <v>2663837743.9800005</v>
      </c>
      <c r="Q40" s="56">
        <f t="shared" ref="Q40" si="22">SUM(Q38:Q39)</f>
        <v>2657904047.1800003</v>
      </c>
      <c r="R40" s="56">
        <f t="shared" ref="R40" si="23">SUM(R38:R39)</f>
        <v>2641276932.1800003</v>
      </c>
      <c r="S40" s="57">
        <f>+O40/L40*100</f>
        <v>53.737042935022707</v>
      </c>
      <c r="T40" s="57">
        <f>+P40/L40*100</f>
        <v>28.661689877726541</v>
      </c>
      <c r="U40" s="57">
        <f>+R40/L40*100</f>
        <v>28.418945741878677</v>
      </c>
      <c r="V40" s="57">
        <f>+N40/L40*100</f>
        <v>24.186093755894554</v>
      </c>
      <c r="W40" s="57">
        <f>+M40/L40*100</f>
        <v>75.813906244105439</v>
      </c>
    </row>
    <row r="41" spans="11:23" x14ac:dyDescent="0.2">
      <c r="K41" s="43"/>
      <c r="L41" s="47"/>
      <c r="M41" s="47"/>
      <c r="N41" s="47"/>
      <c r="O41" s="47"/>
      <c r="P41" s="47"/>
      <c r="Q41" s="47"/>
      <c r="R41" s="47"/>
      <c r="S41" s="48"/>
      <c r="T41" s="48"/>
      <c r="U41" s="48"/>
      <c r="V41" s="48"/>
      <c r="W41" s="48"/>
    </row>
    <row r="42" spans="11:23" x14ac:dyDescent="0.2">
      <c r="K42" s="46" t="s">
        <v>341</v>
      </c>
      <c r="L42" s="52">
        <f t="shared" ref="L42:R42" si="24">+L40+L36</f>
        <v>25132639580</v>
      </c>
      <c r="M42" s="52">
        <f t="shared" si="24"/>
        <v>22290679105.200001</v>
      </c>
      <c r="N42" s="52">
        <f t="shared" si="24"/>
        <v>2841960474.8000002</v>
      </c>
      <c r="O42" s="52">
        <f t="shared" si="24"/>
        <v>14001408915.68</v>
      </c>
      <c r="P42" s="52">
        <f t="shared" si="24"/>
        <v>10958990413.490002</v>
      </c>
      <c r="Q42" s="52">
        <f t="shared" si="24"/>
        <v>10945334103.690001</v>
      </c>
      <c r="R42" s="52">
        <f t="shared" si="24"/>
        <v>10927004919.540001</v>
      </c>
      <c r="S42" s="51">
        <f>+O42/L42*100</f>
        <v>55.710061297429391</v>
      </c>
      <c r="T42" s="51">
        <f>+P42/L42*100</f>
        <v>43.604613747817098</v>
      </c>
      <c r="U42" s="51">
        <f>+R42/L42*100</f>
        <v>43.477346996355571</v>
      </c>
      <c r="V42" s="51">
        <f>+N42/L42*100</f>
        <v>11.307847175199097</v>
      </c>
      <c r="W42" s="51">
        <f>+M42/L42*100</f>
        <v>88.692152824800914</v>
      </c>
    </row>
    <row r="43" spans="11:23" x14ac:dyDescent="0.2"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1:23" x14ac:dyDescent="0.2"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1:23" x14ac:dyDescent="0.2"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1:23" x14ac:dyDescent="0.2"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8" spans="11:23" ht="12.75" x14ac:dyDescent="0.2">
      <c r="K48" s="60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147"/>
      <c r="C4" s="147"/>
      <c r="D4" s="213" t="s">
        <v>390</v>
      </c>
      <c r="E4" s="214"/>
      <c r="F4" s="214"/>
      <c r="G4" s="214"/>
      <c r="H4" s="214"/>
      <c r="I4" s="214"/>
      <c r="J4" s="214"/>
      <c r="K4" s="215"/>
    </row>
    <row r="5" spans="2:11" ht="21" x14ac:dyDescent="0.25">
      <c r="B5" s="216" t="s">
        <v>351</v>
      </c>
      <c r="C5" s="218" t="s">
        <v>352</v>
      </c>
      <c r="D5" s="217" t="s">
        <v>353</v>
      </c>
      <c r="E5" s="220"/>
      <c r="F5" s="220"/>
      <c r="G5" s="220"/>
      <c r="H5" s="220" t="s">
        <v>354</v>
      </c>
      <c r="I5" s="220"/>
      <c r="J5" s="220"/>
      <c r="K5" s="221"/>
    </row>
    <row r="6" spans="2:11" ht="21" x14ac:dyDescent="0.25">
      <c r="B6" s="217"/>
      <c r="C6" s="219"/>
      <c r="D6" s="217" t="s">
        <v>355</v>
      </c>
      <c r="E6" s="220"/>
      <c r="F6" s="220" t="s">
        <v>356</v>
      </c>
      <c r="G6" s="220"/>
      <c r="H6" s="220" t="s">
        <v>355</v>
      </c>
      <c r="I6" s="220"/>
      <c r="J6" s="220" t="s">
        <v>356</v>
      </c>
      <c r="K6" s="221"/>
    </row>
    <row r="7" spans="2:11" ht="21" x14ac:dyDescent="0.35">
      <c r="B7" s="217"/>
      <c r="C7" s="219"/>
      <c r="D7" s="156" t="s">
        <v>357</v>
      </c>
      <c r="E7" s="148" t="s">
        <v>358</v>
      </c>
      <c r="F7" s="149" t="s">
        <v>357</v>
      </c>
      <c r="G7" s="148" t="s">
        <v>358</v>
      </c>
      <c r="H7" s="148" t="s">
        <v>357</v>
      </c>
      <c r="I7" s="148" t="s">
        <v>358</v>
      </c>
      <c r="J7" s="149" t="s">
        <v>357</v>
      </c>
      <c r="K7" s="157" t="s">
        <v>358</v>
      </c>
    </row>
    <row r="8" spans="2:11" ht="21" x14ac:dyDescent="0.25">
      <c r="B8" s="165" t="s">
        <v>359</v>
      </c>
      <c r="C8" s="191">
        <f>+'EJE ABRIL 2016'!L39/1000000</f>
        <v>17213.514389</v>
      </c>
      <c r="D8" s="158">
        <v>0.92409060294914513</v>
      </c>
      <c r="E8" s="151">
        <f>D8*C8</f>
        <v>15906.846890604795</v>
      </c>
      <c r="F8" s="150">
        <f>+G8/C8</f>
        <v>0.38380165396159999</v>
      </c>
      <c r="G8" s="151">
        <f>+'EJE ABRIL 2016'!S39/1000000</f>
        <v>6606.57529299</v>
      </c>
      <c r="H8" s="150">
        <v>0.91983862874214917</v>
      </c>
      <c r="I8" s="151">
        <f>+C8*H8</f>
        <v>15833.655471411013</v>
      </c>
      <c r="J8" s="150">
        <f>+K8/C8</f>
        <v>0.32829335548708327</v>
      </c>
      <c r="K8" s="159">
        <f>+'EJE ABRIL 2016'!T39/1000000</f>
        <v>5651.0823984899998</v>
      </c>
    </row>
    <row r="9" spans="2:11" ht="21" x14ac:dyDescent="0.25">
      <c r="B9" s="165" t="s">
        <v>360</v>
      </c>
      <c r="C9" s="191">
        <f>+'EJE ABRIL 2016'!L43/1000000</f>
        <v>9288</v>
      </c>
      <c r="D9" s="158">
        <v>0.94046695163515126</v>
      </c>
      <c r="E9" s="151">
        <f>D9*C9</f>
        <v>8735.0570467872858</v>
      </c>
      <c r="F9" s="150">
        <f>+G9/C9</f>
        <v>0.63718042549526277</v>
      </c>
      <c r="G9" s="151">
        <f>+'EJE ABRIL 2016'!S43/1000000</f>
        <v>5918.1317920000001</v>
      </c>
      <c r="H9" s="150">
        <v>0.93122178299834424</v>
      </c>
      <c r="I9" s="151">
        <f>H9*C9</f>
        <v>8649.1879204886209</v>
      </c>
      <c r="J9" s="150">
        <f>+K9/C9</f>
        <v>0.29798694040697676</v>
      </c>
      <c r="K9" s="160">
        <f>+'EJE ABRIL 2016'!T43/1000000</f>
        <v>2767.7027025000002</v>
      </c>
    </row>
    <row r="10" spans="2:11" ht="21.75" thickBot="1" x14ac:dyDescent="0.3">
      <c r="B10" s="166" t="s">
        <v>361</v>
      </c>
      <c r="C10" s="192">
        <f>SUM(C8:C9)</f>
        <v>26501.514389</v>
      </c>
      <c r="D10" s="161">
        <f>+E10/C10</f>
        <v>0.92983003068006609</v>
      </c>
      <c r="E10" s="162">
        <f>SUM(E8:E9)</f>
        <v>24641.903937392082</v>
      </c>
      <c r="F10" s="163">
        <f>+G10/C10</f>
        <v>0.47260344828402107</v>
      </c>
      <c r="G10" s="162">
        <f>SUM(G8:G9)</f>
        <v>12524.707084990001</v>
      </c>
      <c r="H10" s="163">
        <f>+I10/C10</f>
        <v>0.92382808893599466</v>
      </c>
      <c r="I10" s="162">
        <f>SUM(I8:I9)</f>
        <v>24482.843391899634</v>
      </c>
      <c r="J10" s="163">
        <f>+K10/C10</f>
        <v>0.31767184989565694</v>
      </c>
      <c r="K10" s="164">
        <f>SUM(K8:K9)</f>
        <v>8418.7851009900005</v>
      </c>
    </row>
    <row r="11" spans="2:11" x14ac:dyDescent="0.25">
      <c r="B11" s="211" t="s">
        <v>362</v>
      </c>
      <c r="C11" s="211"/>
      <c r="D11" s="211"/>
      <c r="E11" s="211"/>
      <c r="F11" s="211"/>
      <c r="G11" s="211"/>
      <c r="H11" s="211"/>
      <c r="I11" s="211"/>
      <c r="J11" s="211"/>
      <c r="K11" s="211"/>
    </row>
    <row r="12" spans="2:11" ht="20.25" customHeight="1" x14ac:dyDescent="0.25">
      <c r="B12" s="212" t="s">
        <v>365</v>
      </c>
      <c r="C12" s="212"/>
      <c r="D12" s="142"/>
      <c r="E12" s="211" t="s">
        <v>363</v>
      </c>
      <c r="F12" s="211"/>
      <c r="G12" s="142"/>
      <c r="H12" s="121"/>
      <c r="I12" s="211" t="s">
        <v>364</v>
      </c>
      <c r="J12" s="211"/>
      <c r="K12" s="141"/>
    </row>
    <row r="15" spans="2:11" x14ac:dyDescent="0.25">
      <c r="D15" s="231"/>
      <c r="E15" s="231"/>
      <c r="J15" s="131"/>
    </row>
    <row r="16" spans="2:11" x14ac:dyDescent="0.25">
      <c r="I16" s="122"/>
      <c r="J16" s="132"/>
    </row>
    <row r="17" spans="2:6" ht="15.75" thickBot="1" x14ac:dyDescent="0.3"/>
    <row r="18" spans="2:6" ht="21" thickBot="1" x14ac:dyDescent="0.3">
      <c r="B18" s="242"/>
      <c r="C18" s="240" t="s">
        <v>28</v>
      </c>
      <c r="D18" s="240"/>
      <c r="E18" s="241" t="s">
        <v>29</v>
      </c>
      <c r="F18" s="241"/>
    </row>
    <row r="19" spans="2:6" ht="29.25" customHeight="1" thickBot="1" x14ac:dyDescent="0.3">
      <c r="B19" s="243"/>
      <c r="C19" s="129" t="s">
        <v>355</v>
      </c>
      <c r="D19" s="129" t="s">
        <v>356</v>
      </c>
      <c r="E19" s="130" t="s">
        <v>355</v>
      </c>
      <c r="F19" s="130" t="s">
        <v>356</v>
      </c>
    </row>
    <row r="20" spans="2:6" ht="21" thickBot="1" x14ac:dyDescent="0.3">
      <c r="B20" s="128" t="s">
        <v>367</v>
      </c>
      <c r="C20" s="146">
        <f>+D8</f>
        <v>0.92409060294914513</v>
      </c>
      <c r="D20" s="146">
        <f>+F8</f>
        <v>0.38380165396159999</v>
      </c>
      <c r="E20" s="146">
        <f>+H8</f>
        <v>0.91983862874214917</v>
      </c>
      <c r="F20" s="146">
        <f>+J8</f>
        <v>0.32829335548708327</v>
      </c>
    </row>
    <row r="21" spans="2:6" ht="21" thickBot="1" x14ac:dyDescent="0.3">
      <c r="B21" s="128" t="s">
        <v>368</v>
      </c>
      <c r="C21" s="146">
        <f>+D9</f>
        <v>0.94046695163515126</v>
      </c>
      <c r="D21" s="146">
        <f>+F9</f>
        <v>0.63718042549526277</v>
      </c>
      <c r="E21" s="146">
        <f>+H9</f>
        <v>0.93122178299834424</v>
      </c>
      <c r="F21" s="146">
        <f>+J9</f>
        <v>0.29798694040697676</v>
      </c>
    </row>
    <row r="22" spans="2:6" ht="21" thickBot="1" x14ac:dyDescent="0.3">
      <c r="B22" s="128" t="s">
        <v>369</v>
      </c>
      <c r="C22" s="146">
        <f>+D10</f>
        <v>0.92983003068006609</v>
      </c>
      <c r="D22" s="146">
        <f>+F10</f>
        <v>0.47260344828402107</v>
      </c>
      <c r="E22" s="146">
        <f>+H10</f>
        <v>0.92382808893599466</v>
      </c>
      <c r="F22" s="146">
        <f>+J10</f>
        <v>0.31767184989565694</v>
      </c>
    </row>
    <row r="57" spans="2:8" ht="15.75" thickBot="1" x14ac:dyDescent="0.3"/>
    <row r="58" spans="2:8" ht="24" thickBot="1" x14ac:dyDescent="0.4">
      <c r="B58" s="147"/>
      <c r="C58" s="232" t="str">
        <f>+MID(D4,13,35)</f>
        <v xml:space="preserve">Ejecucion a 31 de enero de 2016 </v>
      </c>
      <c r="D58" s="233"/>
      <c r="E58" s="233"/>
      <c r="F58" s="233"/>
      <c r="G58" s="234"/>
      <c r="H58" s="152"/>
    </row>
    <row r="59" spans="2:8" ht="42.75" customHeight="1" x14ac:dyDescent="0.25">
      <c r="B59" s="235" t="s">
        <v>351</v>
      </c>
      <c r="C59" s="237" t="s">
        <v>352</v>
      </c>
      <c r="D59" s="238" t="s">
        <v>353</v>
      </c>
      <c r="E59" s="238"/>
      <c r="F59" s="238" t="s">
        <v>354</v>
      </c>
      <c r="G59" s="219"/>
      <c r="H59" s="152"/>
    </row>
    <row r="60" spans="2:8" ht="21" x14ac:dyDescent="0.35">
      <c r="B60" s="236"/>
      <c r="C60" s="237"/>
      <c r="D60" s="167" t="s">
        <v>357</v>
      </c>
      <c r="E60" s="168" t="s">
        <v>358</v>
      </c>
      <c r="F60" s="167" t="s">
        <v>357</v>
      </c>
      <c r="G60" s="169" t="s">
        <v>358</v>
      </c>
      <c r="H60" s="152"/>
    </row>
    <row r="61" spans="2:8" ht="21" x14ac:dyDescent="0.25">
      <c r="B61" s="172" t="s">
        <v>359</v>
      </c>
      <c r="C61" s="170">
        <f>+C8</f>
        <v>17213.514389</v>
      </c>
      <c r="D61" s="150">
        <f>+E61/C61</f>
        <v>0.38380165396159999</v>
      </c>
      <c r="E61" s="151">
        <f>+G8</f>
        <v>6606.57529299</v>
      </c>
      <c r="F61" s="150">
        <f>+G61/C61</f>
        <v>0.32829335548708327</v>
      </c>
      <c r="G61" s="159">
        <f>+K8</f>
        <v>5651.0823984899998</v>
      </c>
      <c r="H61" s="152"/>
    </row>
    <row r="62" spans="2:8" ht="21" x14ac:dyDescent="0.25">
      <c r="B62" s="172" t="s">
        <v>360</v>
      </c>
      <c r="C62" s="170">
        <f>+C9</f>
        <v>9288</v>
      </c>
      <c r="D62" s="150">
        <f>+E62/C62</f>
        <v>0.63718042549526277</v>
      </c>
      <c r="E62" s="151">
        <f>+G9</f>
        <v>5918.1317920000001</v>
      </c>
      <c r="F62" s="150">
        <f>+G62/C62</f>
        <v>0.29798694040697676</v>
      </c>
      <c r="G62" s="160">
        <f>+K9</f>
        <v>2767.7027025000002</v>
      </c>
      <c r="H62" s="152"/>
    </row>
    <row r="63" spans="2:8" ht="21.75" thickBot="1" x14ac:dyDescent="0.3">
      <c r="B63" s="173" t="s">
        <v>361</v>
      </c>
      <c r="C63" s="171">
        <f>SUM(C61:C62)</f>
        <v>26501.514389</v>
      </c>
      <c r="D63" s="163">
        <f>+E63/C63</f>
        <v>0.47260344828402107</v>
      </c>
      <c r="E63" s="162">
        <f>SUM(E61:E62)</f>
        <v>12524.707084990001</v>
      </c>
      <c r="F63" s="163">
        <f>+G63/C63</f>
        <v>0.31767184989565694</v>
      </c>
      <c r="G63" s="164">
        <f>SUM(G61:G62)</f>
        <v>8418.7851009900005</v>
      </c>
      <c r="H63" s="152"/>
    </row>
    <row r="64" spans="2:8" ht="35.25" customHeight="1" x14ac:dyDescent="0.25">
      <c r="B64" s="239" t="s">
        <v>362</v>
      </c>
      <c r="C64" s="239"/>
      <c r="D64" s="239"/>
      <c r="E64" s="239"/>
      <c r="F64" s="239"/>
      <c r="G64" s="239"/>
      <c r="H64" s="152"/>
    </row>
    <row r="65" spans="2:7" x14ac:dyDescent="0.25">
      <c r="B65" s="211"/>
      <c r="C65" s="211"/>
      <c r="D65" s="119"/>
      <c r="E65" s="119"/>
      <c r="F65" s="120"/>
      <c r="G65" s="119"/>
    </row>
    <row r="68" spans="2:7" ht="15.75" thickBot="1" x14ac:dyDescent="0.3"/>
    <row r="69" spans="2:7" ht="21.75" customHeight="1" thickTop="1" x14ac:dyDescent="0.25">
      <c r="B69" s="225"/>
      <c r="C69" s="227" t="s">
        <v>28</v>
      </c>
      <c r="D69" s="228"/>
      <c r="E69" s="227" t="s">
        <v>29</v>
      </c>
      <c r="F69" s="228"/>
    </row>
    <row r="70" spans="2:7" ht="15.75" thickBot="1" x14ac:dyDescent="0.3">
      <c r="B70" s="226"/>
      <c r="C70" s="229"/>
      <c r="D70" s="230"/>
      <c r="E70" s="229"/>
      <c r="F70" s="230"/>
    </row>
    <row r="71" spans="2:7" ht="21.75" thickTop="1" thickBot="1" x14ac:dyDescent="0.3">
      <c r="B71" s="125" t="str">
        <f>+B20</f>
        <v>Funcionamiento : 15.839</v>
      </c>
      <c r="C71" s="126">
        <f t="shared" ref="C71:F73" si="0">+D61</f>
        <v>0.38380165396159999</v>
      </c>
      <c r="D71" s="127">
        <f>+E61</f>
        <v>6606.57529299</v>
      </c>
      <c r="E71" s="126">
        <f t="shared" si="0"/>
        <v>0.32829335548708327</v>
      </c>
      <c r="F71" s="127">
        <f t="shared" si="0"/>
        <v>5651.0823984899998</v>
      </c>
    </row>
    <row r="72" spans="2:7" ht="21.75" thickTop="1" thickBot="1" x14ac:dyDescent="0.3">
      <c r="B72" s="125" t="str">
        <f>+B21</f>
        <v>Inversión : 9.294</v>
      </c>
      <c r="C72" s="126">
        <f t="shared" si="0"/>
        <v>0.63718042549526277</v>
      </c>
      <c r="D72" s="127">
        <f t="shared" si="0"/>
        <v>5918.1317920000001</v>
      </c>
      <c r="E72" s="126">
        <f t="shared" si="0"/>
        <v>0.29798694040697676</v>
      </c>
      <c r="F72" s="127">
        <f t="shared" si="0"/>
        <v>2767.7027025000002</v>
      </c>
    </row>
    <row r="73" spans="2:7" ht="21.75" thickTop="1" thickBot="1" x14ac:dyDescent="0.3">
      <c r="B73" s="125" t="str">
        <f>+B22</f>
        <v>Total : 25.133</v>
      </c>
      <c r="C73" s="126">
        <f t="shared" si="0"/>
        <v>0.47260344828402107</v>
      </c>
      <c r="D73" s="127">
        <f t="shared" si="0"/>
        <v>12524.707084990001</v>
      </c>
      <c r="E73" s="126">
        <f t="shared" si="0"/>
        <v>0.31767184989565694</v>
      </c>
      <c r="F73" s="127">
        <f t="shared" si="0"/>
        <v>8418.7851009900005</v>
      </c>
    </row>
    <row r="74" spans="2:7" ht="21.75" customHeight="1" thickTop="1" x14ac:dyDescent="0.25">
      <c r="B74" s="124" t="str">
        <f>+B64</f>
        <v xml:space="preserve">Fuente: Grupo de Gestión Financiera Función Pública  - SIIF Nación
Cifras en millones de pesos
  </v>
      </c>
      <c r="C74" s="123"/>
      <c r="D74" s="123"/>
      <c r="E74" s="123"/>
      <c r="F74" s="123"/>
    </row>
    <row r="109" spans="2:7" ht="15.75" thickBot="1" x14ac:dyDescent="0.3"/>
    <row r="110" spans="2:7" ht="66" customHeight="1" thickBot="1" x14ac:dyDescent="0.3">
      <c r="B110" s="222" t="s">
        <v>377</v>
      </c>
      <c r="C110" s="223"/>
      <c r="D110" s="224"/>
      <c r="E110" s="174" t="s">
        <v>342</v>
      </c>
      <c r="F110" s="174" t="s">
        <v>343</v>
      </c>
      <c r="G110" s="175" t="s">
        <v>344</v>
      </c>
    </row>
    <row r="111" spans="2:7" ht="56.25" customHeight="1" x14ac:dyDescent="0.25">
      <c r="B111" s="176" t="s">
        <v>366</v>
      </c>
      <c r="C111" s="177" t="s">
        <v>40</v>
      </c>
      <c r="D111" s="153" t="s">
        <v>74</v>
      </c>
      <c r="E111" s="182">
        <f>+'EJE ABRIL 2016'!W22</f>
        <v>0</v>
      </c>
      <c r="F111" s="182">
        <f>+'EJE ABRIL 2016'!X22</f>
        <v>0</v>
      </c>
      <c r="G111" s="183">
        <f>+'EJE ABRIL 2016'!Y22</f>
        <v>0</v>
      </c>
    </row>
    <row r="112" spans="2:7" ht="79.5" customHeight="1" x14ac:dyDescent="0.25">
      <c r="B112" s="178" t="s">
        <v>75</v>
      </c>
      <c r="C112" s="179" t="s">
        <v>40</v>
      </c>
      <c r="D112" s="154" t="s">
        <v>77</v>
      </c>
      <c r="E112" s="184">
        <f>+'EJE ABRIL 2016'!W23</f>
        <v>39.990592885429933</v>
      </c>
      <c r="F112" s="184">
        <f>+'EJE ABRIL 2016'!X23</f>
        <v>39.990592885429933</v>
      </c>
      <c r="G112" s="185">
        <f>+'EJE ABRIL 2016'!Y23</f>
        <v>39.990592885429933</v>
      </c>
    </row>
    <row r="113" spans="2:7" ht="68.25" customHeight="1" x14ac:dyDescent="0.25">
      <c r="B113" s="178" t="s">
        <v>75</v>
      </c>
      <c r="C113" s="179" t="s">
        <v>63</v>
      </c>
      <c r="D113" s="154" t="s">
        <v>77</v>
      </c>
      <c r="E113" s="184">
        <f>+'EJE ABRIL 2016'!W24</f>
        <v>62.332000000000001</v>
      </c>
      <c r="F113" s="184">
        <f>+'EJE ABRIL 2016'!X24</f>
        <v>7.448379066666666</v>
      </c>
      <c r="G113" s="185">
        <f>+'EJE ABRIL 2016'!Y24</f>
        <v>7.2558790666666662</v>
      </c>
    </row>
    <row r="114" spans="2:7" ht="73.5" customHeight="1" x14ac:dyDescent="0.25">
      <c r="B114" s="178" t="s">
        <v>75</v>
      </c>
      <c r="C114" s="179" t="s">
        <v>63</v>
      </c>
      <c r="D114" s="154" t="s">
        <v>77</v>
      </c>
      <c r="E114" s="184">
        <f>+'EJE ABRIL 2016'!W25</f>
        <v>67.641963541666669</v>
      </c>
      <c r="F114" s="184">
        <f>+'EJE ABRIL 2016'!X25</f>
        <v>8.1659729166666661</v>
      </c>
      <c r="G114" s="185">
        <f>+'EJE ABRIL 2016'!Y25</f>
        <v>4.2585249999999997</v>
      </c>
    </row>
    <row r="115" spans="2:7" ht="61.5" customHeight="1" thickBot="1" x14ac:dyDescent="0.3">
      <c r="B115" s="180" t="s">
        <v>81</v>
      </c>
      <c r="C115" s="181" t="s">
        <v>40</v>
      </c>
      <c r="D115" s="155" t="s">
        <v>83</v>
      </c>
      <c r="E115" s="186">
        <f>+'EJE ABRIL 2016'!W28</f>
        <v>3.9941422666666662</v>
      </c>
      <c r="F115" s="186">
        <f>+'EJE ABRIL 2016'!X28</f>
        <v>0.54960399999999998</v>
      </c>
      <c r="G115" s="187">
        <f>+'EJE ABRIL 2016'!Y28</f>
        <v>0.54960399999999998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C27"/>
  <sheetViews>
    <sheetView topLeftCell="A7" workbookViewId="0">
      <selection sqref="A1:XFD104857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9" x14ac:dyDescent="0.25">
      <c r="A1" s="2" t="s">
        <v>0</v>
      </c>
      <c r="B1" s="2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9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9" x14ac:dyDescent="0.25">
      <c r="A3" s="2" t="s">
        <v>4</v>
      </c>
      <c r="B3" s="2" t="s">
        <v>391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9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9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7040021000</v>
      </c>
      <c r="Q5" s="7">
        <v>0</v>
      </c>
      <c r="R5" s="7">
        <v>0</v>
      </c>
      <c r="S5" s="7">
        <v>7040021000</v>
      </c>
      <c r="T5" s="7">
        <v>0</v>
      </c>
      <c r="U5" s="7">
        <v>7040021000</v>
      </c>
      <c r="V5" s="7">
        <v>0</v>
      </c>
      <c r="W5" s="7">
        <v>2956071908</v>
      </c>
      <c r="X5" s="7">
        <v>2956071908</v>
      </c>
      <c r="Y5" s="7">
        <v>2956071908</v>
      </c>
      <c r="Z5" s="7">
        <v>2956071908</v>
      </c>
      <c r="AC5" s="244">
        <f>+W5/S5</f>
        <v>0.41989532531223983</v>
      </c>
    </row>
    <row r="6" spans="1:29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714061000</v>
      </c>
      <c r="Q6" s="7">
        <v>0</v>
      </c>
      <c r="R6" s="7">
        <v>0</v>
      </c>
      <c r="S6" s="7">
        <v>714061000</v>
      </c>
      <c r="T6" s="7">
        <v>0</v>
      </c>
      <c r="U6" s="7">
        <v>714061000</v>
      </c>
      <c r="V6" s="7">
        <v>0</v>
      </c>
      <c r="W6" s="7">
        <v>285646800</v>
      </c>
      <c r="X6" s="7">
        <v>285646800</v>
      </c>
      <c r="Y6" s="7">
        <v>285646800</v>
      </c>
      <c r="Z6" s="7">
        <v>285646800</v>
      </c>
      <c r="AC6" s="244">
        <f t="shared" ref="AC6:AC26" si="0">+W6/S6</f>
        <v>0.40003136986896076</v>
      </c>
    </row>
    <row r="7" spans="1:29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2266781000</v>
      </c>
      <c r="Q7" s="7">
        <v>0</v>
      </c>
      <c r="R7" s="7">
        <v>0</v>
      </c>
      <c r="S7" s="7">
        <v>2266781000</v>
      </c>
      <c r="T7" s="7">
        <v>0</v>
      </c>
      <c r="U7" s="7">
        <v>2266781000</v>
      </c>
      <c r="V7" s="7">
        <v>0</v>
      </c>
      <c r="W7" s="7">
        <v>406666609</v>
      </c>
      <c r="X7" s="7">
        <v>406471547</v>
      </c>
      <c r="Y7" s="7">
        <v>406471547</v>
      </c>
      <c r="Z7" s="7">
        <v>406471547</v>
      </c>
      <c r="AC7" s="244">
        <f t="shared" si="0"/>
        <v>0.17940268998196121</v>
      </c>
    </row>
    <row r="8" spans="1:29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271365000</v>
      </c>
      <c r="Q8" s="7">
        <v>0</v>
      </c>
      <c r="R8" s="7">
        <v>0</v>
      </c>
      <c r="S8" s="7">
        <v>271365000</v>
      </c>
      <c r="T8" s="7">
        <v>2713650</v>
      </c>
      <c r="U8" s="7">
        <v>268651350</v>
      </c>
      <c r="V8" s="7">
        <v>0</v>
      </c>
      <c r="W8" s="7">
        <v>68044273</v>
      </c>
      <c r="X8" s="7">
        <v>67888655</v>
      </c>
      <c r="Y8" s="7">
        <v>67888655</v>
      </c>
      <c r="Z8" s="7">
        <v>67888655</v>
      </c>
      <c r="AC8" s="244">
        <f t="shared" si="0"/>
        <v>0.2507481546993901</v>
      </c>
    </row>
    <row r="9" spans="1:29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133850300</v>
      </c>
      <c r="Q9" s="7">
        <v>0</v>
      </c>
      <c r="R9" s="7">
        <v>0</v>
      </c>
      <c r="S9" s="7">
        <v>133850300</v>
      </c>
      <c r="T9" s="7">
        <v>6692515</v>
      </c>
      <c r="U9" s="7">
        <v>121600200</v>
      </c>
      <c r="V9" s="7">
        <v>5557585</v>
      </c>
      <c r="W9" s="7">
        <v>114494600</v>
      </c>
      <c r="X9" s="7">
        <v>39475800</v>
      </c>
      <c r="Y9" s="7">
        <v>39475800</v>
      </c>
      <c r="Z9" s="7">
        <v>39418200</v>
      </c>
      <c r="AC9" s="244">
        <f t="shared" si="0"/>
        <v>0.85539292777080067</v>
      </c>
    </row>
    <row r="10" spans="1:29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3213900000</v>
      </c>
      <c r="Q10" s="7">
        <v>0</v>
      </c>
      <c r="R10" s="7">
        <v>0</v>
      </c>
      <c r="S10" s="7">
        <v>3213900000</v>
      </c>
      <c r="T10" s="7">
        <v>0</v>
      </c>
      <c r="U10" s="7">
        <v>3213900000</v>
      </c>
      <c r="V10" s="7">
        <v>0</v>
      </c>
      <c r="W10" s="7">
        <v>1302549545</v>
      </c>
      <c r="X10" s="7">
        <v>1302543680</v>
      </c>
      <c r="Y10" s="7">
        <v>1302543680</v>
      </c>
      <c r="Z10" s="7">
        <v>1259365812</v>
      </c>
      <c r="AC10" s="244">
        <f t="shared" si="0"/>
        <v>0.40528627057469119</v>
      </c>
    </row>
    <row r="11" spans="1:29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7092000</v>
      </c>
      <c r="R11" s="7">
        <v>0</v>
      </c>
      <c r="S11" s="7">
        <v>36092000</v>
      </c>
      <c r="T11" s="7">
        <v>0</v>
      </c>
      <c r="U11" s="7">
        <v>36092000</v>
      </c>
      <c r="V11" s="7">
        <v>0</v>
      </c>
      <c r="W11" s="7">
        <v>35138100</v>
      </c>
      <c r="X11" s="7">
        <v>28046100</v>
      </c>
      <c r="Y11" s="7">
        <v>28046100</v>
      </c>
      <c r="Z11" s="7">
        <v>28046100</v>
      </c>
      <c r="AC11" s="244">
        <f t="shared" si="0"/>
        <v>0.97357032029258561</v>
      </c>
    </row>
    <row r="12" spans="1:29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1767304110</v>
      </c>
      <c r="Q12" s="7">
        <v>1005890443</v>
      </c>
      <c r="R12" s="7">
        <v>0</v>
      </c>
      <c r="S12" s="7">
        <v>2773194553</v>
      </c>
      <c r="T12" s="7">
        <v>88365205</v>
      </c>
      <c r="U12" s="7">
        <v>1647879717.5899999</v>
      </c>
      <c r="V12" s="7">
        <v>1036949630.41</v>
      </c>
      <c r="W12" s="7">
        <v>1373530207.99</v>
      </c>
      <c r="X12" s="7">
        <v>500504658.49000001</v>
      </c>
      <c r="Y12" s="7">
        <v>498450545.49000001</v>
      </c>
      <c r="Z12" s="7">
        <v>498450545.49000001</v>
      </c>
      <c r="AC12" s="244">
        <f t="shared" si="0"/>
        <v>0.49528808085395082</v>
      </c>
    </row>
    <row r="13" spans="1:29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30435600</v>
      </c>
      <c r="Q13" s="7">
        <v>0</v>
      </c>
      <c r="R13" s="7">
        <v>0</v>
      </c>
      <c r="S13" s="7">
        <v>30435600</v>
      </c>
      <c r="T13" s="7">
        <v>304356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  <c r="AC13" s="244">
        <f t="shared" si="0"/>
        <v>0</v>
      </c>
    </row>
    <row r="14" spans="1:29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196560000</v>
      </c>
      <c r="Q14" s="7">
        <v>0</v>
      </c>
      <c r="R14" s="7">
        <v>0</v>
      </c>
      <c r="S14" s="7">
        <v>196560000</v>
      </c>
      <c r="T14" s="7">
        <v>1965600</v>
      </c>
      <c r="U14" s="7">
        <v>194594400</v>
      </c>
      <c r="V14" s="7">
        <v>0</v>
      </c>
      <c r="W14" s="7">
        <v>64433250</v>
      </c>
      <c r="X14" s="7">
        <v>64433250</v>
      </c>
      <c r="Y14" s="7">
        <v>64433250</v>
      </c>
      <c r="Z14" s="7">
        <v>64433250</v>
      </c>
      <c r="AC14" s="244">
        <f t="shared" si="0"/>
        <v>0.32780448717948718</v>
      </c>
    </row>
    <row r="15" spans="1:29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375485760</v>
      </c>
      <c r="Q15" s="7">
        <v>0</v>
      </c>
      <c r="R15" s="7">
        <v>0</v>
      </c>
      <c r="S15" s="7">
        <v>375485760</v>
      </c>
      <c r="T15" s="7">
        <v>3754858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  <c r="AC15" s="244">
        <f t="shared" si="0"/>
        <v>0</v>
      </c>
    </row>
    <row r="16" spans="1:29" ht="22.5" x14ac:dyDescent="0.25">
      <c r="A16" s="4" t="s">
        <v>32</v>
      </c>
      <c r="B16" s="5" t="s">
        <v>33</v>
      </c>
      <c r="C16" s="6" t="s">
        <v>378</v>
      </c>
      <c r="D16" s="4" t="s">
        <v>35</v>
      </c>
      <c r="E16" s="4" t="s">
        <v>57</v>
      </c>
      <c r="F16" s="4" t="s">
        <v>68</v>
      </c>
      <c r="G16" s="4" t="s">
        <v>57</v>
      </c>
      <c r="H16" s="4" t="s">
        <v>192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379</v>
      </c>
      <c r="P16" s="7">
        <v>1174750619</v>
      </c>
      <c r="Q16" s="7">
        <v>0</v>
      </c>
      <c r="R16" s="7">
        <v>1012982443</v>
      </c>
      <c r="S16" s="7">
        <v>161768176</v>
      </c>
      <c r="T16" s="7">
        <v>161768176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C16" s="244">
        <f t="shared" si="0"/>
        <v>0</v>
      </c>
    </row>
    <row r="17" spans="1:29" ht="33.75" x14ac:dyDescent="0.25">
      <c r="A17" s="4" t="s">
        <v>32</v>
      </c>
      <c r="B17" s="5" t="s">
        <v>33</v>
      </c>
      <c r="C17" s="6" t="s">
        <v>380</v>
      </c>
      <c r="D17" s="4" t="s">
        <v>71</v>
      </c>
      <c r="E17" s="4" t="s">
        <v>381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382</v>
      </c>
      <c r="P17" s="7">
        <v>800000000</v>
      </c>
      <c r="Q17" s="7">
        <v>0</v>
      </c>
      <c r="R17" s="7">
        <v>0</v>
      </c>
      <c r="S17" s="7">
        <v>800000000</v>
      </c>
      <c r="T17" s="7">
        <v>8000000</v>
      </c>
      <c r="U17" s="7">
        <v>0</v>
      </c>
      <c r="V17" s="7">
        <v>792000000</v>
      </c>
      <c r="W17" s="7">
        <v>0</v>
      </c>
      <c r="X17" s="7">
        <v>0</v>
      </c>
      <c r="Y17" s="7">
        <v>0</v>
      </c>
      <c r="Z17" s="7">
        <v>0</v>
      </c>
      <c r="AC17" s="244">
        <f t="shared" si="0"/>
        <v>0</v>
      </c>
    </row>
    <row r="18" spans="1:29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39</v>
      </c>
      <c r="N18" s="4" t="s">
        <v>40</v>
      </c>
      <c r="O18" s="5" t="s">
        <v>77</v>
      </c>
      <c r="P18" s="7">
        <v>2904153000</v>
      </c>
      <c r="Q18" s="7">
        <v>0</v>
      </c>
      <c r="R18" s="7">
        <v>0</v>
      </c>
      <c r="S18" s="7">
        <v>2904153000</v>
      </c>
      <c r="T18" s="7">
        <v>0</v>
      </c>
      <c r="U18" s="7">
        <v>2904121905</v>
      </c>
      <c r="V18" s="7">
        <v>31095</v>
      </c>
      <c r="W18" s="7">
        <v>1161388003</v>
      </c>
      <c r="X18" s="7">
        <v>1161388003</v>
      </c>
      <c r="Y18" s="7">
        <v>1161388003</v>
      </c>
      <c r="Z18" s="7">
        <v>1161388003</v>
      </c>
      <c r="AC18" s="244">
        <f t="shared" si="0"/>
        <v>0.39990592885429932</v>
      </c>
    </row>
    <row r="19" spans="1:29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3000000000</v>
      </c>
      <c r="R19" s="7">
        <v>0</v>
      </c>
      <c r="S19" s="7">
        <v>3000000000</v>
      </c>
      <c r="T19" s="7">
        <v>0</v>
      </c>
      <c r="U19" s="7">
        <v>2114239500</v>
      </c>
      <c r="V19" s="7">
        <v>885760500</v>
      </c>
      <c r="W19" s="7">
        <v>1869960000</v>
      </c>
      <c r="X19" s="7">
        <v>223451372</v>
      </c>
      <c r="Y19" s="7">
        <v>217676372</v>
      </c>
      <c r="Z19" s="7">
        <v>217676372</v>
      </c>
      <c r="AC19" s="244">
        <f t="shared" si="0"/>
        <v>0.62331999999999999</v>
      </c>
    </row>
    <row r="20" spans="1:29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78</v>
      </c>
      <c r="N20" s="4" t="s">
        <v>63</v>
      </c>
      <c r="O20" s="5" t="s">
        <v>77</v>
      </c>
      <c r="P20" s="7">
        <v>288000000</v>
      </c>
      <c r="Q20" s="7">
        <v>0</v>
      </c>
      <c r="R20" s="7">
        <v>0</v>
      </c>
      <c r="S20" s="7">
        <v>288000000</v>
      </c>
      <c r="T20" s="7">
        <v>0</v>
      </c>
      <c r="U20" s="7">
        <v>200063654</v>
      </c>
      <c r="V20" s="7">
        <v>87936346</v>
      </c>
      <c r="W20" s="7">
        <v>194808855</v>
      </c>
      <c r="X20" s="7">
        <v>23518002</v>
      </c>
      <c r="Y20" s="7">
        <v>12264552</v>
      </c>
      <c r="Z20" s="7">
        <v>12264552</v>
      </c>
      <c r="AC20" s="244">
        <f t="shared" si="0"/>
        <v>0.67641963541666672</v>
      </c>
    </row>
    <row r="21" spans="1:29" ht="33.75" x14ac:dyDescent="0.25">
      <c r="A21" s="4" t="s">
        <v>32</v>
      </c>
      <c r="B21" s="5" t="s">
        <v>33</v>
      </c>
      <c r="C21" s="6" t="s">
        <v>383</v>
      </c>
      <c r="D21" s="4" t="s">
        <v>71</v>
      </c>
      <c r="E21" s="4" t="s">
        <v>76</v>
      </c>
      <c r="F21" s="4" t="s">
        <v>73</v>
      </c>
      <c r="G21" s="4" t="s">
        <v>46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39</v>
      </c>
      <c r="N21" s="4" t="s">
        <v>40</v>
      </c>
      <c r="O21" s="5" t="s">
        <v>384</v>
      </c>
      <c r="P21" s="7">
        <v>45847000</v>
      </c>
      <c r="Q21" s="7">
        <v>0</v>
      </c>
      <c r="R21" s="7">
        <v>0</v>
      </c>
      <c r="S21" s="7">
        <v>45847000</v>
      </c>
      <c r="T21" s="7">
        <v>458470</v>
      </c>
      <c r="U21" s="7">
        <v>45300000</v>
      </c>
      <c r="V21" s="7">
        <v>88530</v>
      </c>
      <c r="W21" s="7">
        <v>8000000</v>
      </c>
      <c r="X21" s="7">
        <v>0</v>
      </c>
      <c r="Y21" s="7">
        <v>0</v>
      </c>
      <c r="Z21" s="7">
        <v>0</v>
      </c>
      <c r="AC21" s="244">
        <f t="shared" si="0"/>
        <v>0.17449342377909133</v>
      </c>
    </row>
    <row r="22" spans="1:29" ht="45" x14ac:dyDescent="0.25">
      <c r="A22" s="4" t="s">
        <v>32</v>
      </c>
      <c r="B22" s="5" t="s">
        <v>33</v>
      </c>
      <c r="C22" s="6" t="s">
        <v>81</v>
      </c>
      <c r="D22" s="4" t="s">
        <v>71</v>
      </c>
      <c r="E22" s="4" t="s">
        <v>82</v>
      </c>
      <c r="F22" s="4" t="s">
        <v>73</v>
      </c>
      <c r="G22" s="4" t="s">
        <v>39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39</v>
      </c>
      <c r="N22" s="4" t="s">
        <v>40</v>
      </c>
      <c r="O22" s="5" t="s">
        <v>83</v>
      </c>
      <c r="P22" s="7">
        <v>3000000000</v>
      </c>
      <c r="Q22" s="7">
        <v>0</v>
      </c>
      <c r="R22" s="7">
        <v>0</v>
      </c>
      <c r="S22" s="7">
        <v>3000000000</v>
      </c>
      <c r="T22" s="7">
        <v>30000000</v>
      </c>
      <c r="U22" s="7">
        <v>2680266750</v>
      </c>
      <c r="V22" s="7">
        <v>289733250</v>
      </c>
      <c r="W22" s="7">
        <v>1765869761.5</v>
      </c>
      <c r="X22" s="7">
        <v>1179049761.5</v>
      </c>
      <c r="Y22" s="7">
        <v>1179049761.5</v>
      </c>
      <c r="Z22" s="7">
        <v>1179049761.5</v>
      </c>
      <c r="AC22" s="244">
        <f t="shared" si="0"/>
        <v>0.58862325383333336</v>
      </c>
    </row>
    <row r="23" spans="1:29" ht="45" x14ac:dyDescent="0.25">
      <c r="A23" s="4" t="s">
        <v>32</v>
      </c>
      <c r="B23" s="5" t="s">
        <v>33</v>
      </c>
      <c r="C23" s="6" t="s">
        <v>81</v>
      </c>
      <c r="D23" s="4" t="s">
        <v>71</v>
      </c>
      <c r="E23" s="4" t="s">
        <v>82</v>
      </c>
      <c r="F23" s="4" t="s">
        <v>73</v>
      </c>
      <c r="G23" s="4" t="s">
        <v>39</v>
      </c>
      <c r="H23" s="4" t="s">
        <v>1</v>
      </c>
      <c r="I23" s="4" t="s">
        <v>1</v>
      </c>
      <c r="J23" s="4"/>
      <c r="K23" s="4" t="s">
        <v>1</v>
      </c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3000000000</v>
      </c>
      <c r="R23" s="7">
        <v>0</v>
      </c>
      <c r="S23" s="7">
        <v>3000000000</v>
      </c>
      <c r="T23" s="7">
        <v>0</v>
      </c>
      <c r="U23" s="7">
        <v>215085020</v>
      </c>
      <c r="V23" s="7">
        <v>2784914980</v>
      </c>
      <c r="W23" s="7">
        <v>119824268</v>
      </c>
      <c r="X23" s="7">
        <v>16488120</v>
      </c>
      <c r="Y23" s="7">
        <v>16488120</v>
      </c>
      <c r="Z23" s="7">
        <v>16488120</v>
      </c>
      <c r="AC23" s="244">
        <f t="shared" si="0"/>
        <v>3.9941422666666664E-2</v>
      </c>
    </row>
    <row r="24" spans="1:29" ht="67.5" x14ac:dyDescent="0.25">
      <c r="A24" s="4" t="s">
        <v>32</v>
      </c>
      <c r="B24" s="5" t="s">
        <v>33</v>
      </c>
      <c r="C24" s="6" t="s">
        <v>385</v>
      </c>
      <c r="D24" s="4" t="s">
        <v>71</v>
      </c>
      <c r="E24" s="4" t="s">
        <v>82</v>
      </c>
      <c r="F24" s="4" t="s">
        <v>73</v>
      </c>
      <c r="G24" s="4" t="s">
        <v>62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39</v>
      </c>
      <c r="N24" s="4" t="s">
        <v>40</v>
      </c>
      <c r="O24" s="5" t="s">
        <v>386</v>
      </c>
      <c r="P24" s="7">
        <v>1000000000</v>
      </c>
      <c r="Q24" s="7">
        <v>0</v>
      </c>
      <c r="R24" s="7">
        <v>0</v>
      </c>
      <c r="S24" s="7">
        <v>1000000000</v>
      </c>
      <c r="T24" s="7">
        <v>41921530</v>
      </c>
      <c r="U24" s="7">
        <v>64500000</v>
      </c>
      <c r="V24" s="7">
        <v>893578470</v>
      </c>
      <c r="W24" s="7">
        <v>0</v>
      </c>
      <c r="X24" s="7">
        <v>0</v>
      </c>
      <c r="Y24" s="7">
        <v>0</v>
      </c>
      <c r="Z24" s="7">
        <v>0</v>
      </c>
      <c r="AC24" s="244">
        <f t="shared" si="0"/>
        <v>0</v>
      </c>
    </row>
    <row r="25" spans="1:29" ht="45" x14ac:dyDescent="0.25">
      <c r="A25" s="4" t="s">
        <v>32</v>
      </c>
      <c r="B25" s="5" t="s">
        <v>33</v>
      </c>
      <c r="C25" s="6" t="s">
        <v>387</v>
      </c>
      <c r="D25" s="4" t="s">
        <v>71</v>
      </c>
      <c r="E25" s="4" t="s">
        <v>82</v>
      </c>
      <c r="F25" s="4" t="s">
        <v>388</v>
      </c>
      <c r="G25" s="4" t="s">
        <v>36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39</v>
      </c>
      <c r="N25" s="4" t="s">
        <v>40</v>
      </c>
      <c r="O25" s="5" t="s">
        <v>389</v>
      </c>
      <c r="P25" s="7">
        <v>1250000000</v>
      </c>
      <c r="Q25" s="7">
        <v>0</v>
      </c>
      <c r="R25" s="7">
        <v>0</v>
      </c>
      <c r="S25" s="7">
        <v>1250000000</v>
      </c>
      <c r="T25" s="7">
        <v>12500000</v>
      </c>
      <c r="U25" s="7">
        <v>891665000</v>
      </c>
      <c r="V25" s="7">
        <v>345835000</v>
      </c>
      <c r="W25" s="7">
        <v>798280904.5</v>
      </c>
      <c r="X25" s="7">
        <v>163807444</v>
      </c>
      <c r="Y25" s="7">
        <v>144007444</v>
      </c>
      <c r="Z25" s="7">
        <v>144007444</v>
      </c>
      <c r="AC25" s="244">
        <f t="shared" si="0"/>
        <v>0.6386247236</v>
      </c>
    </row>
    <row r="26" spans="1:29" x14ac:dyDescent="0.25">
      <c r="A26" s="4" t="s">
        <v>1</v>
      </c>
      <c r="B26" s="5" t="s">
        <v>1</v>
      </c>
      <c r="C26" s="6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1</v>
      </c>
      <c r="O26" s="5" t="s">
        <v>1</v>
      </c>
      <c r="P26" s="7">
        <v>26501514389</v>
      </c>
      <c r="Q26" s="7">
        <v>7012982443</v>
      </c>
      <c r="R26" s="7">
        <v>1012982443</v>
      </c>
      <c r="S26" s="7">
        <v>32501514389</v>
      </c>
      <c r="T26" s="7">
        <v>358444360</v>
      </c>
      <c r="U26" s="7">
        <v>24618822496.59</v>
      </c>
      <c r="V26" s="7">
        <v>7524247532.4099998</v>
      </c>
      <c r="W26" s="7">
        <v>12524707084.99</v>
      </c>
      <c r="X26" s="7">
        <v>8418785100.9899998</v>
      </c>
      <c r="Y26" s="7">
        <v>8379902537.9899998</v>
      </c>
      <c r="Z26" s="7">
        <v>8336667069.9899998</v>
      </c>
      <c r="AC26" s="244">
        <f t="shared" si="0"/>
        <v>0.38535764626490554</v>
      </c>
    </row>
    <row r="27" spans="1:29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85" t="s">
        <v>21</v>
      </c>
      <c r="D5" s="85" t="s">
        <v>22</v>
      </c>
      <c r="E5" s="85" t="s">
        <v>23</v>
      </c>
      <c r="F5" s="86" t="s">
        <v>24</v>
      </c>
      <c r="G5" s="85" t="s">
        <v>25</v>
      </c>
      <c r="H5" s="85" t="s">
        <v>26</v>
      </c>
      <c r="I5" s="85" t="s">
        <v>27</v>
      </c>
      <c r="J5" s="86" t="s">
        <v>28</v>
      </c>
      <c r="K5" s="87" t="s">
        <v>29</v>
      </c>
      <c r="L5" s="85" t="s">
        <v>30</v>
      </c>
      <c r="M5" s="89" t="s">
        <v>31</v>
      </c>
      <c r="N5" s="90" t="s">
        <v>342</v>
      </c>
      <c r="O5" s="91" t="s">
        <v>343</v>
      </c>
      <c r="P5" s="92" t="s">
        <v>344</v>
      </c>
    </row>
    <row r="6" spans="2:16" x14ac:dyDescent="0.25">
      <c r="B6" s="133" t="s">
        <v>334</v>
      </c>
      <c r="C6" s="134">
        <v>13280500000</v>
      </c>
      <c r="D6" s="134">
        <v>170000000</v>
      </c>
      <c r="E6" s="134">
        <v>170000000</v>
      </c>
      <c r="F6" s="134">
        <v>13280500000</v>
      </c>
      <c r="G6" s="134">
        <v>0</v>
      </c>
      <c r="H6" s="134">
        <v>13264467674</v>
      </c>
      <c r="I6" s="134">
        <v>12531326</v>
      </c>
      <c r="J6" s="134">
        <v>9421116512</v>
      </c>
      <c r="K6" s="134">
        <v>9335407071</v>
      </c>
      <c r="L6" s="134">
        <v>9313454716</v>
      </c>
      <c r="M6" s="134">
        <v>9313454716</v>
      </c>
      <c r="N6" s="135">
        <f>+J6/F6*100</f>
        <v>70.939471495802124</v>
      </c>
      <c r="O6" s="135">
        <f>+K6/F6</f>
        <v>0.70294093377508382</v>
      </c>
      <c r="P6" s="135">
        <f>+M6/F6*100</f>
        <v>70.12879572305259</v>
      </c>
    </row>
    <row r="7" spans="2:16" x14ac:dyDescent="0.25">
      <c r="B7" s="133" t="s">
        <v>335</v>
      </c>
      <c r="C7" s="134">
        <v>1978759800</v>
      </c>
      <c r="D7" s="134">
        <v>3850000</v>
      </c>
      <c r="E7" s="134">
        <v>3850000</v>
      </c>
      <c r="F7" s="134">
        <v>1978759800</v>
      </c>
      <c r="G7" s="134">
        <v>0</v>
      </c>
      <c r="H7" s="134">
        <v>1894552248.51</v>
      </c>
      <c r="I7" s="134">
        <v>63949867.490000002</v>
      </c>
      <c r="J7" s="134">
        <v>1707625556.72</v>
      </c>
      <c r="K7" s="134">
        <v>1201991159.01</v>
      </c>
      <c r="L7" s="134">
        <v>1186607209.01</v>
      </c>
      <c r="M7" s="134">
        <v>1186607209.01</v>
      </c>
      <c r="N7" s="135">
        <f t="shared" ref="N7:N11" si="0">+J7/F7*100</f>
        <v>86.297768770115496</v>
      </c>
      <c r="O7" s="135">
        <f t="shared" ref="O7:O11" si="1">+K7/F7</f>
        <v>0.60744672446347459</v>
      </c>
      <c r="P7" s="135">
        <f t="shared" ref="P7:P11" si="2">+M7/F7*100</f>
        <v>59.96721830562759</v>
      </c>
    </row>
    <row r="8" spans="2:16" x14ac:dyDescent="0.25">
      <c r="B8" s="133" t="s">
        <v>336</v>
      </c>
      <c r="C8" s="134">
        <v>579309000</v>
      </c>
      <c r="D8" s="134">
        <v>0</v>
      </c>
      <c r="E8" s="134">
        <v>0</v>
      </c>
      <c r="F8" s="134">
        <v>579309000</v>
      </c>
      <c r="G8" s="134">
        <v>0</v>
      </c>
      <c r="H8" s="134">
        <v>418265000</v>
      </c>
      <c r="I8" s="134">
        <v>161044000</v>
      </c>
      <c r="J8" s="134">
        <v>149512238</v>
      </c>
      <c r="K8" s="134">
        <v>149512238</v>
      </c>
      <c r="L8" s="134">
        <v>149512238</v>
      </c>
      <c r="M8" s="134">
        <v>149512238</v>
      </c>
      <c r="N8" s="135">
        <f t="shared" si="0"/>
        <v>25.808720044052485</v>
      </c>
      <c r="O8" s="135">
        <f t="shared" si="1"/>
        <v>0.25808720044052486</v>
      </c>
      <c r="P8" s="135">
        <f t="shared" si="2"/>
        <v>25.808720044052485</v>
      </c>
    </row>
    <row r="9" spans="2:16" x14ac:dyDescent="0.25">
      <c r="B9" s="133" t="s">
        <v>337</v>
      </c>
      <c r="C9" s="134">
        <f>SUM(C6:C8)</f>
        <v>15838568800</v>
      </c>
      <c r="D9" s="134">
        <f t="shared" ref="D9:M9" si="3">SUM(D6:D8)</f>
        <v>173850000</v>
      </c>
      <c r="E9" s="134">
        <f t="shared" si="3"/>
        <v>173850000</v>
      </c>
      <c r="F9" s="134">
        <f t="shared" si="3"/>
        <v>15838568800</v>
      </c>
      <c r="G9" s="134">
        <f t="shared" si="3"/>
        <v>0</v>
      </c>
      <c r="H9" s="134">
        <f t="shared" si="3"/>
        <v>15577284922.51</v>
      </c>
      <c r="I9" s="134">
        <f t="shared" si="3"/>
        <v>237525193.49000001</v>
      </c>
      <c r="J9" s="134">
        <f t="shared" si="3"/>
        <v>11278254306.719999</v>
      </c>
      <c r="K9" s="134">
        <f t="shared" si="3"/>
        <v>10686910468.01</v>
      </c>
      <c r="L9" s="134">
        <f t="shared" si="3"/>
        <v>10649574163.01</v>
      </c>
      <c r="M9" s="134">
        <f t="shared" si="3"/>
        <v>10649574163.01</v>
      </c>
      <c r="N9" s="135">
        <f t="shared" si="0"/>
        <v>71.207534273677553</v>
      </c>
      <c r="O9" s="135">
        <f t="shared" si="1"/>
        <v>0.67473965627563526</v>
      </c>
      <c r="P9" s="135">
        <f t="shared" si="2"/>
        <v>67.238235332285839</v>
      </c>
    </row>
    <row r="10" spans="2:16" x14ac:dyDescent="0.25">
      <c r="B10" s="133" t="s">
        <v>370</v>
      </c>
      <c r="C10" s="134">
        <v>5513069280</v>
      </c>
      <c r="D10" s="134">
        <v>3781001500</v>
      </c>
      <c r="E10" s="134">
        <v>0</v>
      </c>
      <c r="F10" s="134">
        <v>9294070780</v>
      </c>
      <c r="G10" s="134">
        <v>0</v>
      </c>
      <c r="H10" s="134">
        <v>8242006844.9300003</v>
      </c>
      <c r="I10" s="134">
        <v>1045151935.0699999</v>
      </c>
      <c r="J10" s="134">
        <v>6479516541.4800005</v>
      </c>
      <c r="K10" s="134">
        <v>4467011415.4800005</v>
      </c>
      <c r="L10" s="134">
        <v>4443005967.4800005</v>
      </c>
      <c r="M10" s="134">
        <v>4419639300.4800005</v>
      </c>
      <c r="N10" s="135">
        <f t="shared" si="0"/>
        <v>69.716668775789131</v>
      </c>
      <c r="O10" s="135">
        <f t="shared" si="1"/>
        <v>0.48063023418033413</v>
      </c>
      <c r="P10" s="135">
        <f t="shared" si="2"/>
        <v>47.553320876258709</v>
      </c>
    </row>
    <row r="11" spans="2:16" x14ac:dyDescent="0.25">
      <c r="B11" s="133" t="s">
        <v>341</v>
      </c>
      <c r="C11" s="134">
        <v>21351638080</v>
      </c>
      <c r="D11" s="134">
        <v>3954851500</v>
      </c>
      <c r="E11" s="134">
        <v>173850000</v>
      </c>
      <c r="F11" s="134">
        <v>25132639580</v>
      </c>
      <c r="G11" s="134">
        <v>0</v>
      </c>
      <c r="H11" s="134">
        <v>23819291767.440002</v>
      </c>
      <c r="I11" s="134">
        <v>1282677128.5599999</v>
      </c>
      <c r="J11" s="134">
        <v>17757770848.200001</v>
      </c>
      <c r="K11" s="134">
        <v>15153921883.490002</v>
      </c>
      <c r="L11" s="134">
        <v>15092580130.490002</v>
      </c>
      <c r="M11" s="134">
        <v>15069213463.490002</v>
      </c>
      <c r="N11" s="135">
        <f t="shared" si="0"/>
        <v>70.656210986812724</v>
      </c>
      <c r="O11" s="135">
        <f t="shared" si="1"/>
        <v>0.60295783239374345</v>
      </c>
      <c r="P11" s="135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ABRIL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2016-06-10T15:15:54Z</cp:lastPrinted>
  <dcterms:created xsi:type="dcterms:W3CDTF">2015-08-03T13:34:35Z</dcterms:created>
  <dcterms:modified xsi:type="dcterms:W3CDTF">2016-06-10T15:16:02Z</dcterms:modified>
</cp:coreProperties>
</file>