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540" windowWidth="18060" windowHeight="6630" firstSheet="2" activeTab="2"/>
  </bookViews>
  <sheets>
    <sheet name="EJE AGREGADA" sheetId="1" state="hidden" r:id="rId1"/>
    <sheet name="EJE DESAGREGADA" sheetId="2" state="hidden" r:id="rId2"/>
    <sheet name="EJE AGOSTO 2016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2" hidden="1">'EJE AGOSTO 2016'!$B$6:$Y$46</definedName>
    <definedName name="_xlnm._FilterDatabase" localSheetId="1" hidden="1">'EJE DESAGREGADA'!$A$4:$Z$134</definedName>
    <definedName name="_xlnm._FilterDatabase" localSheetId="3" hidden="1">'EJE JUL 2015 (2)'!$A$6:$W$42</definedName>
  </definedNames>
  <calcPr calcId="145621"/>
</workbook>
</file>

<file path=xl/calcChain.xml><?xml version="1.0" encoding="utf-8"?>
<calcChain xmlns="http://schemas.openxmlformats.org/spreadsheetml/2006/main">
  <c r="L23" i="4" l="1"/>
  <c r="M23" i="4"/>
  <c r="N23" i="4"/>
  <c r="O23" i="4"/>
  <c r="P23" i="4"/>
  <c r="Q23" i="4"/>
  <c r="R23" i="4"/>
  <c r="S23" i="4"/>
  <c r="W23" i="4"/>
  <c r="E112" i="7" s="1"/>
  <c r="T23" i="4"/>
  <c r="X23" i="4" s="1"/>
  <c r="F112" i="7" s="1"/>
  <c r="U23" i="4"/>
  <c r="V23" i="4"/>
  <c r="L24" i="4"/>
  <c r="L43" i="4" s="1"/>
  <c r="M24" i="4"/>
  <c r="N24" i="4"/>
  <c r="O24" i="4"/>
  <c r="P24" i="4"/>
  <c r="P43" i="4" s="1"/>
  <c r="Q24" i="4"/>
  <c r="R24" i="4"/>
  <c r="S24" i="4"/>
  <c r="T24" i="4"/>
  <c r="U24" i="4"/>
  <c r="U43" i="4" s="1"/>
  <c r="V24" i="4"/>
  <c r="Y24" i="4"/>
  <c r="L25" i="4"/>
  <c r="M25" i="4"/>
  <c r="N25" i="4"/>
  <c r="O25" i="4"/>
  <c r="P25" i="4"/>
  <c r="Q25" i="4"/>
  <c r="R25" i="4"/>
  <c r="S25" i="4"/>
  <c r="W25" i="4"/>
  <c r="T25" i="4"/>
  <c r="X25" i="4" s="1"/>
  <c r="F114" i="7" s="1"/>
  <c r="U25" i="4"/>
  <c r="V25" i="4"/>
  <c r="L26" i="4"/>
  <c r="M26" i="4"/>
  <c r="N26" i="4"/>
  <c r="O26" i="4"/>
  <c r="P26" i="4"/>
  <c r="Q26" i="4"/>
  <c r="R26" i="4"/>
  <c r="S26" i="4"/>
  <c r="W26" i="4"/>
  <c r="T26" i="4"/>
  <c r="X26" i="4" s="1"/>
  <c r="U26" i="4"/>
  <c r="V26" i="4"/>
  <c r="L27" i="4"/>
  <c r="M27" i="4"/>
  <c r="N27" i="4"/>
  <c r="O27" i="4"/>
  <c r="P27" i="4"/>
  <c r="Q27" i="4"/>
  <c r="R27" i="4"/>
  <c r="S27" i="4"/>
  <c r="W27" i="4"/>
  <c r="T27" i="4"/>
  <c r="X27" i="4" s="1"/>
  <c r="U27" i="4"/>
  <c r="V27" i="4"/>
  <c r="L28" i="4"/>
  <c r="M28" i="4"/>
  <c r="N28" i="4"/>
  <c r="O28" i="4"/>
  <c r="P28" i="4"/>
  <c r="Q28" i="4"/>
  <c r="R28" i="4"/>
  <c r="S28" i="4"/>
  <c r="W28" i="4"/>
  <c r="E115" i="7" s="1"/>
  <c r="T28" i="4"/>
  <c r="X28" i="4" s="1"/>
  <c r="F115" i="7" s="1"/>
  <c r="U28" i="4"/>
  <c r="V28" i="4"/>
  <c r="L29" i="4"/>
  <c r="M29" i="4"/>
  <c r="N29" i="4"/>
  <c r="O29" i="4"/>
  <c r="P29" i="4"/>
  <c r="Q29" i="4"/>
  <c r="R29" i="4"/>
  <c r="S29" i="4"/>
  <c r="W29" i="4"/>
  <c r="T29" i="4"/>
  <c r="U29" i="4"/>
  <c r="V29" i="4"/>
  <c r="L30" i="4"/>
  <c r="M30" i="4"/>
  <c r="N30" i="4"/>
  <c r="O30" i="4"/>
  <c r="P30" i="4"/>
  <c r="Q30" i="4"/>
  <c r="R30" i="4"/>
  <c r="S30" i="4"/>
  <c r="W30" i="4"/>
  <c r="T30" i="4"/>
  <c r="U30" i="4"/>
  <c r="V30" i="4"/>
  <c r="M22" i="4"/>
  <c r="N22" i="4"/>
  <c r="N42" i="4" s="1"/>
  <c r="O22" i="4"/>
  <c r="P22" i="4"/>
  <c r="Q22" i="4"/>
  <c r="R22" i="4"/>
  <c r="R42" i="4" s="1"/>
  <c r="R44" i="4" s="1"/>
  <c r="S22" i="4"/>
  <c r="T22" i="4"/>
  <c r="U22" i="4"/>
  <c r="U42" i="4" s="1"/>
  <c r="V22" i="4"/>
  <c r="Y22" i="4" s="1"/>
  <c r="G111" i="7" s="1"/>
  <c r="K23" i="4"/>
  <c r="K24" i="4"/>
  <c r="K25" i="4"/>
  <c r="K26" i="4"/>
  <c r="K27" i="4"/>
  <c r="K28" i="4"/>
  <c r="K29" i="4"/>
  <c r="K30" i="4"/>
  <c r="Y27" i="4"/>
  <c r="Y28" i="4"/>
  <c r="X30" i="4"/>
  <c r="Y29" i="4"/>
  <c r="V43" i="4"/>
  <c r="R43" i="4"/>
  <c r="N43" i="4"/>
  <c r="X24" i="4"/>
  <c r="F113" i="7" s="1"/>
  <c r="P42" i="4"/>
  <c r="P44" i="4" s="1"/>
  <c r="Y26" i="4"/>
  <c r="S42" i="4"/>
  <c r="O42" i="4"/>
  <c r="O44" i="4" s="1"/>
  <c r="Y30" i="4"/>
  <c r="X29" i="4"/>
  <c r="S43" i="4"/>
  <c r="O43" i="4"/>
  <c r="W43" i="4" s="1"/>
  <c r="N44" i="4"/>
  <c r="Y23" i="4"/>
  <c r="Y25" i="4"/>
  <c r="W24" i="4"/>
  <c r="V12" i="4"/>
  <c r="V15" i="4"/>
  <c r="U15" i="4"/>
  <c r="U38" i="4" s="1"/>
  <c r="T15" i="4"/>
  <c r="S15" i="4"/>
  <c r="R15" i="4"/>
  <c r="Q15" i="4"/>
  <c r="Q38" i="4" s="1"/>
  <c r="P15" i="4"/>
  <c r="O15" i="4"/>
  <c r="N15" i="4"/>
  <c r="V14" i="4"/>
  <c r="U14" i="4"/>
  <c r="T14" i="4"/>
  <c r="S14" i="4"/>
  <c r="S38" i="4" s="1"/>
  <c r="R14" i="4"/>
  <c r="R38" i="4" s="1"/>
  <c r="Q14" i="4"/>
  <c r="P14" i="4"/>
  <c r="O14" i="4"/>
  <c r="O38" i="4" s="1"/>
  <c r="X38" i="4" s="1"/>
  <c r="N14" i="4"/>
  <c r="N38" i="4" s="1"/>
  <c r="M15" i="4"/>
  <c r="M14" i="4"/>
  <c r="M7" i="4"/>
  <c r="N7" i="4"/>
  <c r="O7" i="4"/>
  <c r="P7" i="4"/>
  <c r="Q7" i="4"/>
  <c r="R7" i="4"/>
  <c r="S7" i="4"/>
  <c r="T7" i="4"/>
  <c r="U7" i="4"/>
  <c r="V7" i="4"/>
  <c r="V37" i="4" s="1"/>
  <c r="M8" i="4"/>
  <c r="N8" i="4"/>
  <c r="O8" i="4"/>
  <c r="P8" i="4"/>
  <c r="P31" i="4" s="1"/>
  <c r="Q8" i="4"/>
  <c r="R8" i="4"/>
  <c r="S8" i="4"/>
  <c r="W8" i="4"/>
  <c r="T8" i="4"/>
  <c r="U8" i="4"/>
  <c r="V8" i="4"/>
  <c r="M9" i="4"/>
  <c r="N9" i="4"/>
  <c r="O9" i="4"/>
  <c r="P9" i="4"/>
  <c r="Q9" i="4"/>
  <c r="R9" i="4"/>
  <c r="S9" i="4"/>
  <c r="T9" i="4"/>
  <c r="U9" i="4"/>
  <c r="V9" i="4"/>
  <c r="M10" i="4"/>
  <c r="N10" i="4"/>
  <c r="O10" i="4"/>
  <c r="P10" i="4"/>
  <c r="Q10" i="4"/>
  <c r="R10" i="4"/>
  <c r="S10" i="4"/>
  <c r="W10" i="4" s="1"/>
  <c r="T10" i="4"/>
  <c r="U10" i="4"/>
  <c r="V10" i="4"/>
  <c r="M11" i="4"/>
  <c r="N11" i="4"/>
  <c r="O11" i="4"/>
  <c r="P11" i="4"/>
  <c r="Q11" i="4"/>
  <c r="R11" i="4"/>
  <c r="S11" i="4"/>
  <c r="T11" i="4"/>
  <c r="U11" i="4"/>
  <c r="V11" i="4"/>
  <c r="M12" i="4"/>
  <c r="N12" i="4"/>
  <c r="O12" i="4"/>
  <c r="P12" i="4"/>
  <c r="Q12" i="4"/>
  <c r="R12" i="4"/>
  <c r="S12" i="4"/>
  <c r="W12" i="4" s="1"/>
  <c r="T12" i="4"/>
  <c r="U12" i="4"/>
  <c r="M18" i="4"/>
  <c r="N18" i="4"/>
  <c r="O18" i="4"/>
  <c r="P18" i="4"/>
  <c r="Q18" i="4"/>
  <c r="R18" i="4"/>
  <c r="S18" i="4"/>
  <c r="W18" i="4"/>
  <c r="T18" i="4"/>
  <c r="U18" i="4"/>
  <c r="V18" i="4"/>
  <c r="M19" i="4"/>
  <c r="N19" i="4"/>
  <c r="N39" i="4" s="1"/>
  <c r="O19" i="4"/>
  <c r="P19" i="4"/>
  <c r="Q19" i="4"/>
  <c r="R19" i="4"/>
  <c r="S19" i="4"/>
  <c r="T19" i="4"/>
  <c r="U19" i="4"/>
  <c r="V19" i="4"/>
  <c r="M20" i="4"/>
  <c r="N20" i="4"/>
  <c r="O20" i="4"/>
  <c r="O39" i="4" s="1"/>
  <c r="P20" i="4"/>
  <c r="Q20" i="4"/>
  <c r="R20" i="4"/>
  <c r="S20" i="4"/>
  <c r="W20" i="4"/>
  <c r="T20" i="4"/>
  <c r="U20" i="4"/>
  <c r="V20" i="4"/>
  <c r="M17" i="4"/>
  <c r="N17" i="4"/>
  <c r="O17" i="4"/>
  <c r="P17" i="4"/>
  <c r="Q17" i="4"/>
  <c r="Q39" i="4" s="1"/>
  <c r="R17" i="4"/>
  <c r="S17" i="4"/>
  <c r="T17" i="4"/>
  <c r="X17" i="4" s="1"/>
  <c r="U17" i="4"/>
  <c r="U39" i="4" s="1"/>
  <c r="V17" i="4"/>
  <c r="K20" i="4"/>
  <c r="L19" i="4"/>
  <c r="K19" i="4"/>
  <c r="L18" i="4"/>
  <c r="K18" i="4"/>
  <c r="L17" i="4"/>
  <c r="K17" i="4"/>
  <c r="L15" i="4"/>
  <c r="K15" i="4"/>
  <c r="K14" i="4"/>
  <c r="L14" i="4"/>
  <c r="L38" i="4" s="1"/>
  <c r="W19" i="4"/>
  <c r="S44" i="4"/>
  <c r="R39" i="4"/>
  <c r="U31" i="4"/>
  <c r="X8" i="4"/>
  <c r="W11" i="4"/>
  <c r="S39" i="4"/>
  <c r="W39" i="4" s="1"/>
  <c r="X19" i="4"/>
  <c r="Y8" i="4"/>
  <c r="Y9" i="4"/>
  <c r="Y7" i="4"/>
  <c r="Y17" i="4"/>
  <c r="X18" i="4"/>
  <c r="Y11" i="4"/>
  <c r="X22" i="4"/>
  <c r="Y20" i="4"/>
  <c r="Y18" i="4"/>
  <c r="M38" i="4"/>
  <c r="P38" i="4"/>
  <c r="T38" i="4"/>
  <c r="T39" i="4"/>
  <c r="X39" i="4" s="1"/>
  <c r="M37" i="4"/>
  <c r="M40" i="4" s="1"/>
  <c r="W9" i="4"/>
  <c r="X11" i="4"/>
  <c r="X9" i="4"/>
  <c r="T37" i="4"/>
  <c r="T40" i="4" s="1"/>
  <c r="P37" i="4"/>
  <c r="W22" i="4"/>
  <c r="M39" i="4"/>
  <c r="W17" i="4"/>
  <c r="X7" i="4"/>
  <c r="W7" i="4"/>
  <c r="L22" i="4"/>
  <c r="L42" i="4" s="1"/>
  <c r="L44" i="4" s="1"/>
  <c r="C9" i="7" s="1"/>
  <c r="K22" i="4"/>
  <c r="L20" i="4"/>
  <c r="L39" i="4"/>
  <c r="L8" i="4"/>
  <c r="L9" i="4"/>
  <c r="L10" i="4"/>
  <c r="L11" i="4"/>
  <c r="L12" i="4"/>
  <c r="K10" i="4"/>
  <c r="K11" i="4"/>
  <c r="K12" i="4"/>
  <c r="X15" i="4"/>
  <c r="W14" i="4"/>
  <c r="Y15" i="4"/>
  <c r="W15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/>
  <c r="K9" i="10"/>
  <c r="O9" i="10"/>
  <c r="L9" i="10"/>
  <c r="M9" i="10"/>
  <c r="P9" i="10"/>
  <c r="C9" i="10"/>
  <c r="C20" i="7"/>
  <c r="B74" i="7"/>
  <c r="E21" i="7"/>
  <c r="E20" i="7"/>
  <c r="C21" i="7"/>
  <c r="Z4" i="4"/>
  <c r="L7" i="4"/>
  <c r="K8" i="4"/>
  <c r="K9" i="4"/>
  <c r="K7" i="4"/>
  <c r="G112" i="7"/>
  <c r="G113" i="7"/>
  <c r="G114" i="7"/>
  <c r="G115" i="7"/>
  <c r="F111" i="7"/>
  <c r="E111" i="7"/>
  <c r="E113" i="7"/>
  <c r="E114" i="7"/>
  <c r="M35" i="5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/>
  <c r="P42" i="5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O42" i="5"/>
  <c r="M42" i="5"/>
  <c r="R36" i="5"/>
  <c r="N36" i="5"/>
  <c r="N42" i="5"/>
  <c r="Y43" i="4"/>
  <c r="R40" i="5"/>
  <c r="N40" i="5"/>
  <c r="Q40" i="5"/>
  <c r="Q42" i="5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/>
  <c r="K8" i="7"/>
  <c r="G61" i="7" s="1"/>
  <c r="F71" i="7" s="1"/>
  <c r="B72" i="7"/>
  <c r="B71" i="7"/>
  <c r="V40" i="5"/>
  <c r="R42" i="5"/>
  <c r="U40" i="5"/>
  <c r="W40" i="5"/>
  <c r="T40" i="5"/>
  <c r="W36" i="5"/>
  <c r="L42" i="5"/>
  <c r="U36" i="5"/>
  <c r="T36" i="5"/>
  <c r="V36" i="5"/>
  <c r="S36" i="5"/>
  <c r="U42" i="5"/>
  <c r="C62" i="7"/>
  <c r="B73" i="7"/>
  <c r="T42" i="5"/>
  <c r="W42" i="5"/>
  <c r="S42" i="5"/>
  <c r="V42" i="5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/>
  <c r="AB139" i="2"/>
  <c r="AB141" i="2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/>
  <c r="R137" i="2"/>
  <c r="R143" i="2"/>
  <c r="S137" i="2"/>
  <c r="S143" i="2"/>
  <c r="T137" i="2"/>
  <c r="U137" i="2"/>
  <c r="U143" i="2"/>
  <c r="V137" i="2"/>
  <c r="V143" i="2"/>
  <c r="W137" i="2"/>
  <c r="W143" i="2"/>
  <c r="X137" i="2"/>
  <c r="Y137" i="2"/>
  <c r="Y143" i="2"/>
  <c r="Z137" i="2"/>
  <c r="Z143" i="2"/>
  <c r="P137" i="2"/>
  <c r="Q136" i="2"/>
  <c r="R136" i="2"/>
  <c r="S136" i="2"/>
  <c r="T136" i="2"/>
  <c r="U136" i="2"/>
  <c r="V136" i="2"/>
  <c r="W136" i="2"/>
  <c r="X136" i="2"/>
  <c r="Y136" i="2"/>
  <c r="Z136" i="2"/>
  <c r="P136" i="2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  <c r="L31" i="4" l="1"/>
  <c r="L37" i="4"/>
  <c r="L40" i="4" s="1"/>
  <c r="M43" i="4"/>
  <c r="M42" i="4"/>
  <c r="M44" i="4" s="1"/>
  <c r="M46" i="4" s="1"/>
  <c r="V31" i="4"/>
  <c r="O31" i="4"/>
  <c r="Y10" i="4"/>
  <c r="X10" i="4"/>
  <c r="Q37" i="4"/>
  <c r="Q40" i="4" s="1"/>
  <c r="R31" i="4"/>
  <c r="R37" i="4"/>
  <c r="R40" i="4" s="1"/>
  <c r="T43" i="4"/>
  <c r="X43" i="4" s="1"/>
  <c r="Q42" i="4"/>
  <c r="Q44" i="4" s="1"/>
  <c r="Q46" i="4" s="1"/>
  <c r="Y19" i="4"/>
  <c r="V39" i="4"/>
  <c r="Y39" i="4" s="1"/>
  <c r="T31" i="4"/>
  <c r="S31" i="4"/>
  <c r="W31" i="4" s="1"/>
  <c r="O37" i="4"/>
  <c r="U37" i="4"/>
  <c r="U40" i="4" s="1"/>
  <c r="Q31" i="4"/>
  <c r="W38" i="4"/>
  <c r="R46" i="4"/>
  <c r="Q43" i="4"/>
  <c r="T42" i="4"/>
  <c r="I9" i="7"/>
  <c r="E9" i="7"/>
  <c r="X12" i="4"/>
  <c r="Y12" i="4"/>
  <c r="M31" i="4"/>
  <c r="Y37" i="4"/>
  <c r="V40" i="4"/>
  <c r="N31" i="4"/>
  <c r="N37" i="4"/>
  <c r="N40" i="4" s="1"/>
  <c r="N46" i="4" s="1"/>
  <c r="V38" i="4"/>
  <c r="Y38" i="4" s="1"/>
  <c r="Y14" i="4"/>
  <c r="V42" i="4"/>
  <c r="U44" i="4"/>
  <c r="U46" i="4" s="1"/>
  <c r="W44" i="4"/>
  <c r="G9" i="7"/>
  <c r="P39" i="4"/>
  <c r="P40" i="4" s="1"/>
  <c r="P46" i="4" s="1"/>
  <c r="W42" i="4"/>
  <c r="S37" i="4"/>
  <c r="X20" i="4"/>
  <c r="X14" i="4"/>
  <c r="X42" i="4" l="1"/>
  <c r="T44" i="4"/>
  <c r="C8" i="7"/>
  <c r="L46" i="4"/>
  <c r="O40" i="4"/>
  <c r="X37" i="4"/>
  <c r="F9" i="7"/>
  <c r="D21" i="7" s="1"/>
  <c r="E62" i="7"/>
  <c r="W37" i="4"/>
  <c r="S40" i="4"/>
  <c r="Y42" i="4"/>
  <c r="V44" i="4"/>
  <c r="X31" i="4"/>
  <c r="Y31" i="4"/>
  <c r="C61" i="7" l="1"/>
  <c r="C10" i="7"/>
  <c r="E8" i="7"/>
  <c r="E10" i="7" s="1"/>
  <c r="I8" i="7"/>
  <c r="I10" i="7" s="1"/>
  <c r="J8" i="7"/>
  <c r="F20" i="7" s="1"/>
  <c r="G8" i="7"/>
  <c r="S46" i="4"/>
  <c r="W40" i="4"/>
  <c r="X44" i="4"/>
  <c r="T46" i="4"/>
  <c r="X46" i="4" s="1"/>
  <c r="K9" i="7"/>
  <c r="O46" i="4"/>
  <c r="X40" i="4"/>
  <c r="V46" i="4"/>
  <c r="Y46" i="4" s="1"/>
  <c r="Y44" i="4"/>
  <c r="D72" i="7"/>
  <c r="D62" i="7"/>
  <c r="C72" i="7" s="1"/>
  <c r="Y40" i="4"/>
  <c r="H10" i="7" l="1"/>
  <c r="E22" i="7" s="1"/>
  <c r="G62" i="7"/>
  <c r="J9" i="7"/>
  <c r="F21" i="7" s="1"/>
  <c r="K10" i="7"/>
  <c r="J10" i="7" s="1"/>
  <c r="F22" i="7" s="1"/>
  <c r="W46" i="4"/>
  <c r="D10" i="7"/>
  <c r="C22" i="7" s="1"/>
  <c r="E61" i="7"/>
  <c r="G10" i="7"/>
  <c r="F10" i="7" s="1"/>
  <c r="D22" i="7" s="1"/>
  <c r="F8" i="7"/>
  <c r="D20" i="7" s="1"/>
  <c r="C63" i="7"/>
  <c r="F61" i="7"/>
  <c r="E71" i="7" s="1"/>
  <c r="D71" i="7" l="1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<sst xmlns="http://schemas.openxmlformats.org/spreadsheetml/2006/main" count="3121" uniqueCount="394">
  <si>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</si>
  <si>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</si>
  <si>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</si>
  <si>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</si>
  <si>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</si>
  <si>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</si>
  <si>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</si>
  <si>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</si>
  <si>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</si>
  <si>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</si>
  <si>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</si>
  <si>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</si>
  <si>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</si>
  <si>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</si>
  <si>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</si>
  <si>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</si>
  <si>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</si>
  <si>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</si>
  <si>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</si>
  <si>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</si>
  <si>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</si>
  <si>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</si>
  <si>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</si>
  <si>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</si>
  <si>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</si>
  <si>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</si>
  <si>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</si>
  <si>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</si>
  <si>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</si>
  <si>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</si>
  <si>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</si>
  <si>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</si>
  <si>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</si>
  <si>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</si>
  <si>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</si>
  <si>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</si>
  <si>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</si>
  <si>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</si>
  <si>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</si>
  <si>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</si>
  <si>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</si>
  <si>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</si>
  <si>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</si>
  <si>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</si>
  <si>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</si>
  <si>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</si>
  <si>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</si>
  <si>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</si>
  <si>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</si>
  <si>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</si>
  <si>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</si>
  <si>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</si>
  <si>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</si>
  <si>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</si>
  <si>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</si>
  <si>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</si>
  <si>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</si>
  <si>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</si>
  <si>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</si>
  <si>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</si>
  <si>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</si>
  <si>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</si>
  <si>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</si>
  <si>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</si>
  <si>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</si>
  <si>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</si>
  <si>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</si>
  <si>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</si>
  <si>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</si>
  <si>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</si>
  <si>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</si>
  <si>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</si>
  <si>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</si>
  <si>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</si>
  <si>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</si>
  <si>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</si>
  <si>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</si>
  <si>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</si>
  <si>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</si>
  <si>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</si>
  <si>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</si>
  <si>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</si>
  <si>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</si>
  <si>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</si>
  <si>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</si>
  <si>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</si>
  <si>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</si>
  <si>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</si>
  <si>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</si>
  <si>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</si>
  <si>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</si>
  <si>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</si>
  <si>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</si>
  <si>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</si>
  <si>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</si>
  <si>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</si>
  <si>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</si>
  <si>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</si>
  <si>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</si>
  <si>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</si>
  <si>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</si>
  <si>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</si>
  <si>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</si>
  <si>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</si>
  <si>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</si>
  <si>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</si>
  <si>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</si>
  <si>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</si>
  <si>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</si>
  <si>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</si>
  <si>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</si>
  <si>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</si>
  <si>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</si>
  <si>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</si>
  <si>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</si>
  <si>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</si>
  <si>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</si>
  <si>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</si>
  <si>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</si>
  <si>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</si>
  <si>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</si>
  <si>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</si>
  <si>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</si>
  <si>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</si>
  <si>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</si>
  <si>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</si>
  <si>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</si>
  <si>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</si>
  <si>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</si>
  <si>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</si>
  <si>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</si>
  <si>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</si>
  <si>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</si>
  <si>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</si>
  <si>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</si>
  <si>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</si>
  <si>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</si>
  <si>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</si>
  <si>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</si>
  <si>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</si>
  <si>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</si>
  <si>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</si>
  <si>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</si>
  <si>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</si>
  <si>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</si>
  <si>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</si>
  <si>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</si>
  <si>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</si>
  <si>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</si>
  <si>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</si>
  <si>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</si>
  <si>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</si>
  <si>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</si>
  <si>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</si>
  <si>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</si>
  <si>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</si>
  <si>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</si>
  <si>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</si>
  <si>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</si>
  <si>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</si>
  <si>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</si>
  <si>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</si>
  <si>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</si>
  <si>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</si>
  <si>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</si>
  <si>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</si>
  <si>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</si>
  <si>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</si>
  <si>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</si>
  <si>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</si>
  <si>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</si>
  <si>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</si>
  <si>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</si>
  <si>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</si>
  <si>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</si>
  <si>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</si>
  <si>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</si>
  <si>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</si>
  <si>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</si>
  <si>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</si>
  <si>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</si>
  <si>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</si>
  <si>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</si>
  <si>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</si>
  <si>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</si>
  <si>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</si>
  <si>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</si>
  <si>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</si>
  <si>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</si>
  <si>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</si>
  <si>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</si>
  <si>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</si>
  <si>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</si>
  <si>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</si>
  <si>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</si>
  <si>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</si>
  <si>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</si>
  <si>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</si>
  <si>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</si>
  <si>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</si>
  <si>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</si>
  <si>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</si>
  <si>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</si>
  <si>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</si>
  <si>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</si>
  <si>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</si>
  <si>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</si>
  <si>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</si>
  <si>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</si>
  <si>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</si>
  <si>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</si>
  <si>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</si>
  <si>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</si>
  <si>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</si>
  <si>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</si>
  <si>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</si>
  <si>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</si>
  <si>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</si>
  <si>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</si>
  <si>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</si>
  <si>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</si>
  <si>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</si>
  <si>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</si>
  <si>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</si>
  <si>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</si>
  <si>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</si>
  <si>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</si>
  <si>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</si>
  <si>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</si>
  <si>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</si>
  <si>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</si>
  <si>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</si>
  <si>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</si>
  <si>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</si>
  <si>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</si>
  <si>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</si>
  <si>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</si>
  <si>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</si>
  <si>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</si>
  <si>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</si>
  <si>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</si>
  <si>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</si>
  <si>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</si>
  <si>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</si>
  <si>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</si>
  <si>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</si>
  <si>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</si>
  <si>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</si>
  <si>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</si>
  <si>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</si>
  <si>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</si>
  <si>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</si>
  <si>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</si>
  <si>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</si>
  <si>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</si>
  <si>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</si>
  <si>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</si>
  <si>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</si>
  <si>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</si>
  <si>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</si>
  <si>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</si>
  <si>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</si>
  <si>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</si>
  <si>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</si>
  <si>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</si>
  <si>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</si>
  <si>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</si>
  <si>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</si>
  <si>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</si>
  <si>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</si>
  <si>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</si>
  <si>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</si>
  <si>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</si>
  <si>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</si>
  <si>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</si>
  <si>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</si>
  <si>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</si>
  <si>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</si>
  <si>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</si>
  <si>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</si>
  <si>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</si>
  <si>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</si>
  <si>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</si>
  <si>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</si>
  <si>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</si>
  <si>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</si>
  <si>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</si>
  <si>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</si>
  <si>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</si>
  <si>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</si>
  <si>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</si>
  <si>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</si>
  <si>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</si>
  <si>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</si>
  <si>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</si>
  <si>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</si>
  <si>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</si>
  <si>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</si>
  <si>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</si>
  <si>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</si>
  <si>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</si>
  <si>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</si>
  <si>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</si>
  <si>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</si>
  <si>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</si>
  <si>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</si>
  <si>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</si>
  <si>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</si>
  <si>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</si>
  <si>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</si>
  <si>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</si>
  <si>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</si>
  <si>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</si>
  <si>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</si>
  <si>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</si>
  <si>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</si>
  <si>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</si>
  <si>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</si>
  <si>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</si>
  <si>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</si>
  <si>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</si>
  <si>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</si>
  <si>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</si>
  <si>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</si>
  <si>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</si>
  <si>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</si>
  <si>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</si>
  <si>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</si>
  <si>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</si>
  <si>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</si>
  <si>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</si>
  <si>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</si>
  <si>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</si>
  <si>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</si>
  <si>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</si>
  <si>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</si>
  <si>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</si>
  <si>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</si>
  <si>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</si>
  <si>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</si>
  <si>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</si>
  <si>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</si>
  <si>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</si>
  <si>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</si>
  <si>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</si>
  <si>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</si>
  <si>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</si>
  <si>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</si>
  <si>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</si>
  <si>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</si>
  <si>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</si>
  <si>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</si>
  <si>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</si>
  <si>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</si>
  <si>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</si>
  <si>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</si>
  <si>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</si>
  <si>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</si>
  <si>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</si>
  <si>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</si>
  <si>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</si>
  <si>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</si>
  <si>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</si>
  <si>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</si>
  <si>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</si>
  <si>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</si>
  <si>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</si>
  <si>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</si>
  <si>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</si>
  <si>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</si>
  <si>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</si>
  <si>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Orlando Mateus Lopez</t>
  </si>
  <si>
    <t>Coordinadora Grupo de Gestion Financiera</t>
  </si>
  <si>
    <t>Fuente: Grupo de Gestión Financiera Función Pública  - SIIF Nación</t>
  </si>
  <si>
    <t>Profesional Universitario Grupo de Gestion Financiera</t>
  </si>
  <si>
    <t>Elaboró:</t>
  </si>
  <si>
    <t>Revisó:</t>
  </si>
  <si>
    <t>EJECUCION PROYECTOS DE INVERSION A 22 DE DICIEMBRE DE 2015</t>
  </si>
  <si>
    <t>A-3-6-3-20</t>
  </si>
  <si>
    <t>OTRAS TRANSFERENCIAS - PREVIO CONCEPTO DGPPN</t>
  </si>
  <si>
    <t>C-111-1000-1</t>
  </si>
  <si>
    <t>111</t>
  </si>
  <si>
    <t>FORTALECIMIENTO DE LOS SISTEMAS DE INFORMACIÓN DEL EMPLEO PÚBLICO EN COLOMBIA</t>
  </si>
  <si>
    <t>C-123-1000-5</t>
  </si>
  <si>
    <t>MEJORAMIENTO DE LA INFRAESTRUCTURA PROPIA DEL SECTOR</t>
  </si>
  <si>
    <t>C-520-1000-11</t>
  </si>
  <si>
    <t>MEJORAMIENTO TECNOLÓGICO Y OPERATIVO DE LA GESTIÓN DOCUMENTAL DEL DEPARTAMENTO ADMINISTRATIVO DE LA FUNCIÓN PÚBLICA</t>
  </si>
  <si>
    <t>C-520-1403-1</t>
  </si>
  <si>
    <t>1403</t>
  </si>
  <si>
    <t>DESARROLLO CAPACIDAD INSTITUCIONAL DE LAS ENTIDADES PÚBLICAS DEL ORDEN TERRITORIAL</t>
  </si>
  <si>
    <t xml:space="preserve">Comparativo Ejecucion a 31 de enero de 2016 </t>
  </si>
  <si>
    <t>Nohora Constanza Siabato Lozano</t>
  </si>
  <si>
    <t>Enero-Agosto</t>
  </si>
  <si>
    <t>Ejecución Presupuestal Acumulada a 31 de Agosto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</si>
</sst>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Times New Roman"/>
      <family val="1"/>
    </font>
    <font>
      <sz val="1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43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43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7" xfId="0" applyNumberFormat="1" applyFont="1" applyFill="1" applyBorder="1" applyAlignment="1">
      <alignment horizontal="center" vertical="center" wrapText="1" readingOrder="1"/>
    </xf>
    <xf numFmtId="0" fontId="23" fillId="13" borderId="17" xfId="0" applyNumberFormat="1" applyFont="1" applyFill="1" applyBorder="1" applyAlignment="1">
      <alignment horizontal="center" vertical="center" wrapText="1" readingOrder="1"/>
    </xf>
    <xf numFmtId="0" fontId="23" fillId="4" borderId="17" xfId="0" applyNumberFormat="1" applyFont="1" applyFill="1" applyBorder="1" applyAlignment="1">
      <alignment horizontal="center" vertical="center" wrapText="1" readingOrder="1"/>
    </xf>
    <xf numFmtId="0" fontId="23" fillId="14" borderId="24" xfId="0" applyNumberFormat="1" applyFont="1" applyFill="1" applyBorder="1" applyAlignment="1">
      <alignment horizontal="center" vertical="center" wrapText="1" readingOrder="1"/>
    </xf>
    <xf numFmtId="0" fontId="24" fillId="5" borderId="24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9" borderId="25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5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31" xfId="0" applyFont="1" applyFill="1" applyBorder="1" applyAlignment="1">
      <alignment vertical="center"/>
    </xf>
    <xf numFmtId="166" fontId="26" fillId="0" borderId="31" xfId="2" applyNumberFormat="1" applyFont="1" applyFill="1" applyBorder="1" applyAlignment="1">
      <alignment horizontal="center" vertical="center"/>
    </xf>
    <xf numFmtId="165" fontId="26" fillId="0" borderId="31" xfId="1" applyNumberFormat="1" applyFont="1" applyFill="1" applyBorder="1" applyAlignment="1">
      <alignment horizontal="center" vertical="center"/>
    </xf>
    <xf numFmtId="0" fontId="26" fillId="0" borderId="32" xfId="0" applyFont="1" applyBorder="1" applyAlignment="1">
      <alignment vertical="center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2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5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1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5" fontId="30" fillId="0" borderId="20" xfId="1" applyNumberFormat="1" applyFont="1" applyFill="1" applyBorder="1" applyAlignment="1">
      <alignment horizontal="left" vertical="center"/>
    </xf>
    <xf numFmtId="165" fontId="30" fillId="0" borderId="20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5" fontId="30" fillId="0" borderId="21" xfId="1" applyNumberFormat="1" applyFont="1" applyFill="1" applyBorder="1" applyAlignment="1">
      <alignment horizontal="right" vertical="center"/>
    </xf>
    <xf numFmtId="10" fontId="30" fillId="0" borderId="21" xfId="2" applyNumberFormat="1" applyFont="1" applyFill="1" applyBorder="1" applyAlignment="1">
      <alignment horizontal="right" vertical="center"/>
    </xf>
    <xf numFmtId="165" fontId="30" fillId="0" borderId="22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  <xf numFmtId="165" fontId="30" fillId="0" borderId="12" xfId="1" applyNumberFormat="1" applyFont="1" applyFill="1" applyBorder="1" applyAlignment="1">
      <alignment horizontal="center" vertical="center"/>
    </xf>
    <xf numFmtId="165" fontId="30" fillId="0" borderId="13" xfId="1" applyNumberFormat="1" applyFont="1" applyFill="1" applyBorder="1" applyAlignment="1">
      <alignment horizontal="center" vertical="center"/>
    </xf>
    <xf numFmtId="0" fontId="30" fillId="16" borderId="47" xfId="0" applyFont="1" applyFill="1" applyBorder="1" applyAlignment="1">
      <alignment vertical="center"/>
    </xf>
    <xf numFmtId="0" fontId="30" fillId="16" borderId="48" xfId="0" applyFont="1" applyFill="1" applyBorder="1" applyAlignment="1">
      <alignment vertical="center"/>
    </xf>
    <xf numFmtId="0" fontId="33" fillId="16" borderId="17" xfId="0" applyFont="1" applyFill="1" applyBorder="1" applyAlignment="1">
      <alignment horizontal="center" vertical="center" wrapText="1"/>
    </xf>
    <xf numFmtId="0" fontId="33" fillId="16" borderId="18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/>
    </xf>
    <xf numFmtId="167" fontId="35" fillId="0" borderId="40" xfId="0" applyNumberFormat="1" applyFont="1" applyFill="1" applyBorder="1" applyAlignment="1">
      <alignment horizontal="center" vertical="center"/>
    </xf>
    <xf numFmtId="167" fontId="35" fillId="0" borderId="2" xfId="0" applyNumberFormat="1" applyFont="1" applyFill="1" applyBorder="1" applyAlignment="1">
      <alignment horizontal="center" vertical="center"/>
    </xf>
    <xf numFmtId="167" fontId="35" fillId="0" borderId="20" xfId="0" applyNumberFormat="1" applyFont="1" applyFill="1" applyBorder="1" applyAlignment="1">
      <alignment horizontal="center" vertical="center"/>
    </xf>
    <xf numFmtId="167" fontId="35" fillId="0" borderId="21" xfId="0" applyNumberFormat="1" applyFont="1" applyFill="1" applyBorder="1" applyAlignment="1">
      <alignment horizontal="center" vertical="center"/>
    </xf>
    <xf numFmtId="167" fontId="35" fillId="0" borderId="22" xfId="0" applyNumberFormat="1" applyFont="1" applyFill="1" applyBorder="1" applyAlignment="1">
      <alignment horizontal="center" vertical="center"/>
    </xf>
    <xf numFmtId="165" fontId="30" fillId="0" borderId="20" xfId="1" applyNumberFormat="1" applyFont="1" applyFill="1" applyBorder="1" applyAlignment="1">
      <alignment vertical="center"/>
    </xf>
    <xf numFmtId="165" fontId="30" fillId="0" borderId="22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/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4" xfId="0" applyNumberFormat="1" applyFont="1" applyFill="1" applyBorder="1" applyAlignment="1">
      <alignment horizontal="center" vertical="center" wrapText="1" readingOrder="1"/>
    </xf>
    <xf numFmtId="0" fontId="36" fillId="0" borderId="25" xfId="0" applyNumberFormat="1" applyFont="1" applyFill="1" applyBorder="1" applyAlignment="1">
      <alignment horizontal="center" vertical="center" wrapText="1" readingOrder="1"/>
    </xf>
    <xf numFmtId="0" fontId="36" fillId="13" borderId="24" xfId="0" applyNumberFormat="1" applyFont="1" applyFill="1" applyBorder="1" applyAlignment="1">
      <alignment horizontal="center" vertical="center" wrapText="1" readingOrder="1"/>
    </xf>
    <xf numFmtId="0" fontId="36" fillId="4" borderId="24" xfId="0" applyNumberFormat="1" applyFont="1" applyFill="1" applyBorder="1" applyAlignment="1">
      <alignment horizontal="center" vertical="center" wrapText="1" readingOrder="1"/>
    </xf>
    <xf numFmtId="0" fontId="36" fillId="14" borderId="24" xfId="0" applyNumberFormat="1" applyFont="1" applyFill="1" applyBorder="1" applyAlignment="1">
      <alignment horizontal="center" vertical="center" wrapText="1" readingOrder="1"/>
    </xf>
    <xf numFmtId="0" fontId="7" fillId="5" borderId="24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center" vertical="center" wrapText="1" readingOrder="1"/>
    </xf>
    <xf numFmtId="0" fontId="37" fillId="0" borderId="10" xfId="0" applyNumberFormat="1" applyFont="1" applyFill="1" applyBorder="1" applyAlignment="1">
      <alignment horizontal="left" vertical="center" wrapText="1" readingOrder="1"/>
    </xf>
    <xf numFmtId="43" fontId="37" fillId="0" borderId="10" xfId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 applyAlignment="1">
      <alignment horizontal="right" vertical="center" wrapText="1" readingOrder="1"/>
    </xf>
    <xf numFmtId="39" fontId="37" fillId="0" borderId="11" xfId="0" applyNumberFormat="1" applyFont="1" applyFill="1" applyBorder="1" applyAlignment="1">
      <alignment horizontal="right" vertical="center" wrapText="1" readingOrder="1"/>
    </xf>
    <xf numFmtId="0" fontId="37" fillId="0" borderId="1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center" vertical="center" wrapText="1" readingOrder="1"/>
    </xf>
    <xf numFmtId="0" fontId="37" fillId="0" borderId="2" xfId="0" applyNumberFormat="1" applyFont="1" applyFill="1" applyBorder="1" applyAlignment="1">
      <alignment horizontal="left" vertical="center" wrapText="1" readingOrder="1"/>
    </xf>
    <xf numFmtId="43" fontId="37" fillId="0" borderId="2" xfId="1" applyFont="1" applyFill="1" applyBorder="1" applyAlignment="1">
      <alignment horizontal="left" vertical="center" wrapText="1" readingOrder="1"/>
    </xf>
    <xf numFmtId="39" fontId="37" fillId="0" borderId="2" xfId="0" applyNumberFormat="1" applyFont="1" applyFill="1" applyBorder="1" applyAlignment="1">
      <alignment horizontal="right" vertical="center" wrapText="1" readingOrder="1"/>
    </xf>
    <xf numFmtId="39" fontId="37" fillId="0" borderId="20" xfId="0" applyNumberFormat="1" applyFont="1" applyFill="1" applyBorder="1" applyAlignment="1">
      <alignment horizontal="right" vertical="center" wrapText="1" readingOrder="1"/>
    </xf>
    <xf numFmtId="0" fontId="37" fillId="0" borderId="13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center" vertical="center" wrapText="1" readingOrder="1"/>
    </xf>
    <xf numFmtId="0" fontId="37" fillId="0" borderId="21" xfId="0" applyNumberFormat="1" applyFont="1" applyFill="1" applyBorder="1" applyAlignment="1">
      <alignment horizontal="left" vertical="center" wrapText="1" readingOrder="1"/>
    </xf>
    <xf numFmtId="43" fontId="37" fillId="0" borderId="21" xfId="1" applyFont="1" applyFill="1" applyBorder="1" applyAlignment="1">
      <alignment horizontal="left" vertical="center" wrapText="1" readingOrder="1"/>
    </xf>
    <xf numFmtId="39" fontId="37" fillId="0" borderId="21" xfId="0" applyNumberFormat="1" applyFont="1" applyFill="1" applyBorder="1" applyAlignment="1">
      <alignment horizontal="right" vertical="center" wrapText="1" readingOrder="1"/>
    </xf>
    <xf numFmtId="39" fontId="37" fillId="0" borderId="22" xfId="0" applyNumberFormat="1" applyFont="1" applyFill="1" applyBorder="1" applyAlignment="1">
      <alignment horizontal="right" vertical="center" wrapText="1" readingOrder="1"/>
    </xf>
    <xf numFmtId="0" fontId="37" fillId="0" borderId="23" xfId="0" applyNumberFormat="1" applyFont="1" applyFill="1" applyBorder="1" applyAlignment="1">
      <alignment horizontal="center" vertical="center" wrapText="1" readingOrder="1"/>
    </xf>
    <xf numFmtId="0" fontId="37" fillId="0" borderId="23" xfId="0" applyNumberFormat="1" applyFont="1" applyFill="1" applyBorder="1" applyAlignment="1">
      <alignment horizontal="left" vertical="center" wrapText="1" readingOrder="1"/>
    </xf>
    <xf numFmtId="164" fontId="37" fillId="0" borderId="23" xfId="0" applyNumberFormat="1" applyFont="1" applyFill="1" applyBorder="1" applyAlignment="1">
      <alignment horizontal="right" vertical="center" wrapText="1" readingOrder="1"/>
    </xf>
    <xf numFmtId="39" fontId="37" fillId="0" borderId="14" xfId="0" applyNumberFormat="1" applyFont="1" applyFill="1" applyBorder="1" applyAlignment="1">
      <alignment horizontal="right" vertical="center" wrapText="1" readingOrder="1"/>
    </xf>
    <xf numFmtId="39" fontId="37" fillId="0" borderId="15" xfId="0" applyNumberFormat="1" applyFont="1" applyFill="1" applyBorder="1" applyAlignment="1">
      <alignment horizontal="right" vertical="center" wrapText="1" readingOrder="1"/>
    </xf>
    <xf numFmtId="0" fontId="37" fillId="0" borderId="50" xfId="0" applyNumberFormat="1" applyFont="1" applyFill="1" applyBorder="1" applyAlignment="1">
      <alignment horizontal="center" vertical="center" wrapText="1" readingOrder="1"/>
    </xf>
    <xf numFmtId="0" fontId="37" fillId="0" borderId="24" xfId="0" applyNumberFormat="1" applyFont="1" applyFill="1" applyBorder="1" applyAlignment="1">
      <alignment horizontal="center" vertical="center" wrapText="1" readingOrder="1"/>
    </xf>
    <xf numFmtId="0" fontId="37" fillId="0" borderId="24" xfId="0" applyNumberFormat="1" applyFont="1" applyFill="1" applyBorder="1" applyAlignment="1">
      <alignment horizontal="left" vertical="center" wrapText="1" readingOrder="1"/>
    </xf>
    <xf numFmtId="43" fontId="37" fillId="0" borderId="49" xfId="1" applyFont="1" applyFill="1" applyBorder="1" applyAlignment="1">
      <alignment horizontal="left" vertical="center" wrapText="1" readingOrder="1"/>
    </xf>
    <xf numFmtId="0" fontId="37" fillId="0" borderId="26" xfId="0" applyNumberFormat="1" applyFont="1" applyFill="1" applyBorder="1" applyAlignment="1">
      <alignment horizontal="center" vertical="center" wrapText="1" readingOrder="1"/>
    </xf>
    <xf numFmtId="0" fontId="37" fillId="0" borderId="14" xfId="0" applyNumberFormat="1" applyFont="1" applyFill="1" applyBorder="1" applyAlignment="1">
      <alignment horizontal="center" vertical="center" wrapText="1" readingOrder="1"/>
    </xf>
    <xf numFmtId="0" fontId="37" fillId="0" borderId="14" xfId="0" applyNumberFormat="1" applyFont="1" applyFill="1" applyBorder="1" applyAlignment="1">
      <alignment horizontal="left" vertical="center" wrapText="1" readingOrder="1"/>
    </xf>
    <xf numFmtId="0" fontId="37" fillId="0" borderId="0" xfId="0" applyNumberFormat="1" applyFont="1" applyFill="1" applyBorder="1" applyAlignment="1">
      <alignment horizontal="center" vertical="center" wrapText="1" readingOrder="1"/>
    </xf>
    <xf numFmtId="4" fontId="38" fillId="0" borderId="9" xfId="0" applyNumberFormat="1" applyFont="1" applyFill="1" applyBorder="1" applyAlignment="1" applyProtection="1">
      <alignment horizontal="center" vertical="center"/>
    </xf>
    <xf numFmtId="39" fontId="36" fillId="9" borderId="51" xfId="0" applyNumberFormat="1" applyFont="1" applyFill="1" applyBorder="1" applyAlignment="1">
      <alignment horizontal="right" vertical="center" wrapText="1" readingOrder="1"/>
    </xf>
    <xf numFmtId="39" fontId="36" fillId="9" borderId="14" xfId="0" applyNumberFormat="1" applyFont="1" applyFill="1" applyBorder="1" applyAlignment="1">
      <alignment horizontal="right" vertical="center" wrapText="1" readingOrder="1"/>
    </xf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14" fillId="0" borderId="0" xfId="0" applyNumberFormat="1" applyFont="1" applyFill="1" applyBorder="1"/>
    <xf numFmtId="4" fontId="39" fillId="0" borderId="0" xfId="0" applyNumberFormat="1" applyFont="1" applyFill="1" applyBorder="1" applyAlignment="1" applyProtection="1">
      <alignment horizontal="center"/>
    </xf>
    <xf numFmtId="0" fontId="37" fillId="0" borderId="8" xfId="0" applyNumberFormat="1" applyFont="1" applyFill="1" applyBorder="1" applyAlignment="1">
      <alignment horizontal="left" vertical="center" wrapText="1" readingOrder="1"/>
    </xf>
    <xf numFmtId="39" fontId="14" fillId="0" borderId="10" xfId="0" applyNumberFormat="1" applyFont="1" applyFill="1" applyBorder="1"/>
    <xf numFmtId="0" fontId="37" fillId="0" borderId="4" xfId="0" applyNumberFormat="1" applyFont="1" applyFill="1" applyBorder="1" applyAlignment="1">
      <alignment horizontal="left" vertical="center" wrapText="1" readingOrder="1"/>
    </xf>
    <xf numFmtId="39" fontId="14" fillId="0" borderId="5" xfId="0" applyNumberFormat="1" applyFont="1" applyFill="1" applyBorder="1"/>
    <xf numFmtId="0" fontId="37" fillId="0" borderId="26" xfId="0" applyNumberFormat="1" applyFont="1" applyFill="1" applyBorder="1" applyAlignment="1">
      <alignment horizontal="left" vertical="center" wrapText="1" readingOrder="1"/>
    </xf>
    <xf numFmtId="39" fontId="14" fillId="0" borderId="14" xfId="0" applyNumberFormat="1" applyFont="1" applyFill="1" applyBorder="1"/>
    <xf numFmtId="0" fontId="36" fillId="0" borderId="16" xfId="0" applyNumberFormat="1" applyFont="1" applyFill="1" applyBorder="1" applyAlignment="1">
      <alignment horizontal="center" vertical="center" wrapText="1" readingOrder="1"/>
    </xf>
    <xf numFmtId="39" fontId="7" fillId="12" borderId="17" xfId="0" applyNumberFormat="1" applyFont="1" applyFill="1" applyBorder="1"/>
    <xf numFmtId="39" fontId="7" fillId="12" borderId="18" xfId="0" applyNumberFormat="1" applyFont="1" applyFill="1" applyBorder="1"/>
    <xf numFmtId="4" fontId="39" fillId="0" borderId="0" xfId="0" applyNumberFormat="1" applyFont="1" applyFill="1" applyBorder="1" applyAlignment="1" applyProtection="1"/>
    <xf numFmtId="39" fontId="14" fillId="0" borderId="27" xfId="0" applyNumberFormat="1" applyFont="1" applyFill="1" applyBorder="1"/>
    <xf numFmtId="39" fontId="14" fillId="0" borderId="11" xfId="0" applyNumberFormat="1" applyFont="1" applyFill="1" applyBorder="1"/>
    <xf numFmtId="0" fontId="37" fillId="0" borderId="13" xfId="0" applyNumberFormat="1" applyFont="1" applyFill="1" applyBorder="1" applyAlignment="1">
      <alignment horizontal="left" vertical="center" wrapText="1" readingOrder="1"/>
    </xf>
    <xf numFmtId="39" fontId="14" fillId="0" borderId="29" xfId="0" applyNumberFormat="1" applyFont="1" applyFill="1" applyBorder="1"/>
    <xf numFmtId="39" fontId="14" fillId="0" borderId="15" xfId="0" applyNumberFormat="1" applyFont="1" applyFill="1" applyBorder="1"/>
    <xf numFmtId="4" fontId="38" fillId="0" borderId="9" xfId="0" applyNumberFormat="1" applyFont="1" applyFill="1" applyBorder="1" applyAlignment="1" applyProtection="1">
      <alignment horizontal="center"/>
    </xf>
    <xf numFmtId="39" fontId="7" fillId="13" borderId="17" xfId="0" applyNumberFormat="1" applyFont="1" applyFill="1" applyBorder="1"/>
    <xf numFmtId="39" fontId="7" fillId="13" borderId="28" xfId="0" applyNumberFormat="1" applyFont="1" applyFill="1" applyBorder="1"/>
    <xf numFmtId="39" fontId="7" fillId="13" borderId="18" xfId="0" applyNumberFormat="1" applyFont="1" applyFill="1" applyBorder="1"/>
    <xf numFmtId="39" fontId="36" fillId="9" borderId="6" xfId="0" applyNumberFormat="1" applyFont="1" applyFill="1" applyBorder="1" applyAlignment="1">
      <alignment horizontal="right" vertical="center" wrapText="1" readingOrder="1"/>
    </xf>
    <xf numFmtId="39" fontId="36" fillId="9" borderId="9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/>
    <xf numFmtId="0" fontId="40" fillId="0" borderId="0" xfId="0" applyFont="1" applyFill="1" applyBorder="1"/>
    <xf numFmtId="0" fontId="40" fillId="0" borderId="42" xfId="0" applyFont="1" applyFill="1" applyBorder="1"/>
    <xf numFmtId="164" fontId="41" fillId="0" borderId="42" xfId="0" applyNumberFormat="1" applyFont="1" applyFill="1" applyBorder="1" applyAlignment="1">
      <alignment horizontal="right" vertical="center" wrapText="1" readingOrder="1"/>
    </xf>
    <xf numFmtId="0" fontId="42" fillId="0" borderId="0" xfId="0" applyFont="1" applyFill="1" applyBorder="1"/>
    <xf numFmtId="39" fontId="42" fillId="0" borderId="0" xfId="0" applyNumberFormat="1" applyFont="1" applyFill="1" applyBorder="1"/>
    <xf numFmtId="0" fontId="43" fillId="0" borderId="0" xfId="0" applyNumberFormat="1" applyFont="1" applyFill="1" applyBorder="1" applyAlignment="1">
      <alignment horizontal="center" vertical="center" wrapText="1" readingOrder="1"/>
    </xf>
    <xf numFmtId="0" fontId="36" fillId="0" borderId="17" xfId="0" applyNumberFormat="1" applyFont="1" applyFill="1" applyBorder="1" applyAlignment="1">
      <alignment horizontal="center" vertical="center" wrapText="1" readingOrder="1"/>
    </xf>
    <xf numFmtId="0" fontId="36" fillId="13" borderId="17" xfId="0" applyNumberFormat="1" applyFont="1" applyFill="1" applyBorder="1" applyAlignment="1">
      <alignment horizontal="center" vertical="center" wrapText="1" readingOrder="1"/>
    </xf>
    <xf numFmtId="0" fontId="36" fillId="4" borderId="17" xfId="0" applyNumberFormat="1" applyFont="1" applyFill="1" applyBorder="1" applyAlignment="1">
      <alignment horizontal="center" vertical="center" wrapText="1" readingOrder="1"/>
    </xf>
    <xf numFmtId="0" fontId="36" fillId="14" borderId="17" xfId="0" applyNumberFormat="1" applyFont="1" applyFill="1" applyBorder="1" applyAlignment="1">
      <alignment horizontal="center" vertical="center" wrapText="1" readingOrder="1"/>
    </xf>
    <xf numFmtId="0" fontId="7" fillId="5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45" fillId="0" borderId="1" xfId="0" applyNumberFormat="1" applyFont="1" applyFill="1" applyBorder="1" applyAlignment="1">
      <alignment horizontal="center" vertical="center" wrapText="1" readingOrder="1"/>
    </xf>
    <xf numFmtId="0" fontId="45" fillId="0" borderId="1" xfId="0" applyNumberFormat="1" applyFont="1" applyFill="1" applyBorder="1" applyAlignment="1">
      <alignment horizontal="left" vertical="center" wrapText="1" readingOrder="1"/>
    </xf>
    <xf numFmtId="0" fontId="45" fillId="0" borderId="1" xfId="0" applyNumberFormat="1" applyFont="1" applyFill="1" applyBorder="1" applyAlignment="1">
      <alignment vertical="center" wrapText="1" readingOrder="1"/>
    </xf>
    <xf numFmtId="164" fontId="45" fillId="0" borderId="1" xfId="0" applyNumberFormat="1" applyFont="1" applyFill="1" applyBorder="1" applyAlignment="1">
      <alignment horizontal="right" vertical="center" wrapText="1" readingOrder="1"/>
    </xf>
    <xf numFmtId="0" fontId="46" fillId="0" borderId="0" xfId="0" applyFont="1" applyFill="1" applyBorder="1"/>
    <xf numFmtId="4" fontId="44" fillId="3" borderId="6" xfId="0" applyNumberFormat="1" applyFont="1" applyFill="1" applyBorder="1" applyAlignment="1" applyProtection="1">
      <alignment horizontal="center" vertical="center"/>
    </xf>
    <xf numFmtId="4" fontId="44" fillId="3" borderId="7" xfId="0" applyNumberFormat="1" applyFont="1" applyFill="1" applyBorder="1" applyAlignment="1" applyProtection="1">
      <alignment horizontal="center" vertical="center"/>
    </xf>
    <xf numFmtId="4" fontId="44" fillId="3" borderId="19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41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 wrapText="1"/>
    </xf>
    <xf numFmtId="0" fontId="26" fillId="0" borderId="35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6" xfId="0" applyFont="1" applyFill="1" applyBorder="1" applyAlignment="1">
      <alignment horizontal="center" vertical="center" wrapText="1"/>
    </xf>
    <xf numFmtId="0" fontId="30" fillId="16" borderId="47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2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2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3" xfId="0" applyFont="1" applyFill="1" applyBorder="1" applyAlignment="1">
      <alignment horizontal="center"/>
    </xf>
    <xf numFmtId="0" fontId="29" fillId="16" borderId="44" xfId="0" applyFont="1" applyFill="1" applyBorder="1" applyAlignment="1">
      <alignment horizontal="center"/>
    </xf>
    <xf numFmtId="0" fontId="29" fillId="16" borderId="45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2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0.62450943049256713</c:v>
                </c:pt>
                <c:pt idx="2">
                  <c:v>0.91983862874214917</c:v>
                </c:pt>
                <c:pt idx="3">
                  <c:v>0.57906058847632336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1.1151700853940567</c:v>
                </c:pt>
                <c:pt idx="2">
                  <c:v>0.93122178299834424</c:v>
                </c:pt>
                <c:pt idx="3">
                  <c:v>0.64288989304909561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0.92983003068006609</c:v>
                </c:pt>
                <c:pt idx="1">
                  <c:v>0.79647153408528171</c:v>
                </c:pt>
                <c:pt idx="2">
                  <c:v>0.92382808893599466</c:v>
                </c:pt>
                <c:pt idx="3">
                  <c:v>0.60143087917631377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235456"/>
        <c:axId val="89236992"/>
        <c:axId val="0"/>
      </c:bar3DChart>
      <c:catAx>
        <c:axId val="892354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9236992"/>
        <c:crosses val="autoZero"/>
        <c:auto val="1"/>
        <c:lblAlgn val="ctr"/>
        <c:lblOffset val="100"/>
        <c:noMultiLvlLbl val="0"/>
      </c:catAx>
      <c:valAx>
        <c:axId val="8923699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9235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10750.00206785</c:v>
                </c:pt>
                <c:pt idx="1">
                  <c:v>9967.6677718400006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10357.699753139999</c:v>
                </c:pt>
                <c:pt idx="1">
                  <c:v>5971.16132664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21107.701820989998</c:v>
                </c:pt>
                <c:pt idx="1">
                  <c:v>15938.829098480001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9289472"/>
        <c:axId val="89291008"/>
        <c:axId val="0"/>
      </c:bar3DChart>
      <c:catAx>
        <c:axId val="8928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9291008"/>
        <c:crosses val="autoZero"/>
        <c:auto val="1"/>
        <c:lblAlgn val="ctr"/>
        <c:lblOffset val="100"/>
        <c:noMultiLvlLbl val="0"/>
      </c:catAx>
      <c:valAx>
        <c:axId val="8929100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89289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75.377380000000002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59.670444704531754</c:v>
                </c:pt>
                <c:pt idx="1">
                  <c:v>59.670444704531754</c:v>
                </c:pt>
                <c:pt idx="2">
                  <c:v>59.670444704531754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85.808727766666664</c:v>
                </c:pt>
                <c:pt idx="1">
                  <c:v>43.792896366666668</c:v>
                </c:pt>
                <c:pt idx="2">
                  <c:v>43.242896366666663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78.078744097222213</c:v>
                </c:pt>
                <c:pt idx="1">
                  <c:v>41.802542187500002</c:v>
                </c:pt>
                <c:pt idx="2">
                  <c:v>41.708634548611116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41.750060471333342</c:v>
                </c:pt>
                <c:pt idx="1">
                  <c:v>4.3998223713333333</c:v>
                </c:pt>
                <c:pt idx="2">
                  <c:v>4.2331557046666672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8251904"/>
        <c:axId val="98253440"/>
        <c:axId val="0"/>
      </c:bar3DChart>
      <c:catAx>
        <c:axId val="98251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8253440"/>
        <c:crosses val="autoZero"/>
        <c:auto val="1"/>
        <c:lblAlgn val="ctr"/>
        <c:lblOffset val="100"/>
        <c:noMultiLvlLbl val="0"/>
      </c:catAx>
      <c:valAx>
        <c:axId val="982534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8251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7"/>
  <sheetViews>
    <sheetView showGridLines="0" tabSelected="1" zoomScaleNormal="100" workbookViewId="0">
      <selection activeCell="N10" sqref="N10"/>
    </sheetView>
  </sheetViews>
  <sheetFormatPr baseColWidth="10" defaultRowHeight="12" x14ac:dyDescent="0.2"/>
  <cols>
    <col min="1" max="1" width="14.42578125" style="25" customWidth="1"/>
    <col min="2" max="2" width="6.28515625" style="25" customWidth="1"/>
    <col min="3" max="6" width="5.28515625" style="25" customWidth="1"/>
    <col min="7" max="7" width="5" style="25" customWidth="1"/>
    <col min="8" max="8" width="8.7109375" style="25" customWidth="1"/>
    <col min="9" max="9" width="5" style="25" customWidth="1"/>
    <col min="10" max="10" width="5.28515625" style="25" customWidth="1"/>
    <col min="11" max="11" width="41.85546875" style="25" customWidth="1"/>
    <col min="12" max="12" width="17.140625" style="25" bestFit="1" customWidth="1"/>
    <col min="13" max="13" width="15.7109375" style="25" bestFit="1" customWidth="1"/>
    <col min="14" max="14" width="15.7109375" style="25" customWidth="1"/>
    <col min="15" max="15" width="16.42578125" style="25" customWidth="1"/>
    <col min="16" max="16" width="17.5703125" style="25" bestFit="1" customWidth="1"/>
    <col min="17" max="17" width="17.28515625" style="25" bestFit="1" customWidth="1"/>
    <col min="18" max="18" width="16.42578125" style="25" customWidth="1"/>
    <col min="19" max="19" width="16.5703125" style="25" customWidth="1"/>
    <col min="20" max="20" width="17.28515625" style="25" customWidth="1"/>
    <col min="21" max="21" width="16.85546875" style="25" customWidth="1"/>
    <col min="22" max="22" width="17.140625" style="25" bestFit="1" customWidth="1"/>
    <col min="23" max="23" width="11.42578125" style="25" customWidth="1"/>
    <col min="24" max="24" width="8.42578125" style="25" customWidth="1"/>
    <col min="25" max="25" width="9.140625" style="25" customWidth="1"/>
    <col min="26" max="31" width="0" style="25" hidden="1" customWidth="1"/>
    <col min="32" max="16384" width="11.42578125" style="25"/>
  </cols>
  <sheetData>
    <row r="1" spans="2:26" x14ac:dyDescent="0.2">
      <c r="B1" s="131" t="s">
        <v>1</v>
      </c>
      <c r="C1" s="131" t="s">
        <v>1</v>
      </c>
      <c r="D1" s="131" t="s">
        <v>1</v>
      </c>
      <c r="E1" s="131" t="s">
        <v>1</v>
      </c>
      <c r="F1" s="131" t="s">
        <v>1</v>
      </c>
      <c r="G1" s="131" t="s">
        <v>1</v>
      </c>
      <c r="H1" s="131" t="s">
        <v>1</v>
      </c>
      <c r="I1" s="131" t="s">
        <v>1</v>
      </c>
      <c r="J1" s="131" t="s">
        <v>1</v>
      </c>
      <c r="K1" s="131" t="s">
        <v>1</v>
      </c>
      <c r="L1" s="131" t="s">
        <v>1</v>
      </c>
      <c r="M1" s="131" t="s">
        <v>1</v>
      </c>
      <c r="N1" s="131" t="s">
        <v>1</v>
      </c>
      <c r="O1" s="131" t="s">
        <v>1</v>
      </c>
      <c r="P1" s="131" t="s">
        <v>1</v>
      </c>
      <c r="Q1" s="131" t="s">
        <v>1</v>
      </c>
      <c r="R1" s="131" t="s">
        <v>1</v>
      </c>
      <c r="S1" s="131" t="s">
        <v>1</v>
      </c>
      <c r="T1" s="131" t="s">
        <v>1</v>
      </c>
      <c r="U1" s="131" t="s">
        <v>1</v>
      </c>
      <c r="V1" s="131" t="s">
        <v>1</v>
      </c>
    </row>
    <row r="2" spans="2:26" ht="15" x14ac:dyDescent="0.25">
      <c r="B2" s="223" t="s">
        <v>347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132"/>
    </row>
    <row r="3" spans="2:26" ht="15" x14ac:dyDescent="0.25">
      <c r="B3" s="223" t="s">
        <v>348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130"/>
    </row>
    <row r="4" spans="2:26" ht="15" x14ac:dyDescent="0.25">
      <c r="B4" s="223" t="s">
        <v>393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132" t="str">
        <f>+TRIM(B4)</f>
        <v>Ejecución Presupuestal Acumulada a 31 de Agosto de 2016</v>
      </c>
    </row>
    <row r="5" spans="2:26" ht="15.75" thickBot="1" x14ac:dyDescent="0.3">
      <c r="B5" s="206" t="s">
        <v>1</v>
      </c>
      <c r="C5" s="206" t="s">
        <v>1</v>
      </c>
      <c r="D5" s="206" t="s">
        <v>1</v>
      </c>
      <c r="E5" s="206" t="s">
        <v>1</v>
      </c>
      <c r="F5" s="206" t="s">
        <v>1</v>
      </c>
      <c r="G5" s="206" t="s">
        <v>1</v>
      </c>
      <c r="H5" s="206" t="s">
        <v>1</v>
      </c>
      <c r="I5" s="206" t="s">
        <v>1</v>
      </c>
      <c r="J5" s="206" t="s">
        <v>1</v>
      </c>
      <c r="K5" s="206" t="s">
        <v>1</v>
      </c>
      <c r="L5" s="206" t="s">
        <v>1</v>
      </c>
      <c r="M5" s="206" t="s">
        <v>1</v>
      </c>
      <c r="N5" s="206" t="s">
        <v>1</v>
      </c>
      <c r="O5" s="206" t="s">
        <v>1</v>
      </c>
      <c r="P5" s="206" t="s">
        <v>1</v>
      </c>
      <c r="Q5" s="206" t="s">
        <v>1</v>
      </c>
      <c r="R5" s="206" t="s">
        <v>1</v>
      </c>
      <c r="S5" s="206" t="s">
        <v>1</v>
      </c>
      <c r="T5" s="206" t="s">
        <v>1</v>
      </c>
      <c r="U5" s="206" t="s">
        <v>1</v>
      </c>
      <c r="V5" s="206" t="s">
        <v>1</v>
      </c>
      <c r="W5"/>
      <c r="X5"/>
      <c r="Y5"/>
    </row>
    <row r="6" spans="2:26" ht="36.75" thickBot="1" x14ac:dyDescent="0.25">
      <c r="B6" s="133" t="s">
        <v>9</v>
      </c>
      <c r="C6" s="134" t="s">
        <v>10</v>
      </c>
      <c r="D6" s="134" t="s">
        <v>11</v>
      </c>
      <c r="E6" s="134" t="s">
        <v>12</v>
      </c>
      <c r="F6" s="134" t="s">
        <v>13</v>
      </c>
      <c r="G6" s="134" t="s">
        <v>14</v>
      </c>
      <c r="H6" s="135" t="s">
        <v>17</v>
      </c>
      <c r="I6" s="133" t="s">
        <v>18</v>
      </c>
      <c r="J6" s="134" t="s">
        <v>19</v>
      </c>
      <c r="K6" s="134" t="s">
        <v>20</v>
      </c>
      <c r="L6" s="134" t="s">
        <v>21</v>
      </c>
      <c r="M6" s="134" t="s">
        <v>22</v>
      </c>
      <c r="N6" s="134" t="s">
        <v>23</v>
      </c>
      <c r="O6" s="136" t="s">
        <v>24</v>
      </c>
      <c r="P6" s="134" t="s">
        <v>25</v>
      </c>
      <c r="Q6" s="134" t="s">
        <v>26</v>
      </c>
      <c r="R6" s="134" t="s">
        <v>27</v>
      </c>
      <c r="S6" s="136" t="s">
        <v>28</v>
      </c>
      <c r="T6" s="137" t="s">
        <v>29</v>
      </c>
      <c r="U6" s="134" t="s">
        <v>30</v>
      </c>
      <c r="V6" s="138" t="s">
        <v>31</v>
      </c>
      <c r="W6" s="139" t="s">
        <v>342</v>
      </c>
      <c r="X6" s="140" t="s">
        <v>343</v>
      </c>
      <c r="Y6" s="141" t="s">
        <v>344</v>
      </c>
    </row>
    <row r="7" spans="2:26" ht="15" customHeight="1" x14ac:dyDescent="0.2">
      <c r="B7" s="142" t="s">
        <v>35</v>
      </c>
      <c r="C7" s="143">
        <v>1</v>
      </c>
      <c r="D7" s="143">
        <v>0</v>
      </c>
      <c r="E7" s="143">
        <v>1</v>
      </c>
      <c r="F7" s="143">
        <v>1</v>
      </c>
      <c r="G7" s="143"/>
      <c r="H7" s="143" t="s">
        <v>38</v>
      </c>
      <c r="I7" s="143">
        <v>10</v>
      </c>
      <c r="J7" s="143" t="s">
        <v>40</v>
      </c>
      <c r="K7" s="144" t="str">
        <f>+'datos iniciales'!O5</f>
        <v>SUELDOS DE PERSONAL DE NOMINA</v>
      </c>
      <c r="L7" s="145">
        <f>+'datos iniciales'!P5</f>
        <v>7040021000</v>
      </c>
      <c r="M7" s="145">
        <f>+'datos iniciales'!Q5</f>
        <v>0</v>
      </c>
      <c r="N7" s="145">
        <f>+'datos iniciales'!R5</f>
        <v>0</v>
      </c>
      <c r="O7" s="145">
        <f>+'datos iniciales'!S5</f>
        <v>7040021000</v>
      </c>
      <c r="P7" s="145">
        <f>+'datos iniciales'!T5</f>
        <v>0</v>
      </c>
      <c r="Q7" s="145">
        <f>+'datos iniciales'!U5</f>
        <v>7040021000</v>
      </c>
      <c r="R7" s="145">
        <f>+'datos iniciales'!V5</f>
        <v>0</v>
      </c>
      <c r="S7" s="145">
        <f>+'datos iniciales'!W5</f>
        <v>4757242621</v>
      </c>
      <c r="T7" s="145">
        <f>+'datos iniciales'!X5</f>
        <v>4757242621</v>
      </c>
      <c r="U7" s="145">
        <f>+'datos iniciales'!Y5</f>
        <v>4757242621</v>
      </c>
      <c r="V7" s="145">
        <f>+'datos iniciales'!Z5</f>
        <v>4757242621</v>
      </c>
      <c r="W7" s="146">
        <f t="shared" ref="W7:W12" si="0">+S7/O7*100</f>
        <v>67.574267477327126</v>
      </c>
      <c r="X7" s="146">
        <f>+T7/O7*100</f>
        <v>67.574267477327126</v>
      </c>
      <c r="Y7" s="147">
        <f t="shared" ref="Y7" si="1">+V7/O7*100</f>
        <v>67.574267477327126</v>
      </c>
    </row>
    <row r="8" spans="2:26" ht="13.5" customHeight="1" x14ac:dyDescent="0.2">
      <c r="B8" s="148" t="s">
        <v>35</v>
      </c>
      <c r="C8" s="149">
        <v>1</v>
      </c>
      <c r="D8" s="149">
        <v>0</v>
      </c>
      <c r="E8" s="149">
        <v>1</v>
      </c>
      <c r="F8" s="149">
        <v>4</v>
      </c>
      <c r="G8" s="149"/>
      <c r="H8" s="149" t="s">
        <v>38</v>
      </c>
      <c r="I8" s="149">
        <v>10</v>
      </c>
      <c r="J8" s="149" t="s">
        <v>40</v>
      </c>
      <c r="K8" s="150" t="str">
        <f>+'datos iniciales'!O6</f>
        <v>PRIMA TECNICA</v>
      </c>
      <c r="L8" s="151">
        <f>+'datos iniciales'!P6</f>
        <v>714061000</v>
      </c>
      <c r="M8" s="151">
        <f>+'datos iniciales'!Q6</f>
        <v>0</v>
      </c>
      <c r="N8" s="151">
        <f>+'datos iniciales'!R6</f>
        <v>0</v>
      </c>
      <c r="O8" s="151">
        <f>+'datos iniciales'!S6</f>
        <v>714061000</v>
      </c>
      <c r="P8" s="151">
        <f>+'datos iniciales'!T6</f>
        <v>0</v>
      </c>
      <c r="Q8" s="151">
        <f>+'datos iniciales'!U6</f>
        <v>714061000</v>
      </c>
      <c r="R8" s="151">
        <f>+'datos iniciales'!V6</f>
        <v>0</v>
      </c>
      <c r="S8" s="151">
        <f>+'datos iniciales'!W6</f>
        <v>480382383</v>
      </c>
      <c r="T8" s="151">
        <f>+'datos iniciales'!X6</f>
        <v>480382383</v>
      </c>
      <c r="U8" s="151">
        <f>+'datos iniciales'!Y6</f>
        <v>480382383</v>
      </c>
      <c r="V8" s="151">
        <f>+'datos iniciales'!Z6</f>
        <v>480382383</v>
      </c>
      <c r="W8" s="152">
        <f t="shared" si="0"/>
        <v>67.274698240066328</v>
      </c>
      <c r="X8" s="152">
        <f t="shared" ref="X8:X11" si="2">+T8/O8*100</f>
        <v>67.274698240066328</v>
      </c>
      <c r="Y8" s="153">
        <f t="shared" ref="Y8:Y11" si="3">+V8/O8*100</f>
        <v>67.274698240066328</v>
      </c>
    </row>
    <row r="9" spans="2:26" ht="15" customHeight="1" x14ac:dyDescent="0.2">
      <c r="B9" s="148" t="s">
        <v>35</v>
      </c>
      <c r="C9" s="149">
        <v>1</v>
      </c>
      <c r="D9" s="149">
        <v>0</v>
      </c>
      <c r="E9" s="149">
        <v>1</v>
      </c>
      <c r="F9" s="149">
        <v>5</v>
      </c>
      <c r="G9" s="149"/>
      <c r="H9" s="149" t="s">
        <v>38</v>
      </c>
      <c r="I9" s="149">
        <v>10</v>
      </c>
      <c r="J9" s="149" t="s">
        <v>40</v>
      </c>
      <c r="K9" s="150" t="str">
        <f>+'datos iniciales'!O7</f>
        <v>OTROS</v>
      </c>
      <c r="L9" s="151">
        <f>+'datos iniciales'!P7</f>
        <v>2266781000</v>
      </c>
      <c r="M9" s="151">
        <f>+'datos iniciales'!Q7</f>
        <v>0</v>
      </c>
      <c r="N9" s="151">
        <f>+'datos iniciales'!R7</f>
        <v>0</v>
      </c>
      <c r="O9" s="151">
        <f>+'datos iniciales'!S7</f>
        <v>2266781000</v>
      </c>
      <c r="P9" s="151">
        <f>+'datos iniciales'!T7</f>
        <v>0</v>
      </c>
      <c r="Q9" s="151">
        <f>+'datos iniciales'!U7</f>
        <v>2266781000</v>
      </c>
      <c r="R9" s="151">
        <f>+'datos iniciales'!V7</f>
        <v>0</v>
      </c>
      <c r="S9" s="151">
        <f>+'datos iniciales'!W7</f>
        <v>1153869099</v>
      </c>
      <c r="T9" s="151">
        <f>+'datos iniciales'!X7</f>
        <v>1148751926</v>
      </c>
      <c r="U9" s="151">
        <f>+'datos iniciales'!Y7</f>
        <v>1148751926</v>
      </c>
      <c r="V9" s="151">
        <f>+'datos iniciales'!Z7</f>
        <v>1148751926</v>
      </c>
      <c r="W9" s="152">
        <f t="shared" si="0"/>
        <v>50.903422033270971</v>
      </c>
      <c r="X9" s="152">
        <f t="shared" si="2"/>
        <v>50.677675787824228</v>
      </c>
      <c r="Y9" s="153">
        <f t="shared" si="3"/>
        <v>50.677675787824228</v>
      </c>
    </row>
    <row r="10" spans="2:26" ht="24" x14ac:dyDescent="0.2">
      <c r="B10" s="148" t="s">
        <v>35</v>
      </c>
      <c r="C10" s="149">
        <v>1</v>
      </c>
      <c r="D10" s="149">
        <v>0</v>
      </c>
      <c r="E10" s="149">
        <v>1</v>
      </c>
      <c r="F10" s="149">
        <v>9</v>
      </c>
      <c r="G10" s="149"/>
      <c r="H10" s="149" t="s">
        <v>38</v>
      </c>
      <c r="I10" s="149">
        <v>10</v>
      </c>
      <c r="J10" s="149" t="s">
        <v>40</v>
      </c>
      <c r="K10" s="150" t="str">
        <f>+'datos iniciales'!O8</f>
        <v>HORAS EXTRAS, DIAS FESTIVOS E INDEMNIZACION POR VACACIONES</v>
      </c>
      <c r="L10" s="151">
        <f>+'datos iniciales'!P8</f>
        <v>271365000</v>
      </c>
      <c r="M10" s="151">
        <f>+'datos iniciales'!Q8</f>
        <v>0</v>
      </c>
      <c r="N10" s="151">
        <f>+'datos iniciales'!R8</f>
        <v>0</v>
      </c>
      <c r="O10" s="151">
        <f>+'datos iniciales'!S8</f>
        <v>271365000</v>
      </c>
      <c r="P10" s="151">
        <f>+'datos iniciales'!T8</f>
        <v>2713650</v>
      </c>
      <c r="Q10" s="151">
        <f>+'datos iniciales'!U8</f>
        <v>268651350</v>
      </c>
      <c r="R10" s="151">
        <f>+'datos iniciales'!V8</f>
        <v>0</v>
      </c>
      <c r="S10" s="151">
        <f>+'datos iniciales'!W8</f>
        <v>107640030</v>
      </c>
      <c r="T10" s="151">
        <f>+'datos iniciales'!X8</f>
        <v>104345123</v>
      </c>
      <c r="U10" s="151">
        <f>+'datos iniciales'!Y8</f>
        <v>104345123</v>
      </c>
      <c r="V10" s="151">
        <f>+'datos iniciales'!Z8</f>
        <v>104345123</v>
      </c>
      <c r="W10" s="152">
        <f t="shared" si="0"/>
        <v>39.666143386214145</v>
      </c>
      <c r="X10" s="152">
        <f t="shared" si="2"/>
        <v>38.451945903119416</v>
      </c>
      <c r="Y10" s="153">
        <f t="shared" si="3"/>
        <v>38.451945903119416</v>
      </c>
    </row>
    <row r="11" spans="2:26" x14ac:dyDescent="0.2">
      <c r="B11" s="148" t="s">
        <v>35</v>
      </c>
      <c r="C11" s="149">
        <v>1</v>
      </c>
      <c r="D11" s="149">
        <v>0</v>
      </c>
      <c r="E11" s="149">
        <v>2</v>
      </c>
      <c r="F11" s="149"/>
      <c r="G11" s="149"/>
      <c r="H11" s="149" t="s">
        <v>38</v>
      </c>
      <c r="I11" s="149">
        <v>10</v>
      </c>
      <c r="J11" s="149" t="s">
        <v>40</v>
      </c>
      <c r="K11" s="150" t="str">
        <f>+'datos iniciales'!O9</f>
        <v>SERVICIOS PERSONALES INDIRECTOS</v>
      </c>
      <c r="L11" s="151">
        <f>+'datos iniciales'!P9</f>
        <v>133850300</v>
      </c>
      <c r="M11" s="151">
        <f>+'datos iniciales'!Q9</f>
        <v>0</v>
      </c>
      <c r="N11" s="151">
        <f>+'datos iniciales'!R9</f>
        <v>0</v>
      </c>
      <c r="O11" s="151">
        <f>+'datos iniciales'!S9</f>
        <v>133850300</v>
      </c>
      <c r="P11" s="151">
        <f>+'datos iniciales'!T9</f>
        <v>6692515</v>
      </c>
      <c r="Q11" s="151">
        <f>+'datos iniciales'!U9</f>
        <v>123237894</v>
      </c>
      <c r="R11" s="151">
        <f>+'datos iniciales'!V9</f>
        <v>3919891</v>
      </c>
      <c r="S11" s="151">
        <f>+'datos iniciales'!W9</f>
        <v>121959494</v>
      </c>
      <c r="T11" s="151">
        <f>+'datos iniciales'!X9</f>
        <v>81716604</v>
      </c>
      <c r="U11" s="151">
        <f>+'datos iniciales'!Y9</f>
        <v>81716604</v>
      </c>
      <c r="V11" s="151">
        <f>+'datos iniciales'!Z9</f>
        <v>81716604</v>
      </c>
      <c r="W11" s="152">
        <f t="shared" si="0"/>
        <v>91.116339672006703</v>
      </c>
      <c r="X11" s="152">
        <f t="shared" si="2"/>
        <v>61.05074400281508</v>
      </c>
      <c r="Y11" s="153">
        <f t="shared" si="3"/>
        <v>61.05074400281508</v>
      </c>
    </row>
    <row r="12" spans="2:26" ht="24.75" thickBot="1" x14ac:dyDescent="0.25">
      <c r="B12" s="154" t="s">
        <v>35</v>
      </c>
      <c r="C12" s="155">
        <v>1</v>
      </c>
      <c r="D12" s="155">
        <v>0</v>
      </c>
      <c r="E12" s="155">
        <v>5</v>
      </c>
      <c r="F12" s="155"/>
      <c r="G12" s="155"/>
      <c r="H12" s="155" t="s">
        <v>38</v>
      </c>
      <c r="I12" s="155">
        <v>10</v>
      </c>
      <c r="J12" s="155" t="s">
        <v>40</v>
      </c>
      <c r="K12" s="156" t="str">
        <f>+'datos iniciales'!O10</f>
        <v>CONTRIBUCIONES INHERENTES A LA NOMINA SECTOR PRIVADO Y PUBLICO</v>
      </c>
      <c r="L12" s="157">
        <f>+'datos iniciales'!P10</f>
        <v>3213900000</v>
      </c>
      <c r="M12" s="157">
        <f>+'datos iniciales'!Q10</f>
        <v>0</v>
      </c>
      <c r="N12" s="157">
        <f>+'datos iniciales'!R10</f>
        <v>0</v>
      </c>
      <c r="O12" s="157">
        <f>+'datos iniciales'!S10</f>
        <v>3213900000</v>
      </c>
      <c r="P12" s="157">
        <f>+'datos iniciales'!T10</f>
        <v>0</v>
      </c>
      <c r="Q12" s="157">
        <f>+'datos iniciales'!U10</f>
        <v>3213900000</v>
      </c>
      <c r="R12" s="157">
        <f>+'datos iniciales'!V10</f>
        <v>0</v>
      </c>
      <c r="S12" s="157">
        <f>+'datos iniciales'!W10</f>
        <v>2229666651</v>
      </c>
      <c r="T12" s="157">
        <f>+'datos iniciales'!X10</f>
        <v>2229666651</v>
      </c>
      <c r="U12" s="157">
        <f>+'datos iniciales'!Y10</f>
        <v>2229666651</v>
      </c>
      <c r="V12" s="157">
        <f>+'datos iniciales'!Z10</f>
        <v>2229666651</v>
      </c>
      <c r="W12" s="158">
        <f t="shared" si="0"/>
        <v>69.375732007840938</v>
      </c>
      <c r="X12" s="158">
        <f t="shared" ref="X12" si="4">+T12/O12*100</f>
        <v>69.375732007840938</v>
      </c>
      <c r="Y12" s="159">
        <f t="shared" ref="Y12" si="5">+V12/O12*100</f>
        <v>69.375732007840938</v>
      </c>
    </row>
    <row r="13" spans="2:26" ht="12.75" thickBot="1" x14ac:dyDescent="0.25">
      <c r="B13" s="160"/>
      <c r="C13" s="160"/>
      <c r="D13" s="160"/>
      <c r="E13" s="160"/>
      <c r="F13" s="160"/>
      <c r="G13" s="160"/>
      <c r="H13" s="160"/>
      <c r="I13" s="160"/>
      <c r="J13" s="160"/>
      <c r="K13" s="161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41"/>
      <c r="X13" s="41"/>
      <c r="Y13" s="41"/>
    </row>
    <row r="14" spans="2:26" ht="15" customHeight="1" x14ac:dyDescent="0.2">
      <c r="B14" s="142" t="s">
        <v>35</v>
      </c>
      <c r="C14" s="143">
        <v>2</v>
      </c>
      <c r="D14" s="143">
        <v>0</v>
      </c>
      <c r="E14" s="143">
        <v>3</v>
      </c>
      <c r="F14" s="143"/>
      <c r="G14" s="143"/>
      <c r="H14" s="143" t="s">
        <v>38</v>
      </c>
      <c r="I14" s="143">
        <v>10</v>
      </c>
      <c r="J14" s="143" t="s">
        <v>40</v>
      </c>
      <c r="K14" s="145" t="str">
        <f>+'datos iniciales'!O11</f>
        <v>IMPUESTOS Y MULTAS</v>
      </c>
      <c r="L14" s="145">
        <f>+'datos iniciales'!P11</f>
        <v>29000000</v>
      </c>
      <c r="M14" s="145">
        <f>+'datos iniciales'!Q11</f>
        <v>7092000</v>
      </c>
      <c r="N14" s="145">
        <f>+'datos iniciales'!R11</f>
        <v>0</v>
      </c>
      <c r="O14" s="145">
        <f>+'datos iniciales'!S11</f>
        <v>36092000</v>
      </c>
      <c r="P14" s="145">
        <f>+'datos iniciales'!T11</f>
        <v>0</v>
      </c>
      <c r="Q14" s="145">
        <f>+'datos iniciales'!U11</f>
        <v>35693100</v>
      </c>
      <c r="R14" s="145">
        <f>+'datos iniciales'!V11</f>
        <v>398900</v>
      </c>
      <c r="S14" s="145">
        <f>+'datos iniciales'!W11</f>
        <v>35682500</v>
      </c>
      <c r="T14" s="145">
        <f>+'datos iniciales'!X11</f>
        <v>35682500</v>
      </c>
      <c r="U14" s="145">
        <f>+'datos iniciales'!Y11</f>
        <v>35682500</v>
      </c>
      <c r="V14" s="145">
        <f>+'datos iniciales'!Z11</f>
        <v>35682500</v>
      </c>
      <c r="W14" s="146">
        <f>+S14/O14*100</f>
        <v>98.865399534522894</v>
      </c>
      <c r="X14" s="146">
        <f t="shared" ref="X14:X15" si="6">+T14/O14*100</f>
        <v>98.865399534522894</v>
      </c>
      <c r="Y14" s="147">
        <f t="shared" ref="Y14:Y15" si="7">+V14/O14*100</f>
        <v>98.865399534522894</v>
      </c>
    </row>
    <row r="15" spans="2:26" ht="17.25" customHeight="1" thickBot="1" x14ac:dyDescent="0.25">
      <c r="B15" s="154" t="s">
        <v>35</v>
      </c>
      <c r="C15" s="155">
        <v>2</v>
      </c>
      <c r="D15" s="155">
        <v>0</v>
      </c>
      <c r="E15" s="155">
        <v>4</v>
      </c>
      <c r="F15" s="155"/>
      <c r="G15" s="155"/>
      <c r="H15" s="155" t="s">
        <v>38</v>
      </c>
      <c r="I15" s="155">
        <v>10</v>
      </c>
      <c r="J15" s="155" t="s">
        <v>40</v>
      </c>
      <c r="K15" s="157" t="str">
        <f>+'datos iniciales'!O12</f>
        <v>ADQUISICION DE BIENES Y SERVICIOS</v>
      </c>
      <c r="L15" s="157">
        <f>+'datos iniciales'!P12</f>
        <v>1767304110</v>
      </c>
      <c r="M15" s="157">
        <f>+'datos iniciales'!Q12</f>
        <v>1005890443</v>
      </c>
      <c r="N15" s="157">
        <f>+'datos iniciales'!R12</f>
        <v>0</v>
      </c>
      <c r="O15" s="157">
        <f>+'datos iniciales'!S12</f>
        <v>2773194553</v>
      </c>
      <c r="P15" s="157">
        <f>+'datos iniciales'!T12</f>
        <v>88365205</v>
      </c>
      <c r="Q15" s="157">
        <f>+'datos iniciales'!U12</f>
        <v>2514780797.2600002</v>
      </c>
      <c r="R15" s="157">
        <f>+'datos iniciales'!V12</f>
        <v>170048550.74000001</v>
      </c>
      <c r="S15" s="157">
        <f>+'datos iniciales'!W12</f>
        <v>1748955589.8499999</v>
      </c>
      <c r="T15" s="157">
        <f>+'datos iniciales'!X12</f>
        <v>1015276263.84</v>
      </c>
      <c r="U15" s="157">
        <f>+'datos iniciales'!Y12</f>
        <v>1015276263.84</v>
      </c>
      <c r="V15" s="157">
        <f>+'datos iniciales'!Z12</f>
        <v>1015276263.84</v>
      </c>
      <c r="W15" s="163">
        <f>+S15/O15*100</f>
        <v>63.066458426366303</v>
      </c>
      <c r="X15" s="163">
        <f t="shared" si="6"/>
        <v>36.610351146899859</v>
      </c>
      <c r="Y15" s="164">
        <f t="shared" si="7"/>
        <v>36.610351146899859</v>
      </c>
    </row>
    <row r="16" spans="2:26" ht="12.75" thickBot="1" x14ac:dyDescent="0.25">
      <c r="B16" s="160"/>
      <c r="C16" s="160"/>
      <c r="D16" s="160"/>
      <c r="E16" s="160"/>
      <c r="F16" s="160"/>
      <c r="G16" s="160"/>
      <c r="H16" s="160"/>
      <c r="I16" s="160"/>
      <c r="J16" s="160"/>
      <c r="K16" s="161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41"/>
      <c r="X16" s="41"/>
      <c r="Y16" s="41"/>
    </row>
    <row r="17" spans="2:25" ht="14.25" customHeight="1" x14ac:dyDescent="0.2">
      <c r="B17" s="165" t="s">
        <v>35</v>
      </c>
      <c r="C17" s="166">
        <v>3</v>
      </c>
      <c r="D17" s="166">
        <v>2</v>
      </c>
      <c r="E17" s="166">
        <v>1</v>
      </c>
      <c r="F17" s="166">
        <v>1</v>
      </c>
      <c r="G17" s="166"/>
      <c r="H17" s="166" t="s">
        <v>38</v>
      </c>
      <c r="I17" s="166">
        <v>11</v>
      </c>
      <c r="J17" s="166" t="s">
        <v>63</v>
      </c>
      <c r="K17" s="167" t="str">
        <f>+'datos iniciales'!O13</f>
        <v>CUOTA DE AUDITAJE CONTRANAL</v>
      </c>
      <c r="L17" s="145">
        <f>+'datos iniciales'!P13</f>
        <v>30435600</v>
      </c>
      <c r="M17" s="145">
        <f>+'datos iniciales'!Q13</f>
        <v>0</v>
      </c>
      <c r="N17" s="145">
        <f>+'datos iniciales'!R13</f>
        <v>0</v>
      </c>
      <c r="O17" s="145">
        <f>+'datos iniciales'!S13</f>
        <v>30435600</v>
      </c>
      <c r="P17" s="145">
        <f>+'datos iniciales'!T13</f>
        <v>304356</v>
      </c>
      <c r="Q17" s="145">
        <f>+'datos iniciales'!U13</f>
        <v>0</v>
      </c>
      <c r="R17" s="145">
        <f>+'datos iniciales'!V13</f>
        <v>30131244</v>
      </c>
      <c r="S17" s="145">
        <f>+'datos iniciales'!W13</f>
        <v>0</v>
      </c>
      <c r="T17" s="145">
        <f>+'datos iniciales'!X13</f>
        <v>0</v>
      </c>
      <c r="U17" s="145">
        <f>+'datos iniciales'!Y13</f>
        <v>0</v>
      </c>
      <c r="V17" s="145">
        <f>+'datos iniciales'!Z13</f>
        <v>0</v>
      </c>
      <c r="W17" s="146">
        <f t="shared" ref="W17:W20" si="8">+S17/O17*100</f>
        <v>0</v>
      </c>
      <c r="X17" s="146">
        <f t="shared" ref="X17:X20" si="9">+T17/O17*100</f>
        <v>0</v>
      </c>
      <c r="Y17" s="147">
        <f t="shared" ref="Y17:Y20" si="10">+V17/O17*100</f>
        <v>0</v>
      </c>
    </row>
    <row r="18" spans="2:25" ht="15" customHeight="1" x14ac:dyDescent="0.2">
      <c r="B18" s="148" t="s">
        <v>35</v>
      </c>
      <c r="C18" s="149">
        <v>3</v>
      </c>
      <c r="D18" s="149">
        <v>5</v>
      </c>
      <c r="E18" s="149">
        <v>1</v>
      </c>
      <c r="F18" s="149">
        <v>1</v>
      </c>
      <c r="G18" s="149"/>
      <c r="H18" s="149" t="s">
        <v>38</v>
      </c>
      <c r="I18" s="149">
        <v>10</v>
      </c>
      <c r="J18" s="149" t="s">
        <v>40</v>
      </c>
      <c r="K18" s="150" t="str">
        <f>+'datos iniciales'!O14</f>
        <v>MESADAS PENSIONALES</v>
      </c>
      <c r="L18" s="168">
        <f>+'datos iniciales'!P14</f>
        <v>196560000</v>
      </c>
      <c r="M18" s="151">
        <f>+'datos iniciales'!Q14</f>
        <v>0</v>
      </c>
      <c r="N18" s="151">
        <f>+'datos iniciales'!R14</f>
        <v>0</v>
      </c>
      <c r="O18" s="151">
        <f>+'datos iniciales'!S14</f>
        <v>196560000</v>
      </c>
      <c r="P18" s="151">
        <f>+'datos iniciales'!T14</f>
        <v>1965600</v>
      </c>
      <c r="Q18" s="151">
        <f>+'datos iniciales'!U14</f>
        <v>194594400</v>
      </c>
      <c r="R18" s="151">
        <f>+'datos iniciales'!V14</f>
        <v>0</v>
      </c>
      <c r="S18" s="151">
        <f>+'datos iniciales'!W14</f>
        <v>114603700</v>
      </c>
      <c r="T18" s="151">
        <f>+'datos iniciales'!X14</f>
        <v>114603700</v>
      </c>
      <c r="U18" s="151">
        <f>+'datos iniciales'!Y14</f>
        <v>114603700</v>
      </c>
      <c r="V18" s="151">
        <f>+'datos iniciales'!Z14</f>
        <v>114603700</v>
      </c>
      <c r="W18" s="152">
        <f t="shared" si="8"/>
        <v>58.304690679690687</v>
      </c>
      <c r="X18" s="152">
        <f t="shared" si="9"/>
        <v>58.304690679690687</v>
      </c>
      <c r="Y18" s="153">
        <f t="shared" si="10"/>
        <v>58.304690679690687</v>
      </c>
    </row>
    <row r="19" spans="2:25" ht="14.25" customHeight="1" x14ac:dyDescent="0.2">
      <c r="B19" s="148" t="s">
        <v>35</v>
      </c>
      <c r="C19" s="149">
        <v>3</v>
      </c>
      <c r="D19" s="149">
        <v>6</v>
      </c>
      <c r="E19" s="149">
        <v>1</v>
      </c>
      <c r="F19" s="149">
        <v>1</v>
      </c>
      <c r="G19" s="149"/>
      <c r="H19" s="149" t="s">
        <v>38</v>
      </c>
      <c r="I19" s="149">
        <v>10</v>
      </c>
      <c r="J19" s="149" t="s">
        <v>40</v>
      </c>
      <c r="K19" s="150" t="str">
        <f>+'datos iniciales'!O15</f>
        <v>SENTENCIAS Y CONCILIACIONES</v>
      </c>
      <c r="L19" s="168">
        <f>+'datos iniciales'!P15</f>
        <v>375485760</v>
      </c>
      <c r="M19" s="151">
        <f>+'datos iniciales'!Q15</f>
        <v>0</v>
      </c>
      <c r="N19" s="151">
        <f>+'datos iniciales'!R15</f>
        <v>0</v>
      </c>
      <c r="O19" s="151">
        <f>+'datos iniciales'!S15</f>
        <v>375485760</v>
      </c>
      <c r="P19" s="151">
        <f>+'datos iniciales'!T15</f>
        <v>3754858</v>
      </c>
      <c r="Q19" s="151">
        <f>+'datos iniciales'!U15</f>
        <v>0</v>
      </c>
      <c r="R19" s="151">
        <f>+'datos iniciales'!V15</f>
        <v>371730902</v>
      </c>
      <c r="S19" s="151">
        <f>+'datos iniciales'!W15</f>
        <v>0</v>
      </c>
      <c r="T19" s="151">
        <f>+'datos iniciales'!X15</f>
        <v>0</v>
      </c>
      <c r="U19" s="151">
        <f>+'datos iniciales'!Y15</f>
        <v>0</v>
      </c>
      <c r="V19" s="151">
        <f>+'datos iniciales'!Z15</f>
        <v>0</v>
      </c>
      <c r="W19" s="152">
        <f t="shared" si="8"/>
        <v>0</v>
      </c>
      <c r="X19" s="152">
        <f t="shared" si="9"/>
        <v>0</v>
      </c>
      <c r="Y19" s="153">
        <f t="shared" si="10"/>
        <v>0</v>
      </c>
    </row>
    <row r="20" spans="2:25" ht="12.75" thickBot="1" x14ac:dyDescent="0.25">
      <c r="B20" s="169" t="s">
        <v>35</v>
      </c>
      <c r="C20" s="170">
        <v>3</v>
      </c>
      <c r="D20" s="170">
        <v>6</v>
      </c>
      <c r="E20" s="170">
        <v>3</v>
      </c>
      <c r="F20" s="170">
        <v>20</v>
      </c>
      <c r="G20" s="170"/>
      <c r="H20" s="170" t="s">
        <v>38</v>
      </c>
      <c r="I20" s="170">
        <v>10</v>
      </c>
      <c r="J20" s="170" t="s">
        <v>40</v>
      </c>
      <c r="K20" s="171" t="str">
        <f>+'datos iniciales'!O16</f>
        <v>OTRAS TRANSFERENCIAS - PREVIO CONCEPTO DGPPN</v>
      </c>
      <c r="L20" s="157">
        <f>+'datos iniciales'!P16</f>
        <v>1174750619</v>
      </c>
      <c r="M20" s="157">
        <f>+'datos iniciales'!Q16</f>
        <v>0</v>
      </c>
      <c r="N20" s="157">
        <f>+'datos iniciales'!R16</f>
        <v>1012982443</v>
      </c>
      <c r="O20" s="157">
        <f>+'datos iniciales'!S16</f>
        <v>161768176</v>
      </c>
      <c r="P20" s="157">
        <f>+'datos iniciales'!T16</f>
        <v>161768176</v>
      </c>
      <c r="Q20" s="157">
        <f>+'datos iniciales'!U16</f>
        <v>0</v>
      </c>
      <c r="R20" s="157">
        <f>+'datos iniciales'!V16</f>
        <v>0</v>
      </c>
      <c r="S20" s="157">
        <f>+'datos iniciales'!W16</f>
        <v>0</v>
      </c>
      <c r="T20" s="157">
        <f>+'datos iniciales'!X16</f>
        <v>0</v>
      </c>
      <c r="U20" s="157">
        <f>+'datos iniciales'!Y16</f>
        <v>0</v>
      </c>
      <c r="V20" s="157">
        <f>+'datos iniciales'!Z16</f>
        <v>0</v>
      </c>
      <c r="W20" s="158">
        <f t="shared" si="8"/>
        <v>0</v>
      </c>
      <c r="X20" s="158">
        <f t="shared" si="9"/>
        <v>0</v>
      </c>
      <c r="Y20" s="159">
        <f t="shared" si="10"/>
        <v>0</v>
      </c>
    </row>
    <row r="21" spans="2:25" ht="12.75" thickBot="1" x14ac:dyDescent="0.25">
      <c r="B21" s="160"/>
      <c r="C21" s="160"/>
      <c r="D21" s="160"/>
      <c r="E21" s="160"/>
      <c r="F21" s="160"/>
      <c r="G21" s="160"/>
      <c r="H21" s="160"/>
      <c r="I21" s="160"/>
      <c r="J21" s="160"/>
      <c r="K21" s="161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41"/>
      <c r="X21" s="41"/>
      <c r="Y21" s="41"/>
    </row>
    <row r="22" spans="2:25" ht="24" x14ac:dyDescent="0.2">
      <c r="B22" s="142" t="s">
        <v>71</v>
      </c>
      <c r="C22" s="143" t="s">
        <v>381</v>
      </c>
      <c r="D22" s="143" t="s">
        <v>73</v>
      </c>
      <c r="E22" s="143" t="s">
        <v>36</v>
      </c>
      <c r="F22" s="143" t="s">
        <v>1</v>
      </c>
      <c r="G22" s="143" t="s">
        <v>1</v>
      </c>
      <c r="H22" s="143" t="s">
        <v>38</v>
      </c>
      <c r="I22" s="143" t="s">
        <v>39</v>
      </c>
      <c r="J22" s="143" t="s">
        <v>40</v>
      </c>
      <c r="K22" s="144" t="str">
        <f>+'datos iniciales'!O17</f>
        <v>FORTALECIMIENTO DE LOS SISTEMAS DE INFORMACIÓN DEL EMPLEO PÚBLICO EN COLOMBIA</v>
      </c>
      <c r="L22" s="145">
        <f>+'datos iniciales'!P17</f>
        <v>800000000</v>
      </c>
      <c r="M22" s="145">
        <f>+'datos iniciales'!Q17</f>
        <v>0</v>
      </c>
      <c r="N22" s="145">
        <f>+'datos iniciales'!R17</f>
        <v>0</v>
      </c>
      <c r="O22" s="145">
        <f>+'datos iniciales'!S17</f>
        <v>800000000</v>
      </c>
      <c r="P22" s="145">
        <f>+'datos iniciales'!T17</f>
        <v>8000000</v>
      </c>
      <c r="Q22" s="145">
        <f>+'datos iniciales'!U17</f>
        <v>749166490</v>
      </c>
      <c r="R22" s="145">
        <f>+'datos iniciales'!V17</f>
        <v>42833510</v>
      </c>
      <c r="S22" s="145">
        <f>+'datos iniciales'!W17</f>
        <v>603019040</v>
      </c>
      <c r="T22" s="145">
        <f>+'datos iniciales'!X17</f>
        <v>0</v>
      </c>
      <c r="U22" s="145">
        <f>+'datos iniciales'!Y17</f>
        <v>0</v>
      </c>
      <c r="V22" s="145">
        <f>+'datos iniciales'!Z17</f>
        <v>0</v>
      </c>
      <c r="W22" s="146">
        <f t="shared" ref="W22:W30" si="11">+S22/O22*100</f>
        <v>75.377380000000002</v>
      </c>
      <c r="X22" s="146">
        <f t="shared" ref="X22:X30" si="12">+T22/O22*100</f>
        <v>0</v>
      </c>
      <c r="Y22" s="147">
        <f t="shared" ref="Y22:Y30" si="13">+V22/O22*100</f>
        <v>0</v>
      </c>
    </row>
    <row r="23" spans="2:25" ht="36" x14ac:dyDescent="0.2">
      <c r="B23" s="148" t="s">
        <v>71</v>
      </c>
      <c r="C23" s="149" t="s">
        <v>76</v>
      </c>
      <c r="D23" s="149" t="s">
        <v>73</v>
      </c>
      <c r="E23" s="149" t="s">
        <v>43</v>
      </c>
      <c r="F23" s="149" t="s">
        <v>1</v>
      </c>
      <c r="G23" s="149" t="s">
        <v>1</v>
      </c>
      <c r="H23" s="149" t="s">
        <v>38</v>
      </c>
      <c r="I23" s="149" t="s">
        <v>39</v>
      </c>
      <c r="J23" s="149" t="s">
        <v>40</v>
      </c>
      <c r="K23" s="150" t="str">
        <f>+'datos iniciales'!O18</f>
        <v>MEJORAMIENTO FORTALECIMIENTO DE LA CAPACIDAD INSTITUCIONAL PARA EL DESARROLLO DE POLITICAS PUBLICAS. NACIONAL</v>
      </c>
      <c r="L23" s="151">
        <f>+'datos iniciales'!P18</f>
        <v>2904153000</v>
      </c>
      <c r="M23" s="151">
        <f>+'datos iniciales'!Q18</f>
        <v>0</v>
      </c>
      <c r="N23" s="151">
        <f>+'datos iniciales'!R18</f>
        <v>0</v>
      </c>
      <c r="O23" s="151">
        <f>+'datos iniciales'!S18</f>
        <v>2904153000</v>
      </c>
      <c r="P23" s="151">
        <f>+'datos iniciales'!T18</f>
        <v>0</v>
      </c>
      <c r="Q23" s="151">
        <f>+'datos iniciales'!U18</f>
        <v>2904121905</v>
      </c>
      <c r="R23" s="151">
        <f>+'datos iniciales'!V18</f>
        <v>31095</v>
      </c>
      <c r="S23" s="151">
        <f>+'datos iniciales'!W18</f>
        <v>1732921010</v>
      </c>
      <c r="T23" s="151">
        <f>+'datos iniciales'!X18</f>
        <v>1732921010</v>
      </c>
      <c r="U23" s="151">
        <f>+'datos iniciales'!Y18</f>
        <v>1732921010</v>
      </c>
      <c r="V23" s="151">
        <f>+'datos iniciales'!Z18</f>
        <v>1732921010</v>
      </c>
      <c r="W23" s="152">
        <f t="shared" si="11"/>
        <v>59.670444704531754</v>
      </c>
      <c r="X23" s="152">
        <f t="shared" si="12"/>
        <v>59.670444704531754</v>
      </c>
      <c r="Y23" s="153">
        <f t="shared" si="13"/>
        <v>59.670444704531754</v>
      </c>
    </row>
    <row r="24" spans="2:25" ht="36" x14ac:dyDescent="0.2">
      <c r="B24" s="148" t="s">
        <v>71</v>
      </c>
      <c r="C24" s="149" t="s">
        <v>76</v>
      </c>
      <c r="D24" s="149" t="s">
        <v>73</v>
      </c>
      <c r="E24" s="149" t="s">
        <v>43</v>
      </c>
      <c r="F24" s="149" t="s">
        <v>1</v>
      </c>
      <c r="G24" s="149" t="s">
        <v>1</v>
      </c>
      <c r="H24" s="149" t="s">
        <v>38</v>
      </c>
      <c r="I24" s="149" t="s">
        <v>62</v>
      </c>
      <c r="J24" s="149" t="s">
        <v>63</v>
      </c>
      <c r="K24" s="150" t="str">
        <f>+'datos iniciales'!O19</f>
        <v>MEJORAMIENTO FORTALECIMIENTO DE LA CAPACIDAD INSTITUCIONAL PARA EL DESARROLLO DE POLITICAS PUBLICAS. NACIONAL</v>
      </c>
      <c r="L24" s="151">
        <f>+'datos iniciales'!P19</f>
        <v>0</v>
      </c>
      <c r="M24" s="151">
        <f>+'datos iniciales'!Q19</f>
        <v>3000000000</v>
      </c>
      <c r="N24" s="151">
        <f>+'datos iniciales'!R19</f>
        <v>0</v>
      </c>
      <c r="O24" s="151">
        <f>+'datos iniciales'!S19</f>
        <v>3000000000</v>
      </c>
      <c r="P24" s="151">
        <f>+'datos iniciales'!T19</f>
        <v>0</v>
      </c>
      <c r="Q24" s="151">
        <f>+'datos iniciales'!U19</f>
        <v>2747862833</v>
      </c>
      <c r="R24" s="151">
        <f>+'datos iniciales'!V19</f>
        <v>252137167</v>
      </c>
      <c r="S24" s="151">
        <f>+'datos iniciales'!W19</f>
        <v>2574261833</v>
      </c>
      <c r="T24" s="151">
        <f>+'datos iniciales'!X19</f>
        <v>1313786891</v>
      </c>
      <c r="U24" s="151">
        <f>+'datos iniciales'!Y19</f>
        <v>1313786891</v>
      </c>
      <c r="V24" s="151">
        <f>+'datos iniciales'!Z19</f>
        <v>1297286891</v>
      </c>
      <c r="W24" s="152">
        <f t="shared" si="11"/>
        <v>85.808727766666664</v>
      </c>
      <c r="X24" s="152">
        <f t="shared" si="12"/>
        <v>43.792896366666668</v>
      </c>
      <c r="Y24" s="153">
        <f t="shared" si="13"/>
        <v>43.242896366666663</v>
      </c>
    </row>
    <row r="25" spans="2:25" ht="36" x14ac:dyDescent="0.2">
      <c r="B25" s="148" t="s">
        <v>71</v>
      </c>
      <c r="C25" s="149" t="s">
        <v>76</v>
      </c>
      <c r="D25" s="149" t="s">
        <v>73</v>
      </c>
      <c r="E25" s="149" t="s">
        <v>43</v>
      </c>
      <c r="F25" s="149" t="s">
        <v>1</v>
      </c>
      <c r="G25" s="149" t="s">
        <v>1</v>
      </c>
      <c r="H25" s="149" t="s">
        <v>38</v>
      </c>
      <c r="I25" s="149" t="s">
        <v>78</v>
      </c>
      <c r="J25" s="149" t="s">
        <v>63</v>
      </c>
      <c r="K25" s="150" t="str">
        <f>+'datos iniciales'!O20</f>
        <v>MEJORAMIENTO FORTALECIMIENTO DE LA CAPACIDAD INSTITUCIONAL PARA EL DESARROLLO DE POLITICAS PUBLICAS. NACIONAL</v>
      </c>
      <c r="L25" s="151">
        <f>+'datos iniciales'!P20</f>
        <v>288000000</v>
      </c>
      <c r="M25" s="151">
        <f>+'datos iniciales'!Q20</f>
        <v>0</v>
      </c>
      <c r="N25" s="151">
        <f>+'datos iniciales'!R20</f>
        <v>0</v>
      </c>
      <c r="O25" s="151">
        <f>+'datos iniciales'!S20</f>
        <v>288000000</v>
      </c>
      <c r="P25" s="151">
        <f>+'datos iniciales'!T20</f>
        <v>0</v>
      </c>
      <c r="Q25" s="151">
        <f>+'datos iniciales'!U20</f>
        <v>280501500</v>
      </c>
      <c r="R25" s="151">
        <f>+'datos iniciales'!V20</f>
        <v>7498500</v>
      </c>
      <c r="S25" s="151">
        <f>+'datos iniciales'!W20</f>
        <v>224866783</v>
      </c>
      <c r="T25" s="151">
        <f>+'datos iniciales'!X20</f>
        <v>120391321.5</v>
      </c>
      <c r="U25" s="151">
        <f>+'datos iniciales'!Y20</f>
        <v>120391321.5</v>
      </c>
      <c r="V25" s="151">
        <f>+'datos iniciales'!Z20</f>
        <v>120120867.5</v>
      </c>
      <c r="W25" s="152">
        <f t="shared" si="11"/>
        <v>78.078744097222213</v>
      </c>
      <c r="X25" s="152">
        <f t="shared" si="12"/>
        <v>41.802542187500002</v>
      </c>
      <c r="Y25" s="153">
        <f t="shared" si="13"/>
        <v>41.708634548611116</v>
      </c>
    </row>
    <row r="26" spans="2:25" ht="24" x14ac:dyDescent="0.2">
      <c r="B26" s="148" t="s">
        <v>71</v>
      </c>
      <c r="C26" s="149" t="s">
        <v>76</v>
      </c>
      <c r="D26" s="149" t="s">
        <v>73</v>
      </c>
      <c r="E26" s="149" t="s">
        <v>46</v>
      </c>
      <c r="F26" s="149"/>
      <c r="G26" s="149"/>
      <c r="H26" s="149" t="s">
        <v>38</v>
      </c>
      <c r="I26" s="149" t="s">
        <v>39</v>
      </c>
      <c r="J26" s="149" t="s">
        <v>40</v>
      </c>
      <c r="K26" s="150" t="str">
        <f>+'datos iniciales'!O21</f>
        <v>MEJORAMIENTO DE LA INFRAESTRUCTURA PROPIA DEL SECTOR</v>
      </c>
      <c r="L26" s="151">
        <f>+'datos iniciales'!P21</f>
        <v>45847000</v>
      </c>
      <c r="M26" s="151">
        <f>+'datos iniciales'!Q21</f>
        <v>0</v>
      </c>
      <c r="N26" s="151">
        <f>+'datos iniciales'!R21</f>
        <v>0</v>
      </c>
      <c r="O26" s="151">
        <f>+'datos iniciales'!S21</f>
        <v>45847000</v>
      </c>
      <c r="P26" s="151">
        <f>+'datos iniciales'!T21</f>
        <v>458470</v>
      </c>
      <c r="Q26" s="151">
        <f>+'datos iniciales'!U21</f>
        <v>45300000</v>
      </c>
      <c r="R26" s="151">
        <f>+'datos iniciales'!V21</f>
        <v>88530</v>
      </c>
      <c r="S26" s="151">
        <f>+'datos iniciales'!W21</f>
        <v>8000000</v>
      </c>
      <c r="T26" s="151">
        <f>+'datos iniciales'!X21</f>
        <v>0</v>
      </c>
      <c r="U26" s="151">
        <f>+'datos iniciales'!Y21</f>
        <v>0</v>
      </c>
      <c r="V26" s="151">
        <f>+'datos iniciales'!Z21</f>
        <v>0</v>
      </c>
      <c r="W26" s="152">
        <f t="shared" si="11"/>
        <v>17.449342377909133</v>
      </c>
      <c r="X26" s="152">
        <f t="shared" si="12"/>
        <v>0</v>
      </c>
      <c r="Y26" s="153">
        <f t="shared" si="13"/>
        <v>0</v>
      </c>
    </row>
    <row r="27" spans="2:25" ht="36" x14ac:dyDescent="0.2">
      <c r="B27" s="148" t="s">
        <v>71</v>
      </c>
      <c r="C27" s="149" t="s">
        <v>82</v>
      </c>
      <c r="D27" s="149" t="s">
        <v>73</v>
      </c>
      <c r="E27" s="149" t="s">
        <v>39</v>
      </c>
      <c r="F27" s="149"/>
      <c r="G27" s="149"/>
      <c r="H27" s="149" t="s">
        <v>38</v>
      </c>
      <c r="I27" s="149" t="s">
        <v>39</v>
      </c>
      <c r="J27" s="149" t="s">
        <v>40</v>
      </c>
      <c r="K27" s="150" t="str">
        <f>+'datos iniciales'!O22</f>
        <v>MEJORAMIENTO DE LA GESTION DE LAS POLITICAS PUBLICAS A TRAVES DE LAS TECNOLOGIAS DE INFORMACION TICS</v>
      </c>
      <c r="L27" s="151">
        <f>+'datos iniciales'!P22</f>
        <v>3000000000</v>
      </c>
      <c r="M27" s="151">
        <f>+'datos iniciales'!Q22</f>
        <v>0</v>
      </c>
      <c r="N27" s="151">
        <f>+'datos iniciales'!R22</f>
        <v>0</v>
      </c>
      <c r="O27" s="151">
        <f>+'datos iniciales'!S22</f>
        <v>3000000000</v>
      </c>
      <c r="P27" s="151">
        <f>+'datos iniciales'!T22</f>
        <v>30000000</v>
      </c>
      <c r="Q27" s="151">
        <f>+'datos iniciales'!U22</f>
        <v>2812261157.5</v>
      </c>
      <c r="R27" s="151">
        <f>+'datos iniciales'!V22</f>
        <v>157738842.5</v>
      </c>
      <c r="S27" s="151">
        <f>+'datos iniciales'!W22</f>
        <v>2122917952.5</v>
      </c>
      <c r="T27" s="151">
        <f>+'datos iniciales'!X22</f>
        <v>1677631620.5</v>
      </c>
      <c r="U27" s="151">
        <f>+'datos iniciales'!Y22</f>
        <v>1677631620.5</v>
      </c>
      <c r="V27" s="151">
        <f>+'datos iniciales'!Z22</f>
        <v>1677631620.5</v>
      </c>
      <c r="W27" s="152">
        <f t="shared" si="11"/>
        <v>70.763931749999998</v>
      </c>
      <c r="X27" s="152">
        <f t="shared" si="12"/>
        <v>55.921054016666673</v>
      </c>
      <c r="Y27" s="153">
        <f t="shared" si="13"/>
        <v>55.921054016666673</v>
      </c>
    </row>
    <row r="28" spans="2:25" ht="36" x14ac:dyDescent="0.2">
      <c r="B28" s="148" t="s">
        <v>71</v>
      </c>
      <c r="C28" s="149" t="s">
        <v>82</v>
      </c>
      <c r="D28" s="149" t="s">
        <v>73</v>
      </c>
      <c r="E28" s="149" t="s">
        <v>39</v>
      </c>
      <c r="F28" s="149" t="s">
        <v>1</v>
      </c>
      <c r="G28" s="149" t="s">
        <v>1</v>
      </c>
      <c r="H28" s="149" t="s">
        <v>38</v>
      </c>
      <c r="I28" s="149" t="s">
        <v>62</v>
      </c>
      <c r="J28" s="149" t="s">
        <v>63</v>
      </c>
      <c r="K28" s="150" t="str">
        <f>+'datos iniciales'!O23</f>
        <v>MEJORAMIENTO DE LA GESTION DE LAS POLITICAS PUBLICAS A TRAVES DE LAS TECNOLOGIAS DE INFORMACION TICS</v>
      </c>
      <c r="L28" s="151">
        <f>+'datos iniciales'!P23</f>
        <v>0</v>
      </c>
      <c r="M28" s="151">
        <f>+'datos iniciales'!Q23</f>
        <v>3000000000</v>
      </c>
      <c r="N28" s="151">
        <f>+'datos iniciales'!R23</f>
        <v>0</v>
      </c>
      <c r="O28" s="151">
        <f>+'datos iniciales'!S23</f>
        <v>3000000000</v>
      </c>
      <c r="P28" s="151">
        <f>+'datos iniciales'!T23</f>
        <v>0</v>
      </c>
      <c r="Q28" s="151">
        <f>+'datos iniciales'!U23</f>
        <v>2228681573.1399999</v>
      </c>
      <c r="R28" s="151">
        <f>+'datos iniciales'!V23</f>
        <v>771318426.86000001</v>
      </c>
      <c r="S28" s="151">
        <f>+'datos iniciales'!W23</f>
        <v>1252501814.1400001</v>
      </c>
      <c r="T28" s="151">
        <f>+'datos iniciales'!X23</f>
        <v>131994671.14</v>
      </c>
      <c r="U28" s="151">
        <f>+'datos iniciales'!Y23</f>
        <v>131994671.14</v>
      </c>
      <c r="V28" s="151">
        <f>+'datos iniciales'!Z23</f>
        <v>126994671.14</v>
      </c>
      <c r="W28" s="152">
        <f t="shared" si="11"/>
        <v>41.750060471333342</v>
      </c>
      <c r="X28" s="152">
        <f t="shared" si="12"/>
        <v>4.3998223713333333</v>
      </c>
      <c r="Y28" s="153">
        <f t="shared" si="13"/>
        <v>4.2331557046666672</v>
      </c>
    </row>
    <row r="29" spans="2:25" ht="36" x14ac:dyDescent="0.2">
      <c r="B29" s="148" t="s">
        <v>71</v>
      </c>
      <c r="C29" s="149" t="s">
        <v>82</v>
      </c>
      <c r="D29" s="149" t="s">
        <v>73</v>
      </c>
      <c r="E29" s="149" t="s">
        <v>62</v>
      </c>
      <c r="F29" s="149"/>
      <c r="G29" s="149"/>
      <c r="H29" s="149" t="s">
        <v>38</v>
      </c>
      <c r="I29" s="149" t="s">
        <v>39</v>
      </c>
      <c r="J29" s="149" t="s">
        <v>40</v>
      </c>
      <c r="K29" s="150" t="str">
        <f>+'datos iniciales'!O24</f>
        <v>MEJORAMIENTO TECNOLÓGICO Y OPERATIVO DE LA GESTIÓN DOCUMENTAL DEL DEPARTAMENTO ADMINISTRATIVO DE LA FUNCIÓN PÚBLICA</v>
      </c>
      <c r="L29" s="151">
        <f>+'datos iniciales'!P24</f>
        <v>1000000000</v>
      </c>
      <c r="M29" s="151">
        <f>+'datos iniciales'!Q24</f>
        <v>0</v>
      </c>
      <c r="N29" s="151">
        <f>+'datos iniciales'!R24</f>
        <v>0</v>
      </c>
      <c r="O29" s="151">
        <f>+'datos iniciales'!S24</f>
        <v>1000000000</v>
      </c>
      <c r="P29" s="151">
        <f>+'datos iniciales'!T24</f>
        <v>41921530</v>
      </c>
      <c r="Q29" s="151">
        <f>+'datos iniciales'!U24</f>
        <v>938100000</v>
      </c>
      <c r="R29" s="151">
        <f>+'datos iniciales'!V24</f>
        <v>19978470</v>
      </c>
      <c r="S29" s="151">
        <f>+'datos iniciales'!W24</f>
        <v>873600000</v>
      </c>
      <c r="T29" s="151">
        <f>+'datos iniciales'!X24</f>
        <v>450000000</v>
      </c>
      <c r="U29" s="151">
        <f>+'datos iniciales'!Y24</f>
        <v>450000000</v>
      </c>
      <c r="V29" s="151">
        <f>+'datos iniciales'!Z24</f>
        <v>450000000</v>
      </c>
      <c r="W29" s="152">
        <f t="shared" si="11"/>
        <v>87.36</v>
      </c>
      <c r="X29" s="152">
        <f t="shared" si="12"/>
        <v>45</v>
      </c>
      <c r="Y29" s="153">
        <f t="shared" si="13"/>
        <v>45</v>
      </c>
    </row>
    <row r="30" spans="2:25" ht="30" customHeight="1" thickBot="1" x14ac:dyDescent="0.25">
      <c r="B30" s="154" t="s">
        <v>71</v>
      </c>
      <c r="C30" s="155" t="s">
        <v>82</v>
      </c>
      <c r="D30" s="155" t="s">
        <v>388</v>
      </c>
      <c r="E30" s="155" t="s">
        <v>36</v>
      </c>
      <c r="F30" s="155"/>
      <c r="G30" s="155"/>
      <c r="H30" s="155" t="s">
        <v>38</v>
      </c>
      <c r="I30" s="155" t="s">
        <v>39</v>
      </c>
      <c r="J30" s="155" t="s">
        <v>40</v>
      </c>
      <c r="K30" s="156" t="str">
        <f>+'datos iniciales'!O25</f>
        <v>DESARROLLO CAPACIDAD INSTITUCIONAL DE LAS ENTIDADES PÚBLICAS DEL ORDEN TERRITORIAL</v>
      </c>
      <c r="L30" s="157">
        <f>+'datos iniciales'!P25</f>
        <v>1250000000</v>
      </c>
      <c r="M30" s="157">
        <f>+'datos iniciales'!Q25</f>
        <v>0</v>
      </c>
      <c r="N30" s="157">
        <f>+'datos iniciales'!R25</f>
        <v>0</v>
      </c>
      <c r="O30" s="157">
        <f>+'datos iniciales'!S25</f>
        <v>1250000000</v>
      </c>
      <c r="P30" s="157">
        <f>+'datos iniciales'!T25</f>
        <v>12500000</v>
      </c>
      <c r="Q30" s="157">
        <f>+'datos iniciales'!U25</f>
        <v>1015781732</v>
      </c>
      <c r="R30" s="157">
        <f>+'datos iniciales'!V25</f>
        <v>221718268</v>
      </c>
      <c r="S30" s="157">
        <f>+'datos iniciales'!W25</f>
        <v>965611320.5</v>
      </c>
      <c r="T30" s="157">
        <f>+'datos iniciales'!X25</f>
        <v>544435812.5</v>
      </c>
      <c r="U30" s="157">
        <f>+'datos iniciales'!Y25</f>
        <v>544435812.5</v>
      </c>
      <c r="V30" s="157">
        <f>+'datos iniciales'!Z25</f>
        <v>544435812.5</v>
      </c>
      <c r="W30" s="158">
        <f t="shared" si="11"/>
        <v>77.248905640000004</v>
      </c>
      <c r="X30" s="158">
        <f t="shared" si="12"/>
        <v>43.554864999999999</v>
      </c>
      <c r="Y30" s="159">
        <f t="shared" si="13"/>
        <v>43.554864999999999</v>
      </c>
    </row>
    <row r="31" spans="2:25" ht="18" customHeight="1" thickBot="1" x14ac:dyDescent="0.25">
      <c r="B31" s="172" t="s">
        <v>1</v>
      </c>
      <c r="C31" s="172" t="s">
        <v>1</v>
      </c>
      <c r="D31" s="172" t="s">
        <v>1</v>
      </c>
      <c r="E31" s="172" t="s">
        <v>1</v>
      </c>
      <c r="F31" s="172" t="s">
        <v>1</v>
      </c>
      <c r="G31" s="172" t="s">
        <v>1</v>
      </c>
      <c r="H31" s="172" t="s">
        <v>1</v>
      </c>
      <c r="I31" s="172" t="s">
        <v>1</v>
      </c>
      <c r="J31" s="172" t="s">
        <v>1</v>
      </c>
      <c r="K31" s="173" t="s">
        <v>341</v>
      </c>
      <c r="L31" s="174">
        <f>+SUM(L7:L12)+SUM(L14:L15)+SUM(L17:L20)+SUM(L22:L30)</f>
        <v>26501514389</v>
      </c>
      <c r="M31" s="174">
        <f t="shared" ref="M31:V31" si="14">+SUM(M7:M12)+SUM(M14:M15)+SUM(M17:M20)+SUM(M22:M30)</f>
        <v>7012982443</v>
      </c>
      <c r="N31" s="174">
        <f t="shared" si="14"/>
        <v>1012982443</v>
      </c>
      <c r="O31" s="174">
        <f t="shared" si="14"/>
        <v>32501514389</v>
      </c>
      <c r="P31" s="174">
        <f t="shared" si="14"/>
        <v>358444360</v>
      </c>
      <c r="Q31" s="174">
        <f t="shared" si="14"/>
        <v>30093497731.900002</v>
      </c>
      <c r="R31" s="174">
        <f t="shared" si="14"/>
        <v>2049572297.1000001</v>
      </c>
      <c r="S31" s="174">
        <f t="shared" si="14"/>
        <v>21107701820.989998</v>
      </c>
      <c r="T31" s="174">
        <f t="shared" si="14"/>
        <v>15938829098.48</v>
      </c>
      <c r="U31" s="174">
        <f t="shared" si="14"/>
        <v>15938829098.48</v>
      </c>
      <c r="V31" s="174">
        <f t="shared" si="14"/>
        <v>15917058644.48</v>
      </c>
      <c r="W31" s="175">
        <f t="shared" ref="W31" si="15">+S31/O31*100</f>
        <v>64.943748676934916</v>
      </c>
      <c r="X31" s="175">
        <f t="shared" ref="X31" si="16">+T31/O31*100</f>
        <v>49.040265963343629</v>
      </c>
      <c r="Y31" s="175">
        <f t="shared" ref="Y31" si="17">+V31/O31*100</f>
        <v>48.973283072209895</v>
      </c>
    </row>
    <row r="32" spans="2:25" x14ac:dyDescent="0.2">
      <c r="W32" s="176"/>
      <c r="X32" s="176"/>
      <c r="Y32" s="176"/>
    </row>
    <row r="33" spans="11:25" x14ac:dyDescent="0.2">
      <c r="Q33" s="177"/>
      <c r="R33" s="177"/>
      <c r="W33" s="176"/>
      <c r="X33" s="176"/>
      <c r="Y33" s="176"/>
    </row>
    <row r="34" spans="11:25" ht="14.25" customHeight="1" thickBot="1" x14ac:dyDescent="0.25">
      <c r="K34" s="178"/>
      <c r="W34" s="176"/>
      <c r="X34" s="176"/>
      <c r="Y34" s="176"/>
    </row>
    <row r="35" spans="11:25" ht="17.25" customHeight="1" thickBot="1" x14ac:dyDescent="0.25">
      <c r="K35" s="220" t="s">
        <v>333</v>
      </c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2"/>
    </row>
    <row r="36" spans="11:25" ht="38.25" customHeight="1" thickBot="1" x14ac:dyDescent="0.25">
      <c r="K36" s="185" t="s">
        <v>20</v>
      </c>
      <c r="L36" s="207" t="s">
        <v>21</v>
      </c>
      <c r="M36" s="207" t="s">
        <v>22</v>
      </c>
      <c r="N36" s="207" t="s">
        <v>23</v>
      </c>
      <c r="O36" s="208" t="s">
        <v>24</v>
      </c>
      <c r="P36" s="207" t="s">
        <v>25</v>
      </c>
      <c r="Q36" s="207" t="s">
        <v>26</v>
      </c>
      <c r="R36" s="207" t="s">
        <v>27</v>
      </c>
      <c r="S36" s="208" t="s">
        <v>28</v>
      </c>
      <c r="T36" s="209" t="s">
        <v>29</v>
      </c>
      <c r="U36" s="207" t="s">
        <v>30</v>
      </c>
      <c r="V36" s="210" t="s">
        <v>31</v>
      </c>
      <c r="W36" s="211" t="s">
        <v>342</v>
      </c>
      <c r="X36" s="212" t="s">
        <v>343</v>
      </c>
      <c r="Y36" s="213" t="s">
        <v>344</v>
      </c>
    </row>
    <row r="37" spans="11:25" ht="15" customHeight="1" x14ac:dyDescent="0.2">
      <c r="K37" s="179" t="s">
        <v>334</v>
      </c>
      <c r="L37" s="180">
        <f>SUM(L7:L12)</f>
        <v>13639978300</v>
      </c>
      <c r="M37" s="180">
        <f t="shared" ref="M37:V37" si="18">SUM(M7:M12)</f>
        <v>0</v>
      </c>
      <c r="N37" s="180">
        <f t="shared" si="18"/>
        <v>0</v>
      </c>
      <c r="O37" s="180">
        <f t="shared" si="18"/>
        <v>13639978300</v>
      </c>
      <c r="P37" s="180">
        <f t="shared" si="18"/>
        <v>9406165</v>
      </c>
      <c r="Q37" s="180">
        <f t="shared" si="18"/>
        <v>13626652244</v>
      </c>
      <c r="R37" s="180">
        <f t="shared" si="18"/>
        <v>3919891</v>
      </c>
      <c r="S37" s="180">
        <f t="shared" si="18"/>
        <v>8850760278</v>
      </c>
      <c r="T37" s="180">
        <f t="shared" si="18"/>
        <v>8802105308</v>
      </c>
      <c r="U37" s="180">
        <f t="shared" si="18"/>
        <v>8802105308</v>
      </c>
      <c r="V37" s="180">
        <f t="shared" si="18"/>
        <v>8802105308</v>
      </c>
      <c r="W37" s="146">
        <f>+S37/O37*100</f>
        <v>64.888375064350356</v>
      </c>
      <c r="X37" s="146">
        <f>+T37/O37*100</f>
        <v>64.531666505657128</v>
      </c>
      <c r="Y37" s="147">
        <f>+V37/O37*100</f>
        <v>64.531666505657128</v>
      </c>
    </row>
    <row r="38" spans="11:25" ht="16.5" customHeight="1" x14ac:dyDescent="0.2">
      <c r="K38" s="181" t="s">
        <v>335</v>
      </c>
      <c r="L38" s="182">
        <f>SUM(L14:L15)</f>
        <v>1796304110</v>
      </c>
      <c r="M38" s="182">
        <f t="shared" ref="M38:V38" si="19">SUM(M14:M15)</f>
        <v>1012982443</v>
      </c>
      <c r="N38" s="182">
        <f t="shared" si="19"/>
        <v>0</v>
      </c>
      <c r="O38" s="182">
        <f t="shared" si="19"/>
        <v>2809286553</v>
      </c>
      <c r="P38" s="182">
        <f t="shared" si="19"/>
        <v>88365205</v>
      </c>
      <c r="Q38" s="182">
        <f t="shared" si="19"/>
        <v>2550473897.2600002</v>
      </c>
      <c r="R38" s="182">
        <f t="shared" si="19"/>
        <v>170447450.74000001</v>
      </c>
      <c r="S38" s="182">
        <f t="shared" si="19"/>
        <v>1784638089.8499999</v>
      </c>
      <c r="T38" s="182">
        <f t="shared" si="19"/>
        <v>1050958763.84</v>
      </c>
      <c r="U38" s="182">
        <f t="shared" si="19"/>
        <v>1050958763.84</v>
      </c>
      <c r="V38" s="182">
        <f t="shared" si="19"/>
        <v>1050958763.84</v>
      </c>
      <c r="W38" s="152">
        <f>+S38/O38*100</f>
        <v>63.526381384775732</v>
      </c>
      <c r="X38" s="152">
        <f>+T38/O38*100</f>
        <v>37.410166033710411</v>
      </c>
      <c r="Y38" s="153">
        <f>+V38/O38*100</f>
        <v>37.410166033710411</v>
      </c>
    </row>
    <row r="39" spans="11:25" ht="15.75" customHeight="1" thickBot="1" x14ac:dyDescent="0.25">
      <c r="K39" s="183" t="s">
        <v>336</v>
      </c>
      <c r="L39" s="184">
        <f>SUM(L17:L20)</f>
        <v>1777231979</v>
      </c>
      <c r="M39" s="184">
        <f t="shared" ref="M39:V39" si="20">SUM(M17:M20)</f>
        <v>0</v>
      </c>
      <c r="N39" s="184">
        <f t="shared" si="20"/>
        <v>1012982443</v>
      </c>
      <c r="O39" s="184">
        <f t="shared" si="20"/>
        <v>764249536</v>
      </c>
      <c r="P39" s="184">
        <f t="shared" si="20"/>
        <v>167792990</v>
      </c>
      <c r="Q39" s="184">
        <f t="shared" si="20"/>
        <v>194594400</v>
      </c>
      <c r="R39" s="184">
        <f t="shared" si="20"/>
        <v>401862146</v>
      </c>
      <c r="S39" s="184">
        <f t="shared" si="20"/>
        <v>114603700</v>
      </c>
      <c r="T39" s="184">
        <f t="shared" si="20"/>
        <v>114603700</v>
      </c>
      <c r="U39" s="184">
        <f t="shared" si="20"/>
        <v>114603700</v>
      </c>
      <c r="V39" s="184">
        <f t="shared" si="20"/>
        <v>114603700</v>
      </c>
      <c r="W39" s="158">
        <f>+S39/O39*100</f>
        <v>14.995586467716221</v>
      </c>
      <c r="X39" s="158">
        <f>+T39/O39*100</f>
        <v>14.995586467716221</v>
      </c>
      <c r="Y39" s="159">
        <f>+V39/O39*100</f>
        <v>14.995586467716221</v>
      </c>
    </row>
    <row r="40" spans="11:25" ht="17.25" customHeight="1" thickBot="1" x14ac:dyDescent="0.25">
      <c r="K40" s="185" t="s">
        <v>337</v>
      </c>
      <c r="L40" s="186">
        <f>SUM(L37:L39)</f>
        <v>17213514389</v>
      </c>
      <c r="M40" s="186">
        <f t="shared" ref="M40:U40" si="21">SUM(M37:M39)</f>
        <v>1012982443</v>
      </c>
      <c r="N40" s="186">
        <f t="shared" si="21"/>
        <v>1012982443</v>
      </c>
      <c r="O40" s="186">
        <f t="shared" si="21"/>
        <v>17213514389</v>
      </c>
      <c r="P40" s="186">
        <f t="shared" si="21"/>
        <v>265564360</v>
      </c>
      <c r="Q40" s="186">
        <f t="shared" si="21"/>
        <v>16371720541.26</v>
      </c>
      <c r="R40" s="186">
        <f t="shared" si="21"/>
        <v>576229487.74000001</v>
      </c>
      <c r="S40" s="186">
        <f t="shared" si="21"/>
        <v>10750002067.85</v>
      </c>
      <c r="T40" s="186">
        <f t="shared" si="21"/>
        <v>9967667771.8400002</v>
      </c>
      <c r="U40" s="186">
        <f t="shared" si="21"/>
        <v>9967667771.8400002</v>
      </c>
      <c r="V40" s="187">
        <f>SUM(V37:V39)</f>
        <v>9967667771.8400002</v>
      </c>
      <c r="W40" s="187">
        <f>+S40/O40*100</f>
        <v>62.450943049256715</v>
      </c>
      <c r="X40" s="187">
        <f>+T40/O40*100</f>
        <v>57.906058847632337</v>
      </c>
      <c r="Y40" s="187">
        <f>+V40/O40*100</f>
        <v>57.906058847632337</v>
      </c>
    </row>
    <row r="41" spans="11:25" ht="14.25" customHeight="1" thickBot="1" x14ac:dyDescent="0.25">
      <c r="K41" s="188"/>
      <c r="W41" s="176"/>
      <c r="X41" s="176"/>
      <c r="Y41" s="176"/>
    </row>
    <row r="42" spans="11:25" ht="15.75" customHeight="1" x14ac:dyDescent="0.2">
      <c r="K42" s="179" t="s">
        <v>338</v>
      </c>
      <c r="L42" s="180">
        <f>+L22+L23+L26+L27+L29+L30</f>
        <v>9000000000</v>
      </c>
      <c r="M42" s="180">
        <f t="shared" ref="M42:V42" si="22">+M22+M23+M26+M27+M29+M30</f>
        <v>0</v>
      </c>
      <c r="N42" s="180">
        <f t="shared" si="22"/>
        <v>0</v>
      </c>
      <c r="O42" s="180">
        <f t="shared" si="22"/>
        <v>9000000000</v>
      </c>
      <c r="P42" s="180">
        <f t="shared" si="22"/>
        <v>92880000</v>
      </c>
      <c r="Q42" s="180">
        <f t="shared" si="22"/>
        <v>8464731284.5</v>
      </c>
      <c r="R42" s="180">
        <f t="shared" si="22"/>
        <v>442388715.5</v>
      </c>
      <c r="S42" s="180">
        <f t="shared" si="22"/>
        <v>6306069323</v>
      </c>
      <c r="T42" s="180">
        <f t="shared" si="22"/>
        <v>4404988443</v>
      </c>
      <c r="U42" s="180">
        <f t="shared" si="22"/>
        <v>4404988443</v>
      </c>
      <c r="V42" s="180">
        <f t="shared" si="22"/>
        <v>4404988443</v>
      </c>
      <c r="W42" s="189">
        <f>+S42/O42*100</f>
        <v>70.067436922222228</v>
      </c>
      <c r="X42" s="189">
        <f>+T42/O42*100</f>
        <v>48.944316033333337</v>
      </c>
      <c r="Y42" s="190">
        <f>+V42/O42*100</f>
        <v>48.944316033333337</v>
      </c>
    </row>
    <row r="43" spans="11:25" ht="16.5" customHeight="1" thickBot="1" x14ac:dyDescent="0.25">
      <c r="K43" s="191" t="s">
        <v>339</v>
      </c>
      <c r="L43" s="184">
        <f>+L24+L25+L28</f>
        <v>288000000</v>
      </c>
      <c r="M43" s="184">
        <f t="shared" ref="M43:V43" si="23">+M24+M25+M28</f>
        <v>6000000000</v>
      </c>
      <c r="N43" s="184">
        <f t="shared" si="23"/>
        <v>0</v>
      </c>
      <c r="O43" s="184">
        <f t="shared" si="23"/>
        <v>6288000000</v>
      </c>
      <c r="P43" s="184">
        <f t="shared" si="23"/>
        <v>0</v>
      </c>
      <c r="Q43" s="184">
        <f t="shared" si="23"/>
        <v>5257045906.1399994</v>
      </c>
      <c r="R43" s="184">
        <f t="shared" si="23"/>
        <v>1030954093.86</v>
      </c>
      <c r="S43" s="184">
        <f t="shared" si="23"/>
        <v>4051630430.1400003</v>
      </c>
      <c r="T43" s="184">
        <f t="shared" si="23"/>
        <v>1566172883.6400001</v>
      </c>
      <c r="U43" s="184">
        <f t="shared" si="23"/>
        <v>1566172883.6400001</v>
      </c>
      <c r="V43" s="184">
        <f t="shared" si="23"/>
        <v>1544402429.6400001</v>
      </c>
      <c r="W43" s="192">
        <f>+S43/O43*100</f>
        <v>64.434326179071249</v>
      </c>
      <c r="X43" s="192">
        <f>+T43/O43*100</f>
        <v>24.907329574427482</v>
      </c>
      <c r="Y43" s="193">
        <f>+V43/O43*100</f>
        <v>24.561107341603055</v>
      </c>
    </row>
    <row r="44" spans="11:25" ht="16.5" customHeight="1" thickBot="1" x14ac:dyDescent="0.25">
      <c r="K44" s="194" t="s">
        <v>340</v>
      </c>
      <c r="L44" s="195">
        <f>SUM(L42:L43)</f>
        <v>9288000000</v>
      </c>
      <c r="M44" s="195">
        <f t="shared" ref="M44:V44" si="24">SUM(M42:M43)</f>
        <v>6000000000</v>
      </c>
      <c r="N44" s="195">
        <f t="shared" si="24"/>
        <v>0</v>
      </c>
      <c r="O44" s="195">
        <f t="shared" si="24"/>
        <v>15288000000</v>
      </c>
      <c r="P44" s="195">
        <f t="shared" si="24"/>
        <v>92880000</v>
      </c>
      <c r="Q44" s="195">
        <f t="shared" si="24"/>
        <v>13721777190.639999</v>
      </c>
      <c r="R44" s="195">
        <f t="shared" si="24"/>
        <v>1473342809.3600001</v>
      </c>
      <c r="S44" s="195">
        <f t="shared" si="24"/>
        <v>10357699753.139999</v>
      </c>
      <c r="T44" s="195">
        <f t="shared" si="24"/>
        <v>5971161326.6400003</v>
      </c>
      <c r="U44" s="195">
        <f t="shared" si="24"/>
        <v>5971161326.6400003</v>
      </c>
      <c r="V44" s="195">
        <f t="shared" si="24"/>
        <v>5949390872.6400003</v>
      </c>
      <c r="W44" s="196">
        <f>+S44/O44*100</f>
        <v>67.750521671507059</v>
      </c>
      <c r="X44" s="196">
        <f>+T44/O44*100</f>
        <v>39.05783180690738</v>
      </c>
      <c r="Y44" s="197">
        <f>+V44/O44*100</f>
        <v>38.915429569858716</v>
      </c>
    </row>
    <row r="45" spans="11:25" ht="14.25" customHeight="1" thickBot="1" x14ac:dyDescent="0.25">
      <c r="K45" s="178"/>
      <c r="W45" s="177"/>
      <c r="X45" s="177"/>
      <c r="Y45" s="177"/>
    </row>
    <row r="46" spans="11:25" ht="17.25" customHeight="1" thickBot="1" x14ac:dyDescent="0.25">
      <c r="K46" s="173" t="s">
        <v>341</v>
      </c>
      <c r="L46" s="198">
        <f>+L44+L40</f>
        <v>26501514389</v>
      </c>
      <c r="M46" s="198">
        <f t="shared" ref="M46:V46" si="25">+M44+M40</f>
        <v>7012982443</v>
      </c>
      <c r="N46" s="198">
        <f t="shared" si="25"/>
        <v>1012982443</v>
      </c>
      <c r="O46" s="198">
        <f t="shared" si="25"/>
        <v>32501514389</v>
      </c>
      <c r="P46" s="198">
        <f t="shared" si="25"/>
        <v>358444360</v>
      </c>
      <c r="Q46" s="198">
        <f t="shared" si="25"/>
        <v>30093497731.900002</v>
      </c>
      <c r="R46" s="198">
        <f t="shared" si="25"/>
        <v>2049572297.1000001</v>
      </c>
      <c r="S46" s="198">
        <f t="shared" si="25"/>
        <v>21107701820.989998</v>
      </c>
      <c r="T46" s="198">
        <f t="shared" si="25"/>
        <v>15938829098.48</v>
      </c>
      <c r="U46" s="198">
        <f t="shared" si="25"/>
        <v>15938829098.48</v>
      </c>
      <c r="V46" s="198">
        <f t="shared" si="25"/>
        <v>15917058644.48</v>
      </c>
      <c r="W46" s="198">
        <f>+S46/O46*100</f>
        <v>64.943748676934916</v>
      </c>
      <c r="X46" s="198">
        <f>+T46/O46*100</f>
        <v>49.040265963343629</v>
      </c>
      <c r="Y46" s="199">
        <f>+V46/O46*100</f>
        <v>48.973283072209895</v>
      </c>
    </row>
    <row r="47" spans="11:25" ht="7.5" customHeight="1" x14ac:dyDescent="0.2"/>
    <row r="48" spans="11:25" ht="12.75" customHeight="1" x14ac:dyDescent="0.2">
      <c r="K48" s="200" t="s">
        <v>373</v>
      </c>
      <c r="M48" s="177"/>
      <c r="N48" s="177"/>
      <c r="O48" s="177"/>
      <c r="P48" s="177"/>
    </row>
    <row r="49" spans="11:22" ht="14.25" customHeight="1" x14ac:dyDescent="0.2">
      <c r="K49" s="200"/>
      <c r="Q49" s="177"/>
      <c r="S49" s="177"/>
    </row>
    <row r="50" spans="11:22" x14ac:dyDescent="0.2">
      <c r="Q50" s="177"/>
      <c r="S50" s="177"/>
    </row>
    <row r="51" spans="11:22" x14ac:dyDescent="0.2">
      <c r="Q51" s="177"/>
      <c r="S51" s="177"/>
    </row>
    <row r="52" spans="11:22" x14ac:dyDescent="0.2">
      <c r="L52" s="177"/>
      <c r="Q52" s="177"/>
      <c r="S52" s="177"/>
    </row>
    <row r="54" spans="11:22" ht="15.75" x14ac:dyDescent="0.25">
      <c r="M54" s="201"/>
      <c r="N54" s="202"/>
      <c r="O54" s="202"/>
      <c r="P54" s="202"/>
      <c r="Q54" s="203"/>
      <c r="R54" s="201"/>
      <c r="S54" s="201"/>
      <c r="T54" s="202"/>
      <c r="U54" s="202"/>
      <c r="V54" s="202"/>
    </row>
    <row r="55" spans="11:22" ht="15.75" x14ac:dyDescent="0.25">
      <c r="M55" s="204" t="s">
        <v>375</v>
      </c>
      <c r="N55" s="204" t="s">
        <v>371</v>
      </c>
      <c r="O55" s="204"/>
      <c r="P55" s="204"/>
      <c r="Q55" s="205"/>
      <c r="R55" s="204"/>
      <c r="S55" s="204" t="s">
        <v>376</v>
      </c>
      <c r="T55" s="204" t="s">
        <v>391</v>
      </c>
      <c r="U55" s="204"/>
      <c r="V55" s="204"/>
    </row>
    <row r="56" spans="11:22" ht="15.75" x14ac:dyDescent="0.25">
      <c r="M56" s="204"/>
      <c r="N56" s="204" t="s">
        <v>374</v>
      </c>
      <c r="O56" s="204"/>
      <c r="P56" s="204"/>
      <c r="Q56" s="204"/>
      <c r="R56" s="204"/>
      <c r="S56" s="204"/>
      <c r="T56" s="204" t="s">
        <v>372</v>
      </c>
      <c r="U56" s="204"/>
      <c r="V56" s="204"/>
    </row>
    <row r="57" spans="11:22" ht="15.75" x14ac:dyDescent="0.25">
      <c r="M57" s="201"/>
      <c r="N57" s="201"/>
      <c r="O57" s="201"/>
      <c r="P57" s="201"/>
      <c r="Q57" s="201"/>
      <c r="R57" s="201"/>
      <c r="S57" s="201"/>
      <c r="T57" s="201"/>
      <c r="U57" s="201"/>
      <c r="V57" s="201"/>
    </row>
  </sheetData>
  <mergeCells count="4">
    <mergeCell ref="K35:Y35"/>
    <mergeCell ref="B2:Y2"/>
    <mergeCell ref="B3:Y3"/>
    <mergeCell ref="B4:Y4"/>
  </mergeCells>
  <pageMargins left="0.2" right="0.27" top="0.44" bottom="0.39370078740157483" header="0.43" footer="0.41"/>
  <pageSetup paperSize="5"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4" t="s">
        <v>347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1:23" x14ac:dyDescent="0.2">
      <c r="A3" s="224" t="s">
        <v>348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x14ac:dyDescent="0.2">
      <c r="A4" s="224" t="s">
        <v>349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50" t="s">
        <v>390</v>
      </c>
      <c r="E4" s="251"/>
      <c r="F4" s="251"/>
      <c r="G4" s="251"/>
      <c r="H4" s="251"/>
      <c r="I4" s="251"/>
      <c r="J4" s="251"/>
      <c r="K4" s="252"/>
    </row>
    <row r="5" spans="2:11" ht="21" x14ac:dyDescent="0.25">
      <c r="B5" s="253" t="s">
        <v>351</v>
      </c>
      <c r="C5" s="255" t="s">
        <v>352</v>
      </c>
      <c r="D5" s="254" t="s">
        <v>353</v>
      </c>
      <c r="E5" s="256"/>
      <c r="F5" s="256"/>
      <c r="G5" s="256"/>
      <c r="H5" s="256" t="s">
        <v>354</v>
      </c>
      <c r="I5" s="256"/>
      <c r="J5" s="256"/>
      <c r="K5" s="257"/>
    </row>
    <row r="6" spans="2:11" ht="21" x14ac:dyDescent="0.25">
      <c r="B6" s="254"/>
      <c r="C6" s="243"/>
      <c r="D6" s="254" t="s">
        <v>355</v>
      </c>
      <c r="E6" s="256"/>
      <c r="F6" s="256" t="s">
        <v>356</v>
      </c>
      <c r="G6" s="256"/>
      <c r="H6" s="256" t="s">
        <v>355</v>
      </c>
      <c r="I6" s="256"/>
      <c r="J6" s="256" t="s">
        <v>356</v>
      </c>
      <c r="K6" s="257"/>
    </row>
    <row r="7" spans="2:11" ht="21" x14ac:dyDescent="0.35">
      <c r="B7" s="254"/>
      <c r="C7" s="243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AGOSTO 2016'!L40/1000000</f>
        <v>17213.514389</v>
      </c>
      <c r="D8" s="98">
        <v>0.92409060294914513</v>
      </c>
      <c r="E8" s="91">
        <f>D8*C8</f>
        <v>15906.846890604795</v>
      </c>
      <c r="F8" s="90">
        <f>+G8/C8</f>
        <v>0.62450943049256713</v>
      </c>
      <c r="G8" s="91">
        <f>+'EJE AGOSTO 2016'!S40/1000000</f>
        <v>10750.00206785</v>
      </c>
      <c r="H8" s="90">
        <v>0.91983862874214917</v>
      </c>
      <c r="I8" s="91">
        <f>+C8*H8</f>
        <v>15833.655471411013</v>
      </c>
      <c r="J8" s="90">
        <f>+K8/C8</f>
        <v>0.57906058847632336</v>
      </c>
      <c r="K8" s="99">
        <f>+'EJE AGOSTO 2016'!T40/1000000</f>
        <v>9967.6677718400006</v>
      </c>
    </row>
    <row r="9" spans="2:11" ht="21" x14ac:dyDescent="0.25">
      <c r="B9" s="105" t="s">
        <v>360</v>
      </c>
      <c r="C9" s="128">
        <f>+'EJE AGOSTO 2016'!L44/1000000</f>
        <v>9288</v>
      </c>
      <c r="D9" s="98">
        <v>0.94046695163515126</v>
      </c>
      <c r="E9" s="91">
        <f>D9*C9</f>
        <v>8735.0570467872858</v>
      </c>
      <c r="F9" s="90">
        <f>+G9/C9</f>
        <v>1.1151700853940567</v>
      </c>
      <c r="G9" s="91">
        <f>+'EJE AGOSTO 2016'!S44/1000000</f>
        <v>10357.699753139999</v>
      </c>
      <c r="H9" s="90">
        <v>0.93122178299834424</v>
      </c>
      <c r="I9" s="91">
        <f>H9*C9</f>
        <v>8649.1879204886209</v>
      </c>
      <c r="J9" s="90">
        <f>+K9/C9</f>
        <v>0.64288989304909561</v>
      </c>
      <c r="K9" s="100">
        <f>+'EJE AGOSTO 2016'!T44/1000000</f>
        <v>5971.16132664</v>
      </c>
    </row>
    <row r="10" spans="2:11" ht="21.75" thickBot="1" x14ac:dyDescent="0.3">
      <c r="B10" s="106" t="s">
        <v>361</v>
      </c>
      <c r="C10" s="129">
        <f>SUM(C8:C9)</f>
        <v>26501.514389</v>
      </c>
      <c r="D10" s="101">
        <f>+E10/C10</f>
        <v>0.92983003068006609</v>
      </c>
      <c r="E10" s="102">
        <f>SUM(E8:E9)</f>
        <v>24641.903937392082</v>
      </c>
      <c r="F10" s="103">
        <f>+G10/C10</f>
        <v>0.79647153408528171</v>
      </c>
      <c r="G10" s="102">
        <f>SUM(G8:G9)</f>
        <v>21107.701820989998</v>
      </c>
      <c r="H10" s="103">
        <f>+I10/C10</f>
        <v>0.92382808893599466</v>
      </c>
      <c r="I10" s="102">
        <f>SUM(I8:I9)</f>
        <v>24482.843391899634</v>
      </c>
      <c r="J10" s="103">
        <f>+K10/C10</f>
        <v>0.60143087917631377</v>
      </c>
      <c r="K10" s="104">
        <f>SUM(K8:K9)</f>
        <v>15938.829098480001</v>
      </c>
    </row>
    <row r="11" spans="2:11" x14ac:dyDescent="0.25">
      <c r="B11" s="235" t="s">
        <v>362</v>
      </c>
      <c r="C11" s="235"/>
      <c r="D11" s="235"/>
      <c r="E11" s="235"/>
      <c r="F11" s="235"/>
      <c r="G11" s="235"/>
      <c r="H11" s="235"/>
      <c r="I11" s="235"/>
      <c r="J11" s="235"/>
      <c r="K11" s="235"/>
    </row>
    <row r="12" spans="2:11" ht="20.25" customHeight="1" x14ac:dyDescent="0.25">
      <c r="B12" s="249" t="s">
        <v>365</v>
      </c>
      <c r="C12" s="249"/>
      <c r="D12" s="85"/>
      <c r="E12" s="235" t="s">
        <v>363</v>
      </c>
      <c r="F12" s="235"/>
      <c r="G12" s="85"/>
      <c r="H12" s="69"/>
      <c r="I12" s="235" t="s">
        <v>364</v>
      </c>
      <c r="J12" s="235"/>
      <c r="K12" s="84"/>
    </row>
    <row r="15" spans="2:11" x14ac:dyDescent="0.25">
      <c r="D15" s="234"/>
      <c r="E15" s="234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47"/>
      <c r="C18" s="245" t="s">
        <v>28</v>
      </c>
      <c r="D18" s="245"/>
      <c r="E18" s="246" t="s">
        <v>29</v>
      </c>
      <c r="F18" s="246"/>
    </row>
    <row r="19" spans="2:6" ht="29.25" customHeight="1" thickBot="1" x14ac:dyDescent="0.3">
      <c r="B19" s="248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0.62450943049256713</v>
      </c>
      <c r="E20" s="86">
        <f>+H8</f>
        <v>0.91983862874214917</v>
      </c>
      <c r="F20" s="86">
        <f>+J8</f>
        <v>0.57906058847632336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1.1151700853940567</v>
      </c>
      <c r="E21" s="86">
        <f>+H9</f>
        <v>0.93122178299834424</v>
      </c>
      <c r="F21" s="86">
        <f>+J9</f>
        <v>0.64288989304909561</v>
      </c>
    </row>
    <row r="22" spans="2:6" ht="21" thickBot="1" x14ac:dyDescent="0.3">
      <c r="B22" s="76" t="s">
        <v>369</v>
      </c>
      <c r="C22" s="86">
        <f>+D10</f>
        <v>0.92983003068006609</v>
      </c>
      <c r="D22" s="86">
        <f>+F10</f>
        <v>0.79647153408528171</v>
      </c>
      <c r="E22" s="86">
        <f>+H10</f>
        <v>0.92382808893599466</v>
      </c>
      <c r="F22" s="86">
        <f>+J10</f>
        <v>0.60143087917631377</v>
      </c>
    </row>
    <row r="57" spans="2:8" ht="15.75" thickBot="1" x14ac:dyDescent="0.3"/>
    <row r="58" spans="2:8" ht="24" thickBot="1" x14ac:dyDescent="0.4">
      <c r="B58" s="87"/>
      <c r="C58" s="236" t="str">
        <f>+MID(D4,13,35)</f>
        <v xml:space="preserve">Ejecucion a 31 de enero de 2016 </v>
      </c>
      <c r="D58" s="237"/>
      <c r="E58" s="237"/>
      <c r="F58" s="237"/>
      <c r="G58" s="238"/>
      <c r="H58" s="92"/>
    </row>
    <row r="59" spans="2:8" ht="42.75" customHeight="1" x14ac:dyDescent="0.25">
      <c r="B59" s="239" t="s">
        <v>351</v>
      </c>
      <c r="C59" s="241" t="s">
        <v>352</v>
      </c>
      <c r="D59" s="242" t="s">
        <v>353</v>
      </c>
      <c r="E59" s="242"/>
      <c r="F59" s="242" t="s">
        <v>354</v>
      </c>
      <c r="G59" s="243"/>
      <c r="H59" s="92"/>
    </row>
    <row r="60" spans="2:8" ht="21" x14ac:dyDescent="0.35">
      <c r="B60" s="240"/>
      <c r="C60" s="241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17213.514389</v>
      </c>
      <c r="D61" s="90">
        <f>+E61/C61</f>
        <v>0.62450943049256713</v>
      </c>
      <c r="E61" s="91">
        <f>+G8</f>
        <v>10750.00206785</v>
      </c>
      <c r="F61" s="90">
        <f>+G61/C61</f>
        <v>0.57906058847632336</v>
      </c>
      <c r="G61" s="99">
        <f>+K8</f>
        <v>9967.6677718400006</v>
      </c>
      <c r="H61" s="92"/>
    </row>
    <row r="62" spans="2:8" ht="21" x14ac:dyDescent="0.25">
      <c r="B62" s="112" t="s">
        <v>360</v>
      </c>
      <c r="C62" s="110">
        <f>+C9</f>
        <v>9288</v>
      </c>
      <c r="D62" s="90">
        <f>+E62/C62</f>
        <v>1.1151700853940567</v>
      </c>
      <c r="E62" s="91">
        <f>+G9</f>
        <v>10357.699753139999</v>
      </c>
      <c r="F62" s="90">
        <f>+G62/C62</f>
        <v>0.64288989304909561</v>
      </c>
      <c r="G62" s="100">
        <f>+K9</f>
        <v>5971.16132664</v>
      </c>
      <c r="H62" s="92"/>
    </row>
    <row r="63" spans="2:8" ht="21.75" thickBot="1" x14ac:dyDescent="0.3">
      <c r="B63" s="113" t="s">
        <v>361</v>
      </c>
      <c r="C63" s="111">
        <f>SUM(C61:C62)</f>
        <v>26501.514389</v>
      </c>
      <c r="D63" s="103">
        <f>+E63/C63</f>
        <v>0.79647153408528171</v>
      </c>
      <c r="E63" s="102">
        <f>SUM(E61:E62)</f>
        <v>21107.701820989998</v>
      </c>
      <c r="F63" s="103">
        <f>+G63/C63</f>
        <v>0.60143087917631377</v>
      </c>
      <c r="G63" s="104">
        <f>SUM(G61:G62)</f>
        <v>15938.829098480001</v>
      </c>
      <c r="H63" s="92"/>
    </row>
    <row r="64" spans="2:8" ht="35.25" customHeight="1" x14ac:dyDescent="0.25">
      <c r="B64" s="244" t="s">
        <v>362</v>
      </c>
      <c r="C64" s="244"/>
      <c r="D64" s="244"/>
      <c r="E64" s="244"/>
      <c r="F64" s="244"/>
      <c r="G64" s="244"/>
      <c r="H64" s="92"/>
    </row>
    <row r="65" spans="2:7" x14ac:dyDescent="0.25">
      <c r="B65" s="235"/>
      <c r="C65" s="235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28"/>
      <c r="C69" s="230" t="s">
        <v>28</v>
      </c>
      <c r="D69" s="231"/>
      <c r="E69" s="230" t="s">
        <v>29</v>
      </c>
      <c r="F69" s="231"/>
    </row>
    <row r="70" spans="2:7" ht="15.75" thickBot="1" x14ac:dyDescent="0.3">
      <c r="B70" s="229"/>
      <c r="C70" s="232"/>
      <c r="D70" s="233"/>
      <c r="E70" s="232"/>
      <c r="F70" s="233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0.62450943049256713</v>
      </c>
      <c r="D71" s="75">
        <f>+E61</f>
        <v>10750.00206785</v>
      </c>
      <c r="E71" s="74">
        <f t="shared" si="0"/>
        <v>0.57906058847632336</v>
      </c>
      <c r="F71" s="75">
        <f t="shared" si="0"/>
        <v>9967.6677718400006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1.1151700853940567</v>
      </c>
      <c r="D72" s="75">
        <f t="shared" si="0"/>
        <v>10357.699753139999</v>
      </c>
      <c r="E72" s="74">
        <f t="shared" si="0"/>
        <v>0.64288989304909561</v>
      </c>
      <c r="F72" s="75">
        <f t="shared" si="0"/>
        <v>5971.16132664</v>
      </c>
    </row>
    <row r="73" spans="2:7" ht="21.75" thickTop="1" thickBot="1" x14ac:dyDescent="0.3">
      <c r="B73" s="73" t="str">
        <f>+B22</f>
        <v>Total : 25.133</v>
      </c>
      <c r="C73" s="74">
        <f t="shared" si="0"/>
        <v>0.79647153408528171</v>
      </c>
      <c r="D73" s="75">
        <f t="shared" si="0"/>
        <v>21107.701820989998</v>
      </c>
      <c r="E73" s="74">
        <f t="shared" si="0"/>
        <v>0.60143087917631377</v>
      </c>
      <c r="F73" s="75">
        <f t="shared" si="0"/>
        <v>15938.829098480001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25" t="s">
        <v>377</v>
      </c>
      <c r="C110" s="226"/>
      <c r="D110" s="227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AGOSTO 2016'!W22</f>
        <v>75.377380000000002</v>
      </c>
      <c r="F111" s="122">
        <f>+'EJE AGOSTO 2016'!X22</f>
        <v>0</v>
      </c>
      <c r="G111" s="123">
        <f>+'EJE AGOSTO 2016'!Y22</f>
        <v>0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AGOSTO 2016'!W23</f>
        <v>59.670444704531754</v>
      </c>
      <c r="F112" s="124">
        <f>+'EJE AGOSTO 2016'!X23</f>
        <v>59.670444704531754</v>
      </c>
      <c r="G112" s="125">
        <f>+'EJE AGOSTO 2016'!Y23</f>
        <v>59.670444704531754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AGOSTO 2016'!W24</f>
        <v>85.808727766666664</v>
      </c>
      <c r="F113" s="124">
        <f>+'EJE AGOSTO 2016'!X24</f>
        <v>43.792896366666668</v>
      </c>
      <c r="G113" s="125">
        <f>+'EJE AGOSTO 2016'!Y24</f>
        <v>43.242896366666663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AGOSTO 2016'!W25</f>
        <v>78.078744097222213</v>
      </c>
      <c r="F114" s="124">
        <f>+'EJE AGOSTO 2016'!X25</f>
        <v>41.802542187500002</v>
      </c>
      <c r="G114" s="125">
        <f>+'EJE AGOSTO 2016'!Y25</f>
        <v>41.708634548611116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AGOSTO 2016'!W28</f>
        <v>41.750060471333342</v>
      </c>
      <c r="F115" s="126">
        <f>+'EJE AGOSTO 2016'!X28</f>
        <v>4.3998223713333333</v>
      </c>
      <c r="G115" s="127">
        <f>+'EJE AGOSTO 2016'!Y28</f>
        <v>4.2331557046666672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7"/>
  <sheetViews>
    <sheetView topLeftCell="D16" workbookViewId="0">
      <selection activeCell="S25" sqref="S25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14" t="s">
        <v>0</v>
      </c>
      <c r="B1" s="214">
        <v>2016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14" t="s">
        <v>2</v>
      </c>
      <c r="B2" s="214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14" t="s">
        <v>4</v>
      </c>
      <c r="B3" s="214" t="s">
        <v>392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14" t="s">
        <v>6</v>
      </c>
      <c r="B4" s="214" t="s">
        <v>7</v>
      </c>
      <c r="C4" s="214" t="s">
        <v>8</v>
      </c>
      <c r="D4" s="214" t="s">
        <v>9</v>
      </c>
      <c r="E4" s="214" t="s">
        <v>10</v>
      </c>
      <c r="F4" s="214" t="s">
        <v>11</v>
      </c>
      <c r="G4" s="214" t="s">
        <v>12</v>
      </c>
      <c r="H4" s="214" t="s">
        <v>13</v>
      </c>
      <c r="I4" s="214" t="s">
        <v>14</v>
      </c>
      <c r="J4" s="214" t="s">
        <v>15</v>
      </c>
      <c r="K4" s="214" t="s">
        <v>16</v>
      </c>
      <c r="L4" s="214" t="s">
        <v>17</v>
      </c>
      <c r="M4" s="214" t="s">
        <v>18</v>
      </c>
      <c r="N4" s="214" t="s">
        <v>19</v>
      </c>
      <c r="O4" s="214" t="s">
        <v>20</v>
      </c>
      <c r="P4" s="214" t="s">
        <v>21</v>
      </c>
      <c r="Q4" s="214" t="s">
        <v>22</v>
      </c>
      <c r="R4" s="214" t="s">
        <v>23</v>
      </c>
      <c r="S4" s="214" t="s">
        <v>24</v>
      </c>
      <c r="T4" s="214" t="s">
        <v>25</v>
      </c>
      <c r="U4" s="214" t="s">
        <v>26</v>
      </c>
      <c r="V4" s="214" t="s">
        <v>27</v>
      </c>
      <c r="W4" s="214" t="s">
        <v>28</v>
      </c>
      <c r="X4" s="214" t="s">
        <v>29</v>
      </c>
      <c r="Y4" s="214" t="s">
        <v>30</v>
      </c>
      <c r="Z4" s="214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7040021000</v>
      </c>
      <c r="Q5" s="7">
        <v>0</v>
      </c>
      <c r="R5" s="7">
        <v>0</v>
      </c>
      <c r="S5" s="7">
        <v>7040021000</v>
      </c>
      <c r="T5" s="7">
        <v>0</v>
      </c>
      <c r="U5" s="7">
        <v>7040021000</v>
      </c>
      <c r="V5" s="7">
        <v>0</v>
      </c>
      <c r="W5" s="7">
        <v>4757242621</v>
      </c>
      <c r="X5" s="7">
        <v>4757242621</v>
      </c>
      <c r="Y5" s="7">
        <v>4757242621</v>
      </c>
      <c r="Z5" s="7">
        <v>4757242621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714061000</v>
      </c>
      <c r="Q6" s="7">
        <v>0</v>
      </c>
      <c r="R6" s="7">
        <v>0</v>
      </c>
      <c r="S6" s="7">
        <v>714061000</v>
      </c>
      <c r="T6" s="7">
        <v>0</v>
      </c>
      <c r="U6" s="7">
        <v>714061000</v>
      </c>
      <c r="V6" s="7">
        <v>0</v>
      </c>
      <c r="W6" s="7">
        <v>480382383</v>
      </c>
      <c r="X6" s="7">
        <v>480382383</v>
      </c>
      <c r="Y6" s="7">
        <v>480382383</v>
      </c>
      <c r="Z6" s="7">
        <v>480382383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2266781000</v>
      </c>
      <c r="Q7" s="7">
        <v>0</v>
      </c>
      <c r="R7" s="7">
        <v>0</v>
      </c>
      <c r="S7" s="7">
        <v>2266781000</v>
      </c>
      <c r="T7" s="7">
        <v>0</v>
      </c>
      <c r="U7" s="7">
        <v>2266781000</v>
      </c>
      <c r="V7" s="7">
        <v>0</v>
      </c>
      <c r="W7" s="7">
        <v>1153869099</v>
      </c>
      <c r="X7" s="7">
        <v>1148751926</v>
      </c>
      <c r="Y7" s="7">
        <v>1148751926</v>
      </c>
      <c r="Z7" s="7">
        <v>1148751926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271365000</v>
      </c>
      <c r="Q8" s="7">
        <v>0</v>
      </c>
      <c r="R8" s="7">
        <v>0</v>
      </c>
      <c r="S8" s="7">
        <v>271365000</v>
      </c>
      <c r="T8" s="7">
        <v>2713650</v>
      </c>
      <c r="U8" s="7">
        <v>268651350</v>
      </c>
      <c r="V8" s="7">
        <v>0</v>
      </c>
      <c r="W8" s="7">
        <v>107640030</v>
      </c>
      <c r="X8" s="7">
        <v>104345123</v>
      </c>
      <c r="Y8" s="7">
        <v>104345123</v>
      </c>
      <c r="Z8" s="7">
        <v>104345123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133850300</v>
      </c>
      <c r="Q9" s="7">
        <v>0</v>
      </c>
      <c r="R9" s="7">
        <v>0</v>
      </c>
      <c r="S9" s="7">
        <v>133850300</v>
      </c>
      <c r="T9" s="7">
        <v>6692515</v>
      </c>
      <c r="U9" s="7">
        <v>123237894</v>
      </c>
      <c r="V9" s="7">
        <v>3919891</v>
      </c>
      <c r="W9" s="7">
        <v>121959494</v>
      </c>
      <c r="X9" s="7">
        <v>81716604</v>
      </c>
      <c r="Y9" s="7">
        <v>81716604</v>
      </c>
      <c r="Z9" s="7">
        <v>81716604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3213900000</v>
      </c>
      <c r="Q10" s="7">
        <v>0</v>
      </c>
      <c r="R10" s="7">
        <v>0</v>
      </c>
      <c r="S10" s="7">
        <v>3213900000</v>
      </c>
      <c r="T10" s="7">
        <v>0</v>
      </c>
      <c r="U10" s="7">
        <v>3213900000</v>
      </c>
      <c r="V10" s="7">
        <v>0</v>
      </c>
      <c r="W10" s="7">
        <v>2229666651</v>
      </c>
      <c r="X10" s="7">
        <v>2229666651</v>
      </c>
      <c r="Y10" s="7">
        <v>2229666651</v>
      </c>
      <c r="Z10" s="7">
        <v>2229666651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29000000</v>
      </c>
      <c r="Q11" s="7">
        <v>7092000</v>
      </c>
      <c r="R11" s="7">
        <v>0</v>
      </c>
      <c r="S11" s="7">
        <v>36092000</v>
      </c>
      <c r="T11" s="7">
        <v>0</v>
      </c>
      <c r="U11" s="7">
        <v>35693100</v>
      </c>
      <c r="V11" s="7">
        <v>398900</v>
      </c>
      <c r="W11" s="7">
        <v>35682500</v>
      </c>
      <c r="X11" s="7">
        <v>35682500</v>
      </c>
      <c r="Y11" s="7">
        <v>35682500</v>
      </c>
      <c r="Z11" s="7">
        <v>35682500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1767304110</v>
      </c>
      <c r="Q12" s="7">
        <v>1005890443</v>
      </c>
      <c r="R12" s="7">
        <v>0</v>
      </c>
      <c r="S12" s="7">
        <v>2773194553</v>
      </c>
      <c r="T12" s="7">
        <v>88365205</v>
      </c>
      <c r="U12" s="7">
        <v>2514780797.2600002</v>
      </c>
      <c r="V12" s="7">
        <v>170048550.74000001</v>
      </c>
      <c r="W12" s="7">
        <v>1748955589.8499999</v>
      </c>
      <c r="X12" s="7">
        <v>1015276263.84</v>
      </c>
      <c r="Y12" s="7">
        <v>1015276263.84</v>
      </c>
      <c r="Z12" s="7">
        <v>1015276263.84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30435600</v>
      </c>
      <c r="Q13" s="7">
        <v>0</v>
      </c>
      <c r="R13" s="7">
        <v>0</v>
      </c>
      <c r="S13" s="7">
        <v>30435600</v>
      </c>
      <c r="T13" s="7">
        <v>304356</v>
      </c>
      <c r="U13" s="7">
        <v>0</v>
      </c>
      <c r="V13" s="7">
        <v>30131244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196560000</v>
      </c>
      <c r="Q14" s="7">
        <v>0</v>
      </c>
      <c r="R14" s="7">
        <v>0</v>
      </c>
      <c r="S14" s="7">
        <v>196560000</v>
      </c>
      <c r="T14" s="7">
        <v>1965600</v>
      </c>
      <c r="U14" s="7">
        <v>194594400</v>
      </c>
      <c r="V14" s="7">
        <v>0</v>
      </c>
      <c r="W14" s="7">
        <v>114603700</v>
      </c>
      <c r="X14" s="7">
        <v>114603700</v>
      </c>
      <c r="Y14" s="7">
        <v>114603700</v>
      </c>
      <c r="Z14" s="7">
        <v>114603700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375485760</v>
      </c>
      <c r="Q15" s="7">
        <v>0</v>
      </c>
      <c r="R15" s="7">
        <v>0</v>
      </c>
      <c r="S15" s="7">
        <v>375485760</v>
      </c>
      <c r="T15" s="7">
        <v>3754858</v>
      </c>
      <c r="U15" s="7">
        <v>0</v>
      </c>
      <c r="V15" s="7">
        <v>371730902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378</v>
      </c>
      <c r="D16" s="4" t="s">
        <v>35</v>
      </c>
      <c r="E16" s="4" t="s">
        <v>57</v>
      </c>
      <c r="F16" s="4" t="s">
        <v>68</v>
      </c>
      <c r="G16" s="4" t="s">
        <v>57</v>
      </c>
      <c r="H16" s="4" t="s">
        <v>192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379</v>
      </c>
      <c r="P16" s="7">
        <v>1174750619</v>
      </c>
      <c r="Q16" s="7">
        <v>0</v>
      </c>
      <c r="R16" s="7">
        <v>1012982443</v>
      </c>
      <c r="S16" s="7">
        <v>161768176</v>
      </c>
      <c r="T16" s="7">
        <v>161768176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</row>
    <row r="17" spans="1:26" ht="33.75" x14ac:dyDescent="0.25">
      <c r="A17" s="4" t="s">
        <v>32</v>
      </c>
      <c r="B17" s="5" t="s">
        <v>33</v>
      </c>
      <c r="C17" s="6" t="s">
        <v>380</v>
      </c>
      <c r="D17" s="4" t="s">
        <v>71</v>
      </c>
      <c r="E17" s="4" t="s">
        <v>381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382</v>
      </c>
      <c r="P17" s="7">
        <v>800000000</v>
      </c>
      <c r="Q17" s="7">
        <v>0</v>
      </c>
      <c r="R17" s="7">
        <v>0</v>
      </c>
      <c r="S17" s="7">
        <v>800000000</v>
      </c>
      <c r="T17" s="7">
        <v>8000000</v>
      </c>
      <c r="U17" s="7">
        <v>749166490</v>
      </c>
      <c r="V17" s="7">
        <v>42833510</v>
      </c>
      <c r="W17" s="7">
        <v>603019040</v>
      </c>
      <c r="X17" s="7">
        <v>0</v>
      </c>
      <c r="Y17" s="7">
        <v>0</v>
      </c>
      <c r="Z17" s="7">
        <v>0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39</v>
      </c>
      <c r="N18" s="4" t="s">
        <v>40</v>
      </c>
      <c r="O18" s="5" t="s">
        <v>77</v>
      </c>
      <c r="P18" s="7">
        <v>2904153000</v>
      </c>
      <c r="Q18" s="7">
        <v>0</v>
      </c>
      <c r="R18" s="7">
        <v>0</v>
      </c>
      <c r="S18" s="7">
        <v>2904153000</v>
      </c>
      <c r="T18" s="7">
        <v>0</v>
      </c>
      <c r="U18" s="7">
        <v>2904121905</v>
      </c>
      <c r="V18" s="7">
        <v>31095</v>
      </c>
      <c r="W18" s="7">
        <v>1732921010</v>
      </c>
      <c r="X18" s="7">
        <v>1732921010</v>
      </c>
      <c r="Y18" s="7">
        <v>1732921010</v>
      </c>
      <c r="Z18" s="7">
        <v>1732921010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63</v>
      </c>
      <c r="O19" s="5" t="s">
        <v>77</v>
      </c>
      <c r="P19" s="7">
        <v>0</v>
      </c>
      <c r="Q19" s="7">
        <v>3000000000</v>
      </c>
      <c r="R19" s="7">
        <v>0</v>
      </c>
      <c r="S19" s="7">
        <v>3000000000</v>
      </c>
      <c r="T19" s="7">
        <v>0</v>
      </c>
      <c r="U19" s="7">
        <v>2747862833</v>
      </c>
      <c r="V19" s="7">
        <v>252137167</v>
      </c>
      <c r="W19" s="7">
        <v>2574261833</v>
      </c>
      <c r="X19" s="7">
        <v>1313786891</v>
      </c>
      <c r="Y19" s="7">
        <v>1313786891</v>
      </c>
      <c r="Z19" s="7">
        <v>1297286891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78</v>
      </c>
      <c r="N20" s="4" t="s">
        <v>63</v>
      </c>
      <c r="O20" s="5" t="s">
        <v>77</v>
      </c>
      <c r="P20" s="7">
        <v>288000000</v>
      </c>
      <c r="Q20" s="7">
        <v>0</v>
      </c>
      <c r="R20" s="7">
        <v>0</v>
      </c>
      <c r="S20" s="7">
        <v>288000000</v>
      </c>
      <c r="T20" s="7">
        <v>0</v>
      </c>
      <c r="U20" s="7">
        <v>280501500</v>
      </c>
      <c r="V20" s="7">
        <v>7498500</v>
      </c>
      <c r="W20" s="7">
        <v>224866783</v>
      </c>
      <c r="X20" s="7">
        <v>120391321.5</v>
      </c>
      <c r="Y20" s="7">
        <v>120391321.5</v>
      </c>
      <c r="Z20" s="7">
        <v>120120867.5</v>
      </c>
    </row>
    <row r="21" spans="1:26" ht="33.75" x14ac:dyDescent="0.25">
      <c r="A21" s="4" t="s">
        <v>32</v>
      </c>
      <c r="B21" s="5" t="s">
        <v>33</v>
      </c>
      <c r="C21" s="6" t="s">
        <v>383</v>
      </c>
      <c r="D21" s="4" t="s">
        <v>71</v>
      </c>
      <c r="E21" s="4" t="s">
        <v>76</v>
      </c>
      <c r="F21" s="4" t="s">
        <v>73</v>
      </c>
      <c r="G21" s="4" t="s">
        <v>46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39</v>
      </c>
      <c r="N21" s="4" t="s">
        <v>40</v>
      </c>
      <c r="O21" s="5" t="s">
        <v>384</v>
      </c>
      <c r="P21" s="7">
        <v>45847000</v>
      </c>
      <c r="Q21" s="7">
        <v>0</v>
      </c>
      <c r="R21" s="7">
        <v>0</v>
      </c>
      <c r="S21" s="7">
        <v>45847000</v>
      </c>
      <c r="T21" s="7">
        <v>458470</v>
      </c>
      <c r="U21" s="7">
        <v>45300000</v>
      </c>
      <c r="V21" s="7">
        <v>88530</v>
      </c>
      <c r="W21" s="7">
        <v>8000000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81</v>
      </c>
      <c r="D22" s="4" t="s">
        <v>71</v>
      </c>
      <c r="E22" s="4" t="s">
        <v>82</v>
      </c>
      <c r="F22" s="4" t="s">
        <v>73</v>
      </c>
      <c r="G22" s="4" t="s">
        <v>39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39</v>
      </c>
      <c r="N22" s="4" t="s">
        <v>40</v>
      </c>
      <c r="O22" s="5" t="s">
        <v>83</v>
      </c>
      <c r="P22" s="7">
        <v>3000000000</v>
      </c>
      <c r="Q22" s="7">
        <v>0</v>
      </c>
      <c r="R22" s="7">
        <v>0</v>
      </c>
      <c r="S22" s="7">
        <v>3000000000</v>
      </c>
      <c r="T22" s="7">
        <v>30000000</v>
      </c>
      <c r="U22" s="7">
        <v>2812261157.5</v>
      </c>
      <c r="V22" s="7">
        <v>157738842.5</v>
      </c>
      <c r="W22" s="7">
        <v>2122917952.5</v>
      </c>
      <c r="X22" s="7">
        <v>1677631620.5</v>
      </c>
      <c r="Y22" s="7">
        <v>1677631620.5</v>
      </c>
      <c r="Z22" s="7">
        <v>1677631620.5</v>
      </c>
    </row>
    <row r="23" spans="1:26" ht="45" x14ac:dyDescent="0.25">
      <c r="A23" s="4" t="s">
        <v>32</v>
      </c>
      <c r="B23" s="5" t="s">
        <v>33</v>
      </c>
      <c r="C23" s="6" t="s">
        <v>81</v>
      </c>
      <c r="D23" s="4" t="s">
        <v>71</v>
      </c>
      <c r="E23" s="4" t="s">
        <v>82</v>
      </c>
      <c r="F23" s="4" t="s">
        <v>73</v>
      </c>
      <c r="G23" s="4" t="s">
        <v>39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3000000000</v>
      </c>
      <c r="R23" s="7">
        <v>0</v>
      </c>
      <c r="S23" s="7">
        <v>3000000000</v>
      </c>
      <c r="T23" s="7">
        <v>0</v>
      </c>
      <c r="U23" s="7">
        <v>2228681573.1399999</v>
      </c>
      <c r="V23" s="7">
        <v>771318426.86000001</v>
      </c>
      <c r="W23" s="7">
        <v>1252501814.1400001</v>
      </c>
      <c r="X23" s="7">
        <v>131994671.14</v>
      </c>
      <c r="Y23" s="7">
        <v>131994671.14</v>
      </c>
      <c r="Z23" s="7">
        <v>126994671.14</v>
      </c>
    </row>
    <row r="24" spans="1:26" ht="67.5" x14ac:dyDescent="0.25">
      <c r="A24" s="4" t="s">
        <v>32</v>
      </c>
      <c r="B24" s="5" t="s">
        <v>33</v>
      </c>
      <c r="C24" s="6" t="s">
        <v>385</v>
      </c>
      <c r="D24" s="4" t="s">
        <v>71</v>
      </c>
      <c r="E24" s="4" t="s">
        <v>82</v>
      </c>
      <c r="F24" s="4" t="s">
        <v>73</v>
      </c>
      <c r="G24" s="4" t="s">
        <v>62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38</v>
      </c>
      <c r="M24" s="4" t="s">
        <v>39</v>
      </c>
      <c r="N24" s="4" t="s">
        <v>40</v>
      </c>
      <c r="O24" s="5" t="s">
        <v>386</v>
      </c>
      <c r="P24" s="7">
        <v>1000000000</v>
      </c>
      <c r="Q24" s="7">
        <v>0</v>
      </c>
      <c r="R24" s="7">
        <v>0</v>
      </c>
      <c r="S24" s="7">
        <v>1000000000</v>
      </c>
      <c r="T24" s="7">
        <v>41921530</v>
      </c>
      <c r="U24" s="7">
        <v>938100000</v>
      </c>
      <c r="V24" s="7">
        <v>19978470</v>
      </c>
      <c r="W24" s="7">
        <v>873600000</v>
      </c>
      <c r="X24" s="7">
        <v>450000000</v>
      </c>
      <c r="Y24" s="7">
        <v>450000000</v>
      </c>
      <c r="Z24" s="7">
        <v>450000000</v>
      </c>
    </row>
    <row r="25" spans="1:26" ht="45" x14ac:dyDescent="0.25">
      <c r="A25" s="4" t="s">
        <v>32</v>
      </c>
      <c r="B25" s="5" t="s">
        <v>33</v>
      </c>
      <c r="C25" s="6" t="s">
        <v>387</v>
      </c>
      <c r="D25" s="4" t="s">
        <v>71</v>
      </c>
      <c r="E25" s="4" t="s">
        <v>82</v>
      </c>
      <c r="F25" s="4" t="s">
        <v>388</v>
      </c>
      <c r="G25" s="4" t="s">
        <v>36</v>
      </c>
      <c r="H25" s="4" t="s">
        <v>1</v>
      </c>
      <c r="I25" s="4" t="s">
        <v>1</v>
      </c>
      <c r="J25" s="4" t="s">
        <v>1</v>
      </c>
      <c r="K25" s="4" t="s">
        <v>1</v>
      </c>
      <c r="L25" s="4" t="s">
        <v>38</v>
      </c>
      <c r="M25" s="4" t="s">
        <v>39</v>
      </c>
      <c r="N25" s="4" t="s">
        <v>40</v>
      </c>
      <c r="O25" s="5" t="s">
        <v>389</v>
      </c>
      <c r="P25" s="7">
        <v>1250000000</v>
      </c>
      <c r="Q25" s="7">
        <v>0</v>
      </c>
      <c r="R25" s="7">
        <v>0</v>
      </c>
      <c r="S25" s="7">
        <v>1250000000</v>
      </c>
      <c r="T25" s="7">
        <v>12500000</v>
      </c>
      <c r="U25" s="7">
        <v>1015781732</v>
      </c>
      <c r="V25" s="7">
        <v>221718268</v>
      </c>
      <c r="W25" s="7">
        <v>965611320.5</v>
      </c>
      <c r="X25" s="7">
        <v>544435812.5</v>
      </c>
      <c r="Y25" s="7">
        <v>544435812.5</v>
      </c>
      <c r="Z25" s="7">
        <v>544435812.5</v>
      </c>
    </row>
    <row r="26" spans="1:26" s="219" customFormat="1" ht="31.5" customHeight="1" x14ac:dyDescent="0.2">
      <c r="A26" s="215" t="s">
        <v>1</v>
      </c>
      <c r="B26" s="216" t="s">
        <v>1</v>
      </c>
      <c r="C26" s="217" t="s">
        <v>1</v>
      </c>
      <c r="D26" s="215" t="s">
        <v>1</v>
      </c>
      <c r="E26" s="215" t="s">
        <v>1</v>
      </c>
      <c r="F26" s="215" t="s">
        <v>1</v>
      </c>
      <c r="G26" s="215" t="s">
        <v>1</v>
      </c>
      <c r="H26" s="215" t="s">
        <v>1</v>
      </c>
      <c r="I26" s="215" t="s">
        <v>1</v>
      </c>
      <c r="J26" s="215" t="s">
        <v>1</v>
      </c>
      <c r="K26" s="215" t="s">
        <v>1</v>
      </c>
      <c r="L26" s="215" t="s">
        <v>1</v>
      </c>
      <c r="M26" s="215" t="s">
        <v>1</v>
      </c>
      <c r="N26" s="215" t="s">
        <v>1</v>
      </c>
      <c r="O26" s="216" t="s">
        <v>1</v>
      </c>
      <c r="P26" s="218">
        <v>26501514389</v>
      </c>
      <c r="Q26" s="218">
        <v>7012982443</v>
      </c>
      <c r="R26" s="218">
        <v>1012982443</v>
      </c>
      <c r="S26" s="218">
        <v>32501514389</v>
      </c>
      <c r="T26" s="218">
        <v>358444360</v>
      </c>
      <c r="U26" s="218">
        <v>30093497731.900002</v>
      </c>
      <c r="V26" s="218">
        <v>2049572297.0999999</v>
      </c>
      <c r="W26" s="218">
        <v>21107701820.990002</v>
      </c>
      <c r="X26" s="218">
        <v>15938829098.48</v>
      </c>
      <c r="Y26" s="218">
        <v>15938829098.48</v>
      </c>
      <c r="Z26" s="218">
        <v>15917058644.48</v>
      </c>
    </row>
    <row r="27" spans="1:26" ht="13.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AGOSTO 2016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2016-09-07T16:08:41Z</cp:lastPrinted>
  <dcterms:created xsi:type="dcterms:W3CDTF">2015-08-03T13:34:35Z</dcterms:created>
  <dcterms:modified xsi:type="dcterms:W3CDTF">2016-09-07T16:19:10Z</dcterms:modified>
</cp:coreProperties>
</file>