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ABRIL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2" hidden="1">'EJE ABRIL 2016'!$B$6:$Y$45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45621"/>
</workbook>
</file>

<file path=xl/calcChain.xml><?xml version="1.0" encoding="utf-8"?>
<calcChain xmlns="http://schemas.openxmlformats.org/spreadsheetml/2006/main">
  <c r="W37" i="4" l="1"/>
  <c r="M45" i="4"/>
  <c r="N45" i="4"/>
  <c r="O45" i="4"/>
  <c r="P45" i="4"/>
  <c r="Q45" i="4"/>
  <c r="R45" i="4"/>
  <c r="S45" i="4"/>
  <c r="T45" i="4"/>
  <c r="U45" i="4"/>
  <c r="V45" i="4"/>
  <c r="M43" i="4"/>
  <c r="N43" i="4"/>
  <c r="O43" i="4"/>
  <c r="P43" i="4"/>
  <c r="Q43" i="4"/>
  <c r="R43" i="4"/>
  <c r="S43" i="4"/>
  <c r="T43" i="4"/>
  <c r="U43" i="4"/>
  <c r="V43" i="4"/>
  <c r="M42" i="4"/>
  <c r="N42" i="4"/>
  <c r="O42" i="4"/>
  <c r="P42" i="4"/>
  <c r="Q42" i="4"/>
  <c r="R42" i="4"/>
  <c r="S42" i="4"/>
  <c r="T42" i="4"/>
  <c r="U42" i="4"/>
  <c r="V42" i="4"/>
  <c r="M41" i="4"/>
  <c r="N41" i="4"/>
  <c r="O41" i="4"/>
  <c r="P41" i="4"/>
  <c r="Q41" i="4"/>
  <c r="R41" i="4"/>
  <c r="S41" i="4"/>
  <c r="T41" i="4"/>
  <c r="U41" i="4"/>
  <c r="V41" i="4"/>
  <c r="L42" i="4"/>
  <c r="L41" i="4"/>
  <c r="M31" i="4"/>
  <c r="N31" i="4"/>
  <c r="O31" i="4"/>
  <c r="P31" i="4"/>
  <c r="Q31" i="4"/>
  <c r="R31" i="4"/>
  <c r="S31" i="4"/>
  <c r="T31" i="4"/>
  <c r="U31" i="4"/>
  <c r="V31" i="4"/>
  <c r="L31" i="4"/>
  <c r="Y23" i="4"/>
  <c r="Y24" i="4"/>
  <c r="Y25" i="4"/>
  <c r="Y26" i="4"/>
  <c r="Y27" i="4"/>
  <c r="Y28" i="4"/>
  <c r="Y29" i="4"/>
  <c r="Y30" i="4"/>
  <c r="X23" i="4"/>
  <c r="X24" i="4"/>
  <c r="X25" i="4"/>
  <c r="X26" i="4"/>
  <c r="X27" i="4"/>
  <c r="X28" i="4"/>
  <c r="X29" i="4"/>
  <c r="X30" i="4"/>
  <c r="W23" i="4"/>
  <c r="W24" i="4"/>
  <c r="W25" i="4"/>
  <c r="W26" i="4"/>
  <c r="W27" i="4"/>
  <c r="W28" i="4"/>
  <c r="W29" i="4"/>
  <c r="W30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M22" i="4"/>
  <c r="N22" i="4"/>
  <c r="O22" i="4"/>
  <c r="P22" i="4"/>
  <c r="Q22" i="4"/>
  <c r="R22" i="4"/>
  <c r="S22" i="4"/>
  <c r="T22" i="4"/>
  <c r="U22" i="4"/>
  <c r="V22" i="4"/>
  <c r="K23" i="4"/>
  <c r="K24" i="4"/>
  <c r="K25" i="4"/>
  <c r="K26" i="4"/>
  <c r="K27" i="4"/>
  <c r="K28" i="4"/>
  <c r="K29" i="4"/>
  <c r="K30" i="4"/>
  <c r="V12" i="4" l="1"/>
  <c r="V15" i="4"/>
  <c r="U15" i="4"/>
  <c r="T15" i="4"/>
  <c r="S15" i="4"/>
  <c r="R15" i="4"/>
  <c r="Q15" i="4"/>
  <c r="P15" i="4"/>
  <c r="O15" i="4"/>
  <c r="N15" i="4"/>
  <c r="V14" i="4"/>
  <c r="U14" i="4"/>
  <c r="T14" i="4"/>
  <c r="S14" i="4"/>
  <c r="R14" i="4"/>
  <c r="Q14" i="4"/>
  <c r="P14" i="4"/>
  <c r="O14" i="4"/>
  <c r="N14" i="4"/>
  <c r="M15" i="4"/>
  <c r="M14" i="4"/>
  <c r="M7" i="4"/>
  <c r="N7" i="4"/>
  <c r="O7" i="4"/>
  <c r="P7" i="4"/>
  <c r="Q7" i="4"/>
  <c r="R7" i="4"/>
  <c r="S7" i="4"/>
  <c r="T7" i="4"/>
  <c r="U7" i="4"/>
  <c r="V7" i="4"/>
  <c r="M8" i="4"/>
  <c r="N8" i="4"/>
  <c r="O8" i="4"/>
  <c r="P8" i="4"/>
  <c r="Q8" i="4"/>
  <c r="R8" i="4"/>
  <c r="S8" i="4"/>
  <c r="W8" i="4" s="1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W10" i="4" s="1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W12" i="4" s="1"/>
  <c r="T12" i="4"/>
  <c r="U12" i="4"/>
  <c r="M18" i="4"/>
  <c r="N18" i="4"/>
  <c r="O18" i="4"/>
  <c r="P18" i="4"/>
  <c r="Q18" i="4"/>
  <c r="R18" i="4"/>
  <c r="S18" i="4"/>
  <c r="W18" i="4" s="1"/>
  <c r="T18" i="4"/>
  <c r="U18" i="4"/>
  <c r="V18" i="4"/>
  <c r="M19" i="4"/>
  <c r="N19" i="4"/>
  <c r="O19" i="4"/>
  <c r="P19" i="4"/>
  <c r="Q19" i="4"/>
  <c r="R19" i="4"/>
  <c r="S19" i="4"/>
  <c r="W19" i="4" s="1"/>
  <c r="T19" i="4"/>
  <c r="U19" i="4"/>
  <c r="V19" i="4"/>
  <c r="M20" i="4"/>
  <c r="N20" i="4"/>
  <c r="O20" i="4"/>
  <c r="P20" i="4"/>
  <c r="Q20" i="4"/>
  <c r="R20" i="4"/>
  <c r="S20" i="4"/>
  <c r="W20" i="4" s="1"/>
  <c r="T20" i="4"/>
  <c r="U20" i="4"/>
  <c r="V20" i="4"/>
  <c r="M17" i="4"/>
  <c r="N17" i="4"/>
  <c r="N38" i="4" s="1"/>
  <c r="O17" i="4"/>
  <c r="P17" i="4"/>
  <c r="Q17" i="4"/>
  <c r="R17" i="4"/>
  <c r="R38" i="4" s="1"/>
  <c r="S17" i="4"/>
  <c r="T17" i="4"/>
  <c r="U17" i="4"/>
  <c r="V17" i="4"/>
  <c r="K20" i="4"/>
  <c r="L19" i="4"/>
  <c r="K19" i="4"/>
  <c r="L18" i="4"/>
  <c r="K18" i="4"/>
  <c r="L17" i="4"/>
  <c r="K17" i="4"/>
  <c r="L15" i="4"/>
  <c r="K15" i="4"/>
  <c r="K14" i="4"/>
  <c r="L14" i="4"/>
  <c r="X12" i="4" l="1"/>
  <c r="X10" i="4"/>
  <c r="X8" i="4"/>
  <c r="N37" i="4"/>
  <c r="R37" i="4"/>
  <c r="V37" i="4"/>
  <c r="W11" i="4"/>
  <c r="S38" i="4"/>
  <c r="O38" i="4"/>
  <c r="X19" i="4"/>
  <c r="Y10" i="4"/>
  <c r="Y8" i="4"/>
  <c r="O37" i="4"/>
  <c r="S37" i="4"/>
  <c r="Y9" i="4"/>
  <c r="Y7" i="4"/>
  <c r="Y17" i="4"/>
  <c r="X20" i="4"/>
  <c r="Y19" i="4"/>
  <c r="X18" i="4"/>
  <c r="Y11" i="4"/>
  <c r="X22" i="4"/>
  <c r="Y20" i="4"/>
  <c r="Y18" i="4"/>
  <c r="M37" i="4"/>
  <c r="P37" i="4"/>
  <c r="T37" i="4"/>
  <c r="T38" i="4"/>
  <c r="P38" i="4"/>
  <c r="U36" i="4"/>
  <c r="Q36" i="4"/>
  <c r="M36" i="4"/>
  <c r="W9" i="4"/>
  <c r="S36" i="4"/>
  <c r="X11" i="4"/>
  <c r="X9" i="4"/>
  <c r="R36" i="4"/>
  <c r="N36" i="4"/>
  <c r="T36" i="4"/>
  <c r="P36" i="4"/>
  <c r="Y22" i="4"/>
  <c r="W22" i="4"/>
  <c r="Q37" i="4"/>
  <c r="U37" i="4"/>
  <c r="O36" i="4"/>
  <c r="U38" i="4"/>
  <c r="Q38" i="4"/>
  <c r="M38" i="4"/>
  <c r="V36" i="4"/>
  <c r="V39" i="4" s="1"/>
  <c r="V38" i="4"/>
  <c r="W17" i="4"/>
  <c r="X7" i="4"/>
  <c r="X17" i="4"/>
  <c r="Y12" i="4"/>
  <c r="W7" i="4"/>
  <c r="L22" i="4"/>
  <c r="K22" i="4"/>
  <c r="L20" i="4"/>
  <c r="L38" i="4" s="1"/>
  <c r="L8" i="4"/>
  <c r="L9" i="4"/>
  <c r="L10" i="4"/>
  <c r="L11" i="4"/>
  <c r="L12" i="4"/>
  <c r="K10" i="4"/>
  <c r="K11" i="4"/>
  <c r="K12" i="4"/>
  <c r="W36" i="4" l="1"/>
  <c r="X14" i="4"/>
  <c r="X15" i="4"/>
  <c r="W14" i="4"/>
  <c r="Y15" i="4"/>
  <c r="L37" i="4"/>
  <c r="Y14" i="4"/>
  <c r="W15" i="4"/>
  <c r="C58" i="7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Z4" i="4"/>
  <c r="L7" i="4" l="1"/>
  <c r="K8" i="4"/>
  <c r="K9" i="4"/>
  <c r="K7" i="4"/>
  <c r="L36" i="4" l="1"/>
  <c r="L39" i="4" s="1"/>
  <c r="C8" i="7" s="1"/>
  <c r="W31" i="4"/>
  <c r="G111" i="7"/>
  <c r="G112" i="7"/>
  <c r="G113" i="7"/>
  <c r="G114" i="7"/>
  <c r="G115" i="7"/>
  <c r="Y31" i="4"/>
  <c r="F111" i="7"/>
  <c r="F112" i="7"/>
  <c r="F113" i="7"/>
  <c r="F114" i="7"/>
  <c r="F115" i="7"/>
  <c r="X31" i="4"/>
  <c r="E111" i="7"/>
  <c r="E112" i="7"/>
  <c r="E113" i="7"/>
  <c r="E114" i="7"/>
  <c r="E115" i="7"/>
  <c r="P39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G9" i="7" l="1"/>
  <c r="O42" i="5"/>
  <c r="M42" i="5"/>
  <c r="R36" i="5"/>
  <c r="N36" i="5"/>
  <c r="N42" i="5" s="1"/>
  <c r="W38" i="4"/>
  <c r="W42" i="4"/>
  <c r="X37" i="4"/>
  <c r="X42" i="4"/>
  <c r="Y37" i="4"/>
  <c r="L43" i="4"/>
  <c r="Y42" i="4"/>
  <c r="X36" i="4"/>
  <c r="X38" i="4"/>
  <c r="W41" i="4"/>
  <c r="Y36" i="4"/>
  <c r="N39" i="4"/>
  <c r="Y38" i="4"/>
  <c r="Y41" i="4"/>
  <c r="R39" i="4"/>
  <c r="X41" i="4"/>
  <c r="U39" i="4"/>
  <c r="Q39" i="4"/>
  <c r="M39" i="4"/>
  <c r="T39" i="4"/>
  <c r="S39" i="4"/>
  <c r="O39" i="4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45" i="4" l="1"/>
  <c r="C9" i="7"/>
  <c r="I9" i="7" s="1"/>
  <c r="K8" i="7"/>
  <c r="J8" i="7" s="1"/>
  <c r="F20" i="7" s="1"/>
  <c r="G8" i="7"/>
  <c r="G10" i="7" s="1"/>
  <c r="G61" i="7"/>
  <c r="B72" i="7"/>
  <c r="X43" i="4"/>
  <c r="K9" i="7"/>
  <c r="E62" i="7"/>
  <c r="E8" i="7"/>
  <c r="B71" i="7"/>
  <c r="C61" i="7"/>
  <c r="I8" i="7"/>
  <c r="V40" i="5"/>
  <c r="R42" i="5"/>
  <c r="U40" i="5"/>
  <c r="W40" i="5"/>
  <c r="T40" i="5"/>
  <c r="W43" i="4"/>
  <c r="X39" i="4"/>
  <c r="Y43" i="4"/>
  <c r="W39" i="4"/>
  <c r="Y39" i="4"/>
  <c r="W36" i="5"/>
  <c r="L42" i="5"/>
  <c r="U36" i="5"/>
  <c r="T36" i="5"/>
  <c r="V36" i="5"/>
  <c r="S36" i="5"/>
  <c r="U42" i="5"/>
  <c r="E9" i="7" l="1"/>
  <c r="E10" i="7" s="1"/>
  <c r="C62" i="7"/>
  <c r="C63" i="7" s="1"/>
  <c r="C10" i="7"/>
  <c r="B73" i="7" s="1"/>
  <c r="F9" i="7"/>
  <c r="D21" i="7" s="1"/>
  <c r="F8" i="7"/>
  <c r="D20" i="7" s="1"/>
  <c r="K10" i="7"/>
  <c r="E61" i="7"/>
  <c r="D71" i="7" s="1"/>
  <c r="D72" i="7"/>
  <c r="I10" i="7"/>
  <c r="G62" i="7"/>
  <c r="J9" i="7"/>
  <c r="F21" i="7" s="1"/>
  <c r="F61" i="7"/>
  <c r="E71" i="7" s="1"/>
  <c r="F71" i="7"/>
  <c r="Y45" i="4"/>
  <c r="W45" i="4"/>
  <c r="X45" i="4"/>
  <c r="T42" i="5"/>
  <c r="W42" i="5"/>
  <c r="S42" i="5"/>
  <c r="V42" i="5"/>
  <c r="F10" i="7" l="1"/>
  <c r="D22" i="7" s="1"/>
  <c r="J10" i="7"/>
  <c r="F22" i="7" s="1"/>
  <c r="D10" i="7"/>
  <c r="C22" i="7" s="1"/>
  <c r="D62" i="7"/>
  <c r="C72" i="7" s="1"/>
  <c r="D61" i="7"/>
  <c r="C71" i="7" s="1"/>
  <c r="E63" i="7"/>
  <c r="D73" i="7" s="1"/>
  <c r="H10" i="7"/>
  <c r="E22" i="7" s="1"/>
  <c r="G63" i="7"/>
  <c r="F62" i="7"/>
  <c r="E72" i="7" s="1"/>
  <c r="F72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D63" i="7" l="1"/>
  <c r="C73" i="7" s="1"/>
  <c r="F73" i="7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<sst xmlns="http://schemas.openxmlformats.org/spreadsheetml/2006/main" count="3106" uniqueCount="394">
  <si>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</si>
  <si>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</si>
  <si>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</si>
  <si>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</si>
  <si>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</si>
  <si>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</si>
  <si>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</si>
  <si>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</si>
  <si>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</si>
  <si>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</si>
  <si>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</si>
  <si>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</si>
  <si>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</si>
  <si>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</si>
  <si>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</si>
  <si>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</si>
  <si>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</si>
  <si>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</si>
  <si>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</si>
  <si>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</si>
  <si>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</si>
  <si>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</si>
  <si>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</si>
  <si>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</si>
  <si>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</si>
  <si>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</si>
  <si>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</si>
  <si>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</si>
  <si>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</si>
  <si>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</si>
  <si>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</si>
  <si>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</si>
  <si>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</si>
  <si>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</si>
  <si>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</si>
  <si>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</si>
  <si>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</si>
  <si>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</si>
  <si>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</si>
  <si>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</si>
  <si>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</si>
  <si>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</si>
  <si>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</si>
  <si>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</si>
  <si>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</si>
  <si>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</si>
  <si>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</si>
  <si>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</si>
  <si>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</si>
  <si>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</si>
  <si>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</si>
  <si>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</si>
  <si>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</si>
  <si>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</si>
  <si>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</si>
  <si>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</si>
  <si>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</si>
  <si>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</si>
  <si>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</si>
  <si>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</si>
  <si>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</si>
  <si>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</si>
  <si>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</si>
  <si>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</si>
  <si>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</si>
  <si>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</si>
  <si>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</si>
  <si>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</si>
  <si>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</si>
  <si>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</si>
  <si>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</si>
  <si>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</si>
  <si>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</si>
  <si>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</si>
  <si>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</si>
  <si>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</si>
  <si>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</si>
  <si>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</si>
  <si>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</si>
  <si>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</si>
  <si>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</si>
  <si>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</si>
  <si>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</si>
  <si>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</si>
  <si>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</si>
  <si>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</si>
  <si>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</si>
  <si>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</si>
  <si>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</si>
  <si>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</si>
  <si>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</si>
  <si>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</si>
  <si>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</si>
  <si>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</si>
  <si>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</si>
  <si>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</si>
  <si>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</si>
  <si>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</si>
  <si>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</si>
  <si>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</si>
  <si>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</si>
  <si>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</si>
  <si>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</si>
  <si>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</si>
  <si>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</si>
  <si>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</si>
  <si>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</si>
  <si>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</si>
  <si>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</si>
  <si>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</si>
  <si>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</si>
  <si>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</si>
  <si>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</si>
  <si>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</si>
  <si>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</si>
  <si>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</si>
  <si>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</si>
  <si>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</si>
  <si>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</si>
  <si>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</si>
  <si>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</si>
  <si>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</si>
  <si>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</si>
  <si>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</si>
  <si>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</si>
  <si>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</si>
  <si>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</si>
  <si>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</si>
  <si>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</si>
  <si>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</si>
  <si>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</si>
  <si>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</si>
  <si>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</si>
  <si>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</si>
  <si>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</si>
  <si>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</si>
  <si>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</si>
  <si>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</si>
  <si>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</si>
  <si>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</si>
  <si>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</si>
  <si>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</si>
  <si>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</si>
  <si>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</si>
  <si>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</si>
  <si>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</si>
  <si>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</si>
  <si>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</si>
  <si>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</si>
  <si>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</si>
  <si>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</si>
  <si>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</si>
  <si>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</si>
  <si>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</si>
  <si>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</si>
  <si>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</si>
  <si>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</si>
  <si>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</si>
  <si>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</si>
  <si>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</si>
  <si>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</si>
  <si>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</si>
  <si>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</si>
  <si>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</si>
  <si>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</si>
  <si>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</si>
  <si>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</si>
  <si>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</si>
  <si>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</si>
  <si>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</si>
  <si>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</si>
  <si>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</si>
  <si>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</si>
  <si>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</si>
  <si>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</si>
  <si>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</si>
  <si>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</si>
  <si>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</si>
  <si>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</si>
  <si>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</si>
  <si>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</si>
  <si>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</si>
  <si>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</si>
  <si>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</si>
  <si>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</si>
  <si>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</si>
  <si>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</si>
  <si>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</si>
  <si>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</si>
  <si>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</si>
  <si>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</si>
  <si>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</si>
  <si>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</si>
  <si>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</si>
  <si>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</si>
  <si>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</si>
  <si>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</si>
  <si>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</si>
  <si>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</si>
  <si>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</si>
  <si>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</si>
  <si>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</si>
  <si>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</si>
  <si>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</si>
  <si>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</si>
  <si>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</si>
  <si>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</si>
  <si>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</si>
  <si>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</si>
  <si>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</si>
  <si>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</si>
  <si>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</si>
  <si>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</si>
  <si>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</si>
  <si>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</si>
  <si>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</si>
  <si>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</si>
  <si>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</si>
  <si>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</si>
  <si>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</si>
  <si>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</si>
  <si>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</si>
  <si>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</si>
  <si>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</si>
  <si>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</si>
  <si>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</si>
  <si>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</si>
  <si>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</si>
  <si>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</si>
  <si>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</si>
  <si>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</si>
  <si>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</si>
  <si>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</si>
  <si>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</si>
  <si>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</si>
  <si>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</si>
  <si>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</si>
  <si>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</si>
  <si>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</si>
  <si>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</si>
  <si>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</si>
  <si>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</si>
  <si>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</si>
  <si>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</si>
  <si>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</si>
  <si>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</si>
  <si>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</si>
  <si>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</si>
  <si>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</si>
  <si>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</si>
  <si>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</si>
  <si>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</si>
  <si>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</si>
  <si>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</si>
  <si>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</si>
  <si>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</si>
  <si>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</si>
  <si>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</si>
  <si>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</si>
  <si>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</si>
  <si>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</si>
  <si>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</si>
  <si>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</si>
  <si>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</si>
  <si>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</si>
  <si>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</si>
  <si>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</si>
  <si>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</si>
  <si>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</si>
  <si>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</si>
  <si>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</si>
  <si>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</si>
  <si>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</si>
  <si>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</si>
  <si>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</si>
  <si>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</si>
  <si>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</si>
  <si>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</si>
  <si>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</si>
  <si>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</si>
  <si>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</si>
  <si>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</si>
  <si>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</si>
  <si>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</si>
  <si>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</si>
  <si>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</si>
  <si>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</si>
  <si>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</si>
  <si>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</si>
  <si>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</si>
  <si>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</si>
  <si>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</si>
  <si>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</si>
  <si>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</si>
  <si>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</si>
  <si>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</si>
  <si>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</si>
  <si>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</si>
  <si>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</si>
  <si>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</si>
  <si>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</si>
  <si>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</si>
  <si>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</si>
  <si>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</si>
  <si>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</si>
  <si>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</si>
  <si>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</si>
  <si>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</si>
  <si>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</si>
  <si>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</si>
  <si>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</si>
  <si>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</si>
  <si>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</si>
  <si>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</si>
  <si>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</si>
  <si>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</si>
  <si>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</si>
  <si>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</si>
  <si>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</si>
  <si>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</si>
  <si>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</si>
  <si>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</si>
  <si>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</si>
  <si>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</si>
  <si>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</si>
  <si>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</si>
  <si>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</si>
  <si>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</si>
  <si>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</si>
  <si>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</si>
  <si>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</si>
  <si>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</si>
  <si>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</si>
  <si>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</si>
  <si>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</si>
  <si>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</si>
  <si>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</si>
  <si>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</si>
  <si>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</si>
  <si>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</si>
  <si>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</si>
  <si>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</si>
  <si>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</si>
  <si>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</si>
  <si>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</si>
  <si>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</si>
  <si>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</si>
  <si>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</si>
  <si>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</si>
  <si>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</si>
  <si>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</si>
  <si>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</si>
  <si>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</si>
  <si>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</si>
  <si>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</si>
  <si>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</si>
  <si>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</si>
  <si>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</si>
  <si>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</si>
  <si>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</si>
  <si>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</si>
  <si>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</si>
  <si>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</si>
  <si>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</si>
  <si>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</si>
  <si>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</si>
  <si>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</si>
  <si>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</si>
  <si>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</si>
  <si>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</si>
  <si>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</si>
  <si>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</si>
  <si>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Luz Stella Mesa Herrán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</si>
  <si>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</si>
  <si>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</si>
  <si>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</si>
  <si>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</si>
  <si>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</si>
  <si>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</si>
  <si>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</si>
  <si>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</si>
  <si>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</si>
  <si>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</si>
  <si>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</si>
  <si>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</si>
  <si>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</si>
  <si>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</si>
  <si>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</si>
  <si>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</si>
  <si>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</si>
  <si>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</si>
  <si>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</si>
  <si>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Enero-Abril</t>
  </si>
  <si>
    <t>Ejecución Presupuestal Acumulada a 30 de Abril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</si>
</sst>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4" xfId="0" applyNumberFormat="1" applyFont="1" applyFill="1" applyBorder="1" applyAlignment="1">
      <alignment horizontal="left" vertical="center" wrapText="1" readingOrder="1"/>
    </xf>
    <xf numFmtId="39" fontId="25" fillId="0" borderId="5" xfId="0" applyNumberFormat="1" applyFont="1" applyFill="1" applyBorder="1"/>
    <xf numFmtId="0" fontId="12" fillId="0" borderId="8" xfId="0" applyNumberFormat="1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left" vertical="center" wrapText="1" readingOrder="1"/>
    </xf>
    <xf numFmtId="39" fontId="25" fillId="0" borderId="10" xfId="0" applyNumberFormat="1" applyFont="1" applyFill="1" applyBorder="1"/>
    <xf numFmtId="39" fontId="25" fillId="0" borderId="11" xfId="0" applyNumberFormat="1" applyFont="1" applyFill="1" applyBorder="1"/>
    <xf numFmtId="0" fontId="12" fillId="0" borderId="13" xfId="0" applyNumberFormat="1" applyFont="1" applyFill="1" applyBorder="1" applyAlignment="1">
      <alignment horizontal="left" vertical="center" wrapText="1" readingOrder="1"/>
    </xf>
    <xf numFmtId="39" fontId="26" fillId="13" borderId="17" xfId="0" applyNumberFormat="1" applyFont="1" applyFill="1" applyBorder="1"/>
    <xf numFmtId="39" fontId="26" fillId="13" borderId="18" xfId="0" applyNumberFormat="1" applyFont="1" applyFill="1" applyBorder="1"/>
    <xf numFmtId="0" fontId="24" fillId="0" borderId="16" xfId="0" applyNumberFormat="1" applyFont="1" applyFill="1" applyBorder="1" applyAlignment="1">
      <alignment horizontal="center" vertical="center" wrapText="1" readingOrder="1"/>
    </xf>
    <xf numFmtId="39" fontId="26" fillId="12" borderId="17" xfId="0" applyNumberFormat="1" applyFont="1" applyFill="1" applyBorder="1"/>
    <xf numFmtId="39" fontId="26" fillId="12" borderId="18" xfId="0" applyNumberFormat="1" applyFont="1" applyFill="1" applyBorder="1"/>
    <xf numFmtId="4" fontId="27" fillId="0" borderId="9" xfId="0" applyNumberFormat="1" applyFont="1" applyFill="1" applyBorder="1" applyAlignment="1" applyProtection="1">
      <alignment horizontal="center"/>
    </xf>
    <xf numFmtId="4" fontId="28" fillId="0" borderId="9" xfId="0" applyNumberFormat="1" applyFont="1" applyFill="1" applyBorder="1" applyAlignment="1" applyProtection="1">
      <alignment horizontal="center" vertical="center"/>
    </xf>
    <xf numFmtId="39" fontId="24" fillId="9" borderId="9" xfId="0" applyNumberFormat="1" applyFont="1" applyFill="1" applyBorder="1" applyAlignment="1">
      <alignment horizontal="right" vertical="center" wrapText="1" readingOrder="1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2" fillId="0" borderId="10" xfId="0" applyNumberFormat="1" applyFont="1" applyFill="1" applyBorder="1" applyAlignment="1">
      <alignment horizontal="center" vertical="center" wrapText="1" readingOrder="1"/>
    </xf>
    <xf numFmtId="0" fontId="12" fillId="0" borderId="12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21" xfId="0" applyNumberFormat="1" applyFont="1" applyFill="1" applyBorder="1" applyAlignment="1">
      <alignment horizontal="left" vertical="center" wrapText="1" readingOrder="1"/>
    </xf>
    <xf numFmtId="0" fontId="12" fillId="0" borderId="21" xfId="0" applyNumberFormat="1" applyFont="1" applyFill="1" applyBorder="1" applyAlignment="1">
      <alignment horizontal="center" vertical="center" wrapText="1" readingOrder="1"/>
    </xf>
    <xf numFmtId="0" fontId="12" fillId="0" borderId="23" xfId="0" applyNumberFormat="1" applyFont="1" applyFill="1" applyBorder="1" applyAlignment="1">
      <alignment horizontal="center" vertical="center" wrapText="1" readingOrder="1"/>
    </xf>
    <xf numFmtId="0" fontId="12" fillId="0" borderId="23" xfId="0" applyNumberFormat="1" applyFont="1" applyFill="1" applyBorder="1" applyAlignment="1">
      <alignment horizontal="left" vertical="center" wrapText="1" readingOrder="1"/>
    </xf>
    <xf numFmtId="164" fontId="12" fillId="0" borderId="23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horizontal="center" vertical="center" wrapText="1" readingOrder="1"/>
    </xf>
    <xf numFmtId="0" fontId="24" fillId="13" borderId="17" xfId="0" applyNumberFormat="1" applyFont="1" applyFill="1" applyBorder="1" applyAlignment="1">
      <alignment horizontal="center" vertical="center" wrapText="1" readingOrder="1"/>
    </xf>
    <xf numFmtId="0" fontId="24" fillId="4" borderId="17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24" xfId="0" applyNumberFormat="1" applyFont="1" applyFill="1" applyBorder="1" applyAlignment="1">
      <alignment horizontal="center" vertical="center" wrapText="1" readingOrder="1"/>
    </xf>
    <xf numFmtId="0" fontId="29" fillId="5" borderId="24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27" xfId="0" applyNumberFormat="1" applyFont="1" applyFill="1" applyBorder="1"/>
    <xf numFmtId="39" fontId="26" fillId="13" borderId="28" xfId="0" applyNumberFormat="1" applyFont="1" applyFill="1" applyBorder="1"/>
    <xf numFmtId="39" fontId="24" fillId="9" borderId="6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39" fontId="25" fillId="0" borderId="14" xfId="0" applyNumberFormat="1" applyFont="1" applyFill="1" applyBorder="1"/>
    <xf numFmtId="39" fontId="25" fillId="0" borderId="29" xfId="0" applyNumberFormat="1" applyFont="1" applyFill="1" applyBorder="1"/>
    <xf numFmtId="39" fontId="25" fillId="0" borderId="15" xfId="0" applyNumberFormat="1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2" fillId="0" borderId="26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left" vertical="center" wrapText="1" readingOrder="1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39" fontId="12" fillId="0" borderId="20" xfId="0" applyNumberFormat="1" applyFont="1" applyFill="1" applyBorder="1" applyAlignment="1">
      <alignment horizontal="right" vertical="center" wrapText="1" readingOrder="1"/>
    </xf>
    <xf numFmtId="39" fontId="12" fillId="0" borderId="21" xfId="0" applyNumberFormat="1" applyFont="1" applyFill="1" applyBorder="1" applyAlignment="1">
      <alignment horizontal="right" vertical="center" wrapText="1" readingOrder="1"/>
    </xf>
    <xf numFmtId="39" fontId="12" fillId="0" borderId="22" xfId="0" applyNumberFormat="1" applyFont="1" applyFill="1" applyBorder="1" applyAlignment="1">
      <alignment horizontal="right" vertical="center" wrapText="1" readingOrder="1"/>
    </xf>
    <xf numFmtId="39" fontId="12" fillId="0" borderId="10" xfId="0" applyNumberFormat="1" applyFont="1" applyFill="1" applyBorder="1" applyAlignment="1">
      <alignment horizontal="right" vertical="center" wrapText="1" readingOrder="1"/>
    </xf>
    <xf numFmtId="39" fontId="12" fillId="0" borderId="11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10" xfId="1" applyFont="1" applyFill="1" applyBorder="1" applyAlignment="1">
      <alignment horizontal="left" vertical="center" wrapText="1" readingOrder="1"/>
    </xf>
    <xf numFmtId="39" fontId="1" fillId="0" borderId="0" xfId="0" applyNumberFormat="1" applyFont="1" applyFill="1" applyBorder="1"/>
    <xf numFmtId="0" fontId="12" fillId="0" borderId="24" xfId="0" applyNumberFormat="1" applyFont="1" applyFill="1" applyBorder="1" applyAlignment="1">
      <alignment horizontal="center" vertical="center" wrapText="1" readingOrder="1"/>
    </xf>
    <xf numFmtId="0" fontId="12" fillId="0" borderId="24" xfId="0" applyNumberFormat="1" applyFont="1" applyFill="1" applyBorder="1" applyAlignment="1">
      <alignment horizontal="left" vertical="center" wrapText="1" readingOrder="1"/>
    </xf>
    <xf numFmtId="43" fontId="12" fillId="0" borderId="21" xfId="1" applyFont="1" applyFill="1" applyBorder="1" applyAlignment="1">
      <alignment horizontal="left" vertical="center" wrapText="1" readingOrder="1"/>
    </xf>
    <xf numFmtId="0" fontId="12" fillId="0" borderId="26" xfId="0" applyNumberFormat="1" applyFont="1" applyFill="1" applyBorder="1" applyAlignment="1">
      <alignment horizontal="left" vertical="center" wrapText="1" readingOrder="1"/>
    </xf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31" xfId="0" applyFont="1" applyFill="1" applyBorder="1" applyAlignment="1">
      <alignment vertical="center"/>
    </xf>
    <xf numFmtId="166" fontId="31" fillId="0" borderId="31" xfId="2" applyNumberFormat="1" applyFont="1" applyFill="1" applyBorder="1" applyAlignment="1">
      <alignment horizontal="center" vertical="center"/>
    </xf>
    <xf numFmtId="165" fontId="31" fillId="0" borderId="31" xfId="1" applyNumberFormat="1" applyFont="1" applyFill="1" applyBorder="1" applyAlignment="1">
      <alignment horizontal="center" vertical="center"/>
    </xf>
    <xf numFmtId="0" fontId="31" fillId="0" borderId="32" xfId="0" applyFont="1" applyBorder="1" applyAlignment="1">
      <alignment vertical="center"/>
    </xf>
    <xf numFmtId="0" fontId="31" fillId="15" borderId="32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6" fillId="0" borderId="0" xfId="0" applyFont="1" applyFill="1" applyBorder="1"/>
    <xf numFmtId="0" fontId="10" fillId="0" borderId="0" xfId="0" applyFont="1" applyFill="1" applyBorder="1"/>
    <xf numFmtId="0" fontId="10" fillId="0" borderId="42" xfId="0" applyFont="1" applyFill="1" applyBorder="1"/>
    <xf numFmtId="164" fontId="12" fillId="0" borderId="42" xfId="0" applyNumberFormat="1" applyFont="1" applyFill="1" applyBorder="1" applyAlignment="1">
      <alignment horizontal="right" vertical="center" wrapText="1" readingOrder="1"/>
    </xf>
    <xf numFmtId="0" fontId="1" fillId="0" borderId="42" xfId="0" applyFont="1" applyFill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33" fillId="0" borderId="0" xfId="0" applyFont="1" applyFill="1" applyBorder="1"/>
    <xf numFmtId="39" fontId="33" fillId="0" borderId="0" xfId="0" applyNumberFormat="1" applyFont="1" applyFill="1" applyBorder="1"/>
    <xf numFmtId="0" fontId="6" fillId="0" borderId="0" xfId="0" applyFont="1" applyFill="1" applyBorder="1"/>
    <xf numFmtId="10" fontId="31" fillId="0" borderId="32" xfId="2" applyNumberFormat="1" applyFont="1" applyBorder="1" applyAlignment="1">
      <alignment horizontal="center" vertical="center"/>
    </xf>
    <xf numFmtId="0" fontId="35" fillId="0" borderId="0" xfId="0" applyFont="1" applyFill="1" applyBorder="1"/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10" fontId="36" fillId="0" borderId="2" xfId="2" applyNumberFormat="1" applyFont="1" applyFill="1" applyBorder="1" applyAlignment="1">
      <alignment horizontal="right" vertical="center"/>
    </xf>
    <xf numFmtId="165" fontId="36" fillId="0" borderId="2" xfId="1" applyNumberFormat="1" applyFont="1" applyFill="1" applyBorder="1" applyAlignment="1">
      <alignment horizontal="right" vertical="center"/>
    </xf>
    <xf numFmtId="0" fontId="37" fillId="0" borderId="0" xfId="0" applyFont="1" applyFill="1" applyBorder="1"/>
    <xf numFmtId="0" fontId="37" fillId="0" borderId="5" xfId="0" applyFont="1" applyFill="1" applyBorder="1" applyAlignment="1">
      <alignment wrapText="1"/>
    </xf>
    <xf numFmtId="0" fontId="37" fillId="0" borderId="2" xfId="0" applyFont="1" applyFill="1" applyBorder="1" applyAlignment="1">
      <alignment wrapText="1"/>
    </xf>
    <xf numFmtId="0" fontId="37" fillId="0" borderId="21" xfId="0" applyFont="1" applyFill="1" applyBorder="1" applyAlignment="1">
      <alignment wrapText="1"/>
    </xf>
    <xf numFmtId="0" fontId="36" fillId="0" borderId="12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36" fillId="0" borderId="12" xfId="2" applyNumberFormat="1" applyFont="1" applyFill="1" applyBorder="1" applyAlignment="1">
      <alignment horizontal="right" vertical="center"/>
    </xf>
    <xf numFmtId="165" fontId="36" fillId="0" borderId="20" xfId="1" applyNumberFormat="1" applyFont="1" applyFill="1" applyBorder="1" applyAlignment="1">
      <alignment horizontal="left" vertical="center"/>
    </xf>
    <xf numFmtId="165" fontId="36" fillId="0" borderId="20" xfId="1" applyNumberFormat="1" applyFont="1" applyFill="1" applyBorder="1" applyAlignment="1">
      <alignment horizontal="right" vertical="center"/>
    </xf>
    <xf numFmtId="10" fontId="36" fillId="0" borderId="13" xfId="2" applyNumberFormat="1" applyFont="1" applyFill="1" applyBorder="1" applyAlignment="1">
      <alignment horizontal="right" vertical="center"/>
    </xf>
    <xf numFmtId="165" fontId="36" fillId="0" borderId="21" xfId="1" applyNumberFormat="1" applyFont="1" applyFill="1" applyBorder="1" applyAlignment="1">
      <alignment horizontal="right" vertical="center"/>
    </xf>
    <xf numFmtId="10" fontId="36" fillId="0" borderId="21" xfId="2" applyNumberFormat="1" applyFont="1" applyFill="1" applyBorder="1" applyAlignment="1">
      <alignment horizontal="right" vertical="center"/>
    </xf>
    <xf numFmtId="165" fontId="36" fillId="0" borderId="22" xfId="1" applyNumberFormat="1" applyFont="1" applyFill="1" applyBorder="1" applyAlignment="1">
      <alignment horizontal="right" vertical="center"/>
    </xf>
    <xf numFmtId="0" fontId="36" fillId="16" borderId="12" xfId="0" applyFont="1" applyFill="1" applyBorder="1" applyAlignment="1">
      <alignment vertical="center"/>
    </xf>
    <xf numFmtId="0" fontId="36" fillId="16" borderId="13" xfId="0" applyFont="1" applyFill="1" applyBorder="1" applyAlignment="1">
      <alignment vertical="center"/>
    </xf>
    <xf numFmtId="0" fontId="36" fillId="16" borderId="2" xfId="0" applyFont="1" applyFill="1" applyBorder="1" applyAlignment="1">
      <alignment horizontal="center"/>
    </xf>
    <xf numFmtId="0" fontId="36" fillId="16" borderId="2" xfId="0" applyFont="1" applyFill="1" applyBorder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165" fontId="36" fillId="0" borderId="12" xfId="1" applyNumberFormat="1" applyFont="1" applyFill="1" applyBorder="1" applyAlignment="1">
      <alignment horizontal="center" vertical="center"/>
    </xf>
    <xf numFmtId="165" fontId="36" fillId="0" borderId="13" xfId="1" applyNumberFormat="1" applyFont="1" applyFill="1" applyBorder="1" applyAlignment="1">
      <alignment horizontal="center" vertical="center"/>
    </xf>
    <xf numFmtId="0" fontId="36" fillId="16" borderId="47" xfId="0" applyFont="1" applyFill="1" applyBorder="1" applyAlignment="1">
      <alignment vertical="center"/>
    </xf>
    <xf numFmtId="0" fontId="36" fillId="16" borderId="48" xfId="0" applyFont="1" applyFill="1" applyBorder="1" applyAlignment="1">
      <alignment vertical="center"/>
    </xf>
    <xf numFmtId="0" fontId="39" fillId="16" borderId="17" xfId="0" applyFont="1" applyFill="1" applyBorder="1" applyAlignment="1">
      <alignment horizontal="center" vertical="center" wrapText="1"/>
    </xf>
    <xf numFmtId="0" fontId="39" fillId="16" borderId="18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vertical="center"/>
    </xf>
    <xf numFmtId="0" fontId="40" fillId="0" borderId="21" xfId="0" applyFont="1" applyFill="1" applyBorder="1" applyAlignment="1">
      <alignment horizontal="center" vertical="center"/>
    </xf>
    <xf numFmtId="167" fontId="41" fillId="0" borderId="5" xfId="0" applyNumberFormat="1" applyFont="1" applyFill="1" applyBorder="1" applyAlignment="1">
      <alignment horizontal="center" vertical="center"/>
    </xf>
    <xf numFmtId="167" fontId="41" fillId="0" borderId="40" xfId="0" applyNumberFormat="1" applyFont="1" applyFill="1" applyBorder="1" applyAlignment="1">
      <alignment horizontal="center" vertical="center"/>
    </xf>
    <xf numFmtId="167" fontId="41" fillId="0" borderId="2" xfId="0" applyNumberFormat="1" applyFont="1" applyFill="1" applyBorder="1" applyAlignment="1">
      <alignment horizontal="center" vertical="center"/>
    </xf>
    <xf numFmtId="167" fontId="41" fillId="0" borderId="20" xfId="0" applyNumberFormat="1" applyFont="1" applyFill="1" applyBorder="1" applyAlignment="1">
      <alignment horizontal="center" vertical="center"/>
    </xf>
    <xf numFmtId="167" fontId="41" fillId="0" borderId="21" xfId="0" applyNumberFormat="1" applyFont="1" applyFill="1" applyBorder="1" applyAlignment="1">
      <alignment horizontal="center" vertical="center"/>
    </xf>
    <xf numFmtId="167" fontId="41" fillId="0" borderId="22" xfId="0" applyNumberFormat="1" applyFont="1" applyFill="1" applyBorder="1" applyAlignment="1">
      <alignment horizontal="center" vertical="center"/>
    </xf>
    <xf numFmtId="39" fontId="12" fillId="0" borderId="14" xfId="0" applyNumberFormat="1" applyFont="1" applyFill="1" applyBorder="1" applyAlignment="1">
      <alignment horizontal="right" vertical="center" wrapText="1" readingOrder="1"/>
    </xf>
    <xf numFmtId="39" fontId="12" fillId="0" borderId="15" xfId="0" applyNumberFormat="1" applyFont="1" applyFill="1" applyBorder="1" applyAlignment="1">
      <alignment horizontal="right" vertical="center" wrapText="1" readingOrder="1"/>
    </xf>
    <xf numFmtId="0" fontId="12" fillId="0" borderId="10" xfId="0" applyNumberFormat="1" applyFont="1" applyFill="1" applyBorder="1" applyAlignment="1">
      <alignment horizontal="left" vertical="center" wrapText="1" readingOrder="1"/>
    </xf>
    <xf numFmtId="165" fontId="36" fillId="0" borderId="20" xfId="1" applyNumberFormat="1" applyFont="1" applyFill="1" applyBorder="1" applyAlignment="1">
      <alignment vertical="center"/>
    </xf>
    <xf numFmtId="165" fontId="36" fillId="0" borderId="22" xfId="1" applyNumberFormat="1" applyFont="1" applyFill="1" applyBorder="1" applyAlignment="1">
      <alignment vertical="center"/>
    </xf>
    <xf numFmtId="43" fontId="12" fillId="0" borderId="49" xfId="1" applyFont="1" applyFill="1" applyBorder="1" applyAlignment="1">
      <alignment horizontal="left" vertical="center" wrapText="1" readingOrder="1"/>
    </xf>
    <xf numFmtId="0" fontId="12" fillId="0" borderId="50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horizontal="center" vertical="center" wrapText="1" readingOrder="1"/>
    </xf>
    <xf numFmtId="0" fontId="24" fillId="0" borderId="25" xfId="0" applyNumberFormat="1" applyFont="1" applyFill="1" applyBorder="1" applyAlignment="1">
      <alignment horizontal="center" vertical="center" wrapText="1" readingOrder="1"/>
    </xf>
    <xf numFmtId="0" fontId="24" fillId="0" borderId="50" xfId="0" applyNumberFormat="1" applyFont="1" applyFill="1" applyBorder="1" applyAlignment="1">
      <alignment horizontal="center" vertical="center" wrapText="1" readingOrder="1"/>
    </xf>
    <xf numFmtId="0" fontId="24" fillId="13" borderId="24" xfId="0" applyNumberFormat="1" applyFont="1" applyFill="1" applyBorder="1" applyAlignment="1">
      <alignment horizontal="center" vertical="center" wrapText="1" readingOrder="1"/>
    </xf>
    <xf numFmtId="0" fontId="24" fillId="4" borderId="24" xfId="0" applyNumberFormat="1" applyFont="1" applyFill="1" applyBorder="1" applyAlignment="1">
      <alignment horizontal="center" vertical="center" wrapText="1" readingOrder="1"/>
    </xf>
    <xf numFmtId="39" fontId="24" fillId="9" borderId="14" xfId="0" applyNumberFormat="1" applyFont="1" applyFill="1" applyBorder="1" applyAlignment="1">
      <alignment horizontal="right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4" fontId="27" fillId="3" borderId="6" xfId="0" applyNumberFormat="1" applyFont="1" applyFill="1" applyBorder="1" applyAlignment="1" applyProtection="1">
      <alignment horizontal="center"/>
    </xf>
    <xf numFmtId="4" fontId="27" fillId="3" borderId="7" xfId="0" applyNumberFormat="1" applyFont="1" applyFill="1" applyBorder="1" applyAlignment="1" applyProtection="1">
      <alignment horizontal="center"/>
    </xf>
    <xf numFmtId="4" fontId="27" fillId="3" borderId="19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8" fillId="16" borderId="6" xfId="0" applyFont="1" applyFill="1" applyBorder="1" applyAlignment="1">
      <alignment horizontal="center" vertical="center"/>
    </xf>
    <xf numFmtId="0" fontId="38" fillId="16" borderId="7" xfId="0" applyFont="1" applyFill="1" applyBorder="1" applyAlignment="1">
      <alignment horizontal="center" vertical="center"/>
    </xf>
    <xf numFmtId="0" fontId="38" fillId="16" borderId="4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35" fillId="16" borderId="8" xfId="0" applyFont="1" applyFill="1" applyBorder="1" applyAlignment="1">
      <alignment horizontal="center"/>
    </xf>
    <xf numFmtId="0" fontId="35" fillId="16" borderId="10" xfId="0" applyFont="1" applyFill="1" applyBorder="1" applyAlignment="1">
      <alignment horizontal="center"/>
    </xf>
    <xf numFmtId="0" fontId="35" fillId="16" borderId="11" xfId="0" applyFont="1" applyFill="1" applyBorder="1" applyAlignment="1">
      <alignment horizontal="center"/>
    </xf>
    <xf numFmtId="0" fontId="36" fillId="16" borderId="46" xfId="0" applyFont="1" applyFill="1" applyBorder="1" applyAlignment="1">
      <alignment horizontal="center" vertical="center" wrapText="1"/>
    </xf>
    <xf numFmtId="0" fontId="36" fillId="16" borderId="47" xfId="0" applyFont="1" applyFill="1" applyBorder="1" applyAlignment="1">
      <alignment horizontal="center" vertical="center"/>
    </xf>
    <xf numFmtId="0" fontId="36" fillId="16" borderId="12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 wrapText="1"/>
    </xf>
    <xf numFmtId="0" fontId="36" fillId="16" borderId="2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31" fillId="15" borderId="32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5" fillId="16" borderId="43" xfId="0" applyFont="1" applyFill="1" applyBorder="1" applyAlignment="1">
      <alignment horizontal="center"/>
    </xf>
    <xf numFmtId="0" fontId="35" fillId="16" borderId="44" xfId="0" applyFont="1" applyFill="1" applyBorder="1" applyAlignment="1">
      <alignment horizontal="center"/>
    </xf>
    <xf numFmtId="0" fontId="35" fillId="16" borderId="45" xfId="0" applyFont="1" applyFill="1" applyBorder="1" applyAlignment="1">
      <alignment horizontal="center"/>
    </xf>
    <xf numFmtId="0" fontId="36" fillId="16" borderId="8" xfId="0" applyFont="1" applyFill="1" applyBorder="1" applyAlignment="1">
      <alignment horizontal="center" vertical="center" wrapText="1"/>
    </xf>
    <xf numFmtId="0" fontId="36" fillId="16" borderId="12" xfId="0" applyFont="1" applyFill="1" applyBorder="1" applyAlignment="1">
      <alignment horizontal="center" vertical="center"/>
    </xf>
    <xf numFmtId="0" fontId="36" fillId="16" borderId="11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9" fontId="24" fillId="9" borderId="51" xfId="0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0.31935213349011826</c:v>
                </c:pt>
                <c:pt idx="2">
                  <c:v>0.91983862874214917</c:v>
                </c:pt>
                <c:pt idx="3">
                  <c:v>0.26392882522544125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0.53536908327950039</c:v>
                </c:pt>
                <c:pt idx="2">
                  <c:v>0.93122178299834424</c:v>
                </c:pt>
                <c:pt idx="3">
                  <c:v>0.19806316871231697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0.39505971005323592</c:v>
                </c:pt>
                <c:pt idx="2">
                  <c:v>0.92382808893599466</c:v>
                </c:pt>
                <c:pt idx="3">
                  <c:v>0.24084485316579846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585536"/>
        <c:axId val="89300352"/>
        <c:axId val="0"/>
      </c:bar3DChart>
      <c:catAx>
        <c:axId val="49585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9300352"/>
        <c:crosses val="autoZero"/>
        <c:auto val="1"/>
        <c:lblAlgn val="ctr"/>
        <c:lblOffset val="100"/>
        <c:noMultiLvlLbl val="0"/>
      </c:catAx>
      <c:valAx>
        <c:axId val="8930035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958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5497.1725449899996</c:v>
                </c:pt>
                <c:pt idx="1">
                  <c:v>4543.1426306899994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4972.5080454999998</c:v>
                </c:pt>
                <c:pt idx="1">
                  <c:v>1839.610711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10469.680590489999</c:v>
                </c:pt>
                <c:pt idx="1">
                  <c:v>6382.7533416899996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068096"/>
        <c:axId val="48069632"/>
        <c:axId val="0"/>
      </c:bar3DChart>
      <c:catAx>
        <c:axId val="480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69632"/>
        <c:crosses val="autoZero"/>
        <c:auto val="1"/>
        <c:lblAlgn val="ctr"/>
        <c:lblOffset val="100"/>
        <c:noMultiLvlLbl val="0"/>
      </c:catAx>
      <c:valAx>
        <c:axId val="480696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806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34.217597385537196</c:v>
                </c:pt>
                <c:pt idx="1">
                  <c:v>33.690307673183881</c:v>
                </c:pt>
                <c:pt idx="2">
                  <c:v>33.345973197693098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48.952800000000003</c:v>
                </c:pt>
                <c:pt idx="1">
                  <c:v>1.2955395333333333</c:v>
                </c:pt>
                <c:pt idx="2">
                  <c:v>1.2955395333333333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45.608286111111113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0.65080893333333334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099712"/>
        <c:axId val="48101248"/>
        <c:axId val="0"/>
      </c:bar3DChart>
      <c:catAx>
        <c:axId val="4809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8101248"/>
        <c:crosses val="autoZero"/>
        <c:auto val="1"/>
        <c:lblAlgn val="ctr"/>
        <c:lblOffset val="100"/>
        <c:noMultiLvlLbl val="0"/>
      </c:catAx>
      <c:valAx>
        <c:axId val="481012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80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zoomScaleNormal="100" workbookViewId="0">
      <selection activeCell="N17" sqref="N17"/>
    </sheetView>
  </sheetViews>
  <sheetFormatPr baseColWidth="10" defaultRowHeight="15" x14ac:dyDescent="0.25"/>
  <cols>
    <col min="1" max="1" width="21" customWidth="1"/>
    <col min="2" max="2" width="6.28515625" customWidth="1"/>
    <col min="3" max="6" width="5.28515625" customWidth="1"/>
    <col min="7" max="7" width="5" customWidth="1"/>
    <col min="8" max="8" width="8.7109375" customWidth="1"/>
    <col min="9" max="9" width="5" customWidth="1"/>
    <col min="10" max="10" width="5.28515625" customWidth="1"/>
    <col min="11" max="11" width="41.85546875" customWidth="1"/>
    <col min="12" max="12" width="17.140625" bestFit="1" customWidth="1"/>
    <col min="13" max="13" width="15.7109375" bestFit="1" customWidth="1"/>
    <col min="14" max="14" width="15.7109375" customWidth="1"/>
    <col min="15" max="15" width="16.42578125" customWidth="1"/>
    <col min="16" max="16" width="17.5703125" bestFit="1" customWidth="1"/>
    <col min="17" max="17" width="17.28515625" bestFit="1" customWidth="1"/>
    <col min="18" max="18" width="16.42578125" customWidth="1"/>
    <col min="19" max="19" width="16.5703125" customWidth="1"/>
    <col min="20" max="20" width="17.28515625" customWidth="1"/>
    <col min="21" max="21" width="16.85546875" customWidth="1"/>
    <col min="22" max="22" width="17.140625" bestFit="1" customWidth="1"/>
    <col min="23" max="23" width="11.42578125" customWidth="1"/>
    <col min="24" max="24" width="8.42578125" customWidth="1"/>
    <col min="25" max="25" width="9.140625" customWidth="1"/>
    <col min="26" max="31" width="0" hidden="1" customWidth="1"/>
  </cols>
  <sheetData>
    <row r="1" spans="2:26" x14ac:dyDescent="0.25"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</row>
    <row r="2" spans="2:26" x14ac:dyDescent="0.25">
      <c r="B2" s="206" t="s">
        <v>347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101"/>
    </row>
    <row r="3" spans="2:26" x14ac:dyDescent="0.25">
      <c r="B3" s="206" t="s">
        <v>348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102"/>
    </row>
    <row r="4" spans="2:26" x14ac:dyDescent="0.25">
      <c r="B4" s="206" t="s">
        <v>393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101" t="str">
        <f>+TRIM(B4)</f>
        <v>Ejecución Presupuestal Acumulada a 30 de Abril de 2016</v>
      </c>
    </row>
    <row r="5" spans="2:26" ht="15.75" thickBot="1" x14ac:dyDescent="0.3"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</row>
    <row r="6" spans="2:26" ht="34.5" thickBot="1" x14ac:dyDescent="0.3">
      <c r="B6" s="198" t="s">
        <v>9</v>
      </c>
      <c r="C6" s="196" t="s">
        <v>10</v>
      </c>
      <c r="D6" s="196" t="s">
        <v>11</v>
      </c>
      <c r="E6" s="196" t="s">
        <v>12</v>
      </c>
      <c r="F6" s="196" t="s">
        <v>13</v>
      </c>
      <c r="G6" s="196" t="s">
        <v>14</v>
      </c>
      <c r="H6" s="197" t="s">
        <v>17</v>
      </c>
      <c r="I6" s="198" t="s">
        <v>18</v>
      </c>
      <c r="J6" s="196" t="s">
        <v>19</v>
      </c>
      <c r="K6" s="196" t="s">
        <v>20</v>
      </c>
      <c r="L6" s="196" t="s">
        <v>21</v>
      </c>
      <c r="M6" s="196" t="s">
        <v>22</v>
      </c>
      <c r="N6" s="196" t="s">
        <v>23</v>
      </c>
      <c r="O6" s="199" t="s">
        <v>24</v>
      </c>
      <c r="P6" s="196" t="s">
        <v>25</v>
      </c>
      <c r="Q6" s="196" t="s">
        <v>26</v>
      </c>
      <c r="R6" s="196" t="s">
        <v>27</v>
      </c>
      <c r="S6" s="199" t="s">
        <v>28</v>
      </c>
      <c r="T6" s="200" t="s">
        <v>29</v>
      </c>
      <c r="U6" s="196" t="s">
        <v>30</v>
      </c>
      <c r="V6" s="89" t="s">
        <v>31</v>
      </c>
      <c r="W6" s="90" t="s">
        <v>342</v>
      </c>
      <c r="X6" s="91" t="s">
        <v>343</v>
      </c>
      <c r="Y6" s="92" t="s">
        <v>344</v>
      </c>
    </row>
    <row r="7" spans="2:26" x14ac:dyDescent="0.25">
      <c r="B7" s="76" t="s">
        <v>35</v>
      </c>
      <c r="C7" s="77">
        <v>1</v>
      </c>
      <c r="D7" s="77">
        <v>0</v>
      </c>
      <c r="E7" s="77">
        <v>1</v>
      </c>
      <c r="F7" s="77">
        <v>1</v>
      </c>
      <c r="G7" s="77"/>
      <c r="H7" s="77" t="s">
        <v>38</v>
      </c>
      <c r="I7" s="77">
        <v>10</v>
      </c>
      <c r="J7" s="77" t="s">
        <v>40</v>
      </c>
      <c r="K7" s="190" t="str">
        <f>+'datos iniciales'!O5</f>
        <v>SUELDOS DE PERSONAL DE NOMINA</v>
      </c>
      <c r="L7" s="113">
        <f>+'datos iniciales'!P5</f>
        <v>7040021000</v>
      </c>
      <c r="M7" s="113">
        <f>+'datos iniciales'!Q5</f>
        <v>0</v>
      </c>
      <c r="N7" s="113">
        <f>+'datos iniciales'!R5</f>
        <v>0</v>
      </c>
      <c r="O7" s="113">
        <f>+'datos iniciales'!S5</f>
        <v>7040021000</v>
      </c>
      <c r="P7" s="113">
        <f>+'datos iniciales'!T5</f>
        <v>0</v>
      </c>
      <c r="Q7" s="113">
        <f>+'datos iniciales'!U5</f>
        <v>7040021000</v>
      </c>
      <c r="R7" s="113">
        <f>+'datos iniciales'!V5</f>
        <v>0</v>
      </c>
      <c r="S7" s="113">
        <f>+'datos iniciales'!W5</f>
        <v>2346896189</v>
      </c>
      <c r="T7" s="113">
        <f>+'datos iniciales'!X5</f>
        <v>2339591383</v>
      </c>
      <c r="U7" s="113">
        <f>+'datos iniciales'!Y5</f>
        <v>2339591383</v>
      </c>
      <c r="V7" s="113">
        <f>+'datos iniciales'!Z5</f>
        <v>2339387193</v>
      </c>
      <c r="W7" s="110">
        <f t="shared" ref="W7:W12" si="0">+S7/O7*100</f>
        <v>33.336494152503235</v>
      </c>
      <c r="X7" s="110">
        <f>+T7/O7*100</f>
        <v>33.232733013154366</v>
      </c>
      <c r="Y7" s="111">
        <f t="shared" ref="Y7" si="1">+V7/O7*100</f>
        <v>33.229832595669812</v>
      </c>
    </row>
    <row r="8" spans="2:26" x14ac:dyDescent="0.25">
      <c r="B8" s="78" t="s">
        <v>35</v>
      </c>
      <c r="C8" s="23">
        <v>1</v>
      </c>
      <c r="D8" s="23">
        <v>0</v>
      </c>
      <c r="E8" s="23">
        <v>1</v>
      </c>
      <c r="F8" s="23">
        <v>4</v>
      </c>
      <c r="G8" s="23"/>
      <c r="H8" s="23" t="s">
        <v>38</v>
      </c>
      <c r="I8" s="23">
        <v>10</v>
      </c>
      <c r="J8" s="23" t="s">
        <v>40</v>
      </c>
      <c r="K8" s="64" t="str">
        <f>+'datos iniciales'!O6</f>
        <v>PRIMA TECNICA</v>
      </c>
      <c r="L8" s="112">
        <f>+'datos iniciales'!P6</f>
        <v>714061000</v>
      </c>
      <c r="M8" s="112">
        <f>+'datos iniciales'!Q6</f>
        <v>0</v>
      </c>
      <c r="N8" s="112">
        <f>+'datos iniciales'!R6</f>
        <v>0</v>
      </c>
      <c r="O8" s="112">
        <f>+'datos iniciales'!S6</f>
        <v>714061000</v>
      </c>
      <c r="P8" s="112">
        <f>+'datos iniciales'!T6</f>
        <v>0</v>
      </c>
      <c r="Q8" s="112">
        <f>+'datos iniciales'!U6</f>
        <v>714061000</v>
      </c>
      <c r="R8" s="112">
        <f>+'datos iniciales'!V6</f>
        <v>0</v>
      </c>
      <c r="S8" s="112">
        <f>+'datos iniciales'!W6</f>
        <v>225766385</v>
      </c>
      <c r="T8" s="112">
        <f>+'datos iniciales'!X6</f>
        <v>225766385</v>
      </c>
      <c r="U8" s="112">
        <f>+'datos iniciales'!Y6</f>
        <v>225766385</v>
      </c>
      <c r="V8" s="112">
        <f>+'datos iniciales'!Z6</f>
        <v>223058336</v>
      </c>
      <c r="W8" s="106">
        <f t="shared" si="0"/>
        <v>31.617240683919164</v>
      </c>
      <c r="X8" s="106">
        <f t="shared" ref="X8:X11" si="2">+T8/O8*100</f>
        <v>31.617240683919164</v>
      </c>
      <c r="Y8" s="107">
        <f t="shared" ref="Y8:Y11" si="3">+V8/O8*100</f>
        <v>31.237994513073815</v>
      </c>
    </row>
    <row r="9" spans="2:26" x14ac:dyDescent="0.25">
      <c r="B9" s="78" t="s">
        <v>35</v>
      </c>
      <c r="C9" s="23">
        <v>1</v>
      </c>
      <c r="D9" s="23">
        <v>0</v>
      </c>
      <c r="E9" s="23">
        <v>1</v>
      </c>
      <c r="F9" s="23">
        <v>5</v>
      </c>
      <c r="G9" s="23"/>
      <c r="H9" s="23" t="s">
        <v>38</v>
      </c>
      <c r="I9" s="23">
        <v>10</v>
      </c>
      <c r="J9" s="23" t="s">
        <v>40</v>
      </c>
      <c r="K9" s="64" t="str">
        <f>+'datos iniciales'!O7</f>
        <v>OTROS</v>
      </c>
      <c r="L9" s="112">
        <f>+'datos iniciales'!P7</f>
        <v>2266781000</v>
      </c>
      <c r="M9" s="112">
        <f>+'datos iniciales'!Q7</f>
        <v>0</v>
      </c>
      <c r="N9" s="112">
        <f>+'datos iniciales'!R7</f>
        <v>0</v>
      </c>
      <c r="O9" s="112">
        <f>+'datos iniciales'!S7</f>
        <v>2266781000</v>
      </c>
      <c r="P9" s="112">
        <f>+'datos iniciales'!T7</f>
        <v>0</v>
      </c>
      <c r="Q9" s="112">
        <f>+'datos iniciales'!U7</f>
        <v>2266781000</v>
      </c>
      <c r="R9" s="112">
        <f>+'datos iniciales'!V7</f>
        <v>0</v>
      </c>
      <c r="S9" s="112">
        <f>+'datos iniciales'!W7</f>
        <v>327057657</v>
      </c>
      <c r="T9" s="112">
        <f>+'datos iniciales'!X7</f>
        <v>326468879</v>
      </c>
      <c r="U9" s="112">
        <f>+'datos iniciales'!Y7</f>
        <v>317502042</v>
      </c>
      <c r="V9" s="112">
        <f>+'datos iniciales'!Z7</f>
        <v>313358061</v>
      </c>
      <c r="W9" s="106">
        <f t="shared" si="0"/>
        <v>14.428286499666267</v>
      </c>
      <c r="X9" s="106">
        <f t="shared" si="2"/>
        <v>14.402312309834961</v>
      </c>
      <c r="Y9" s="107">
        <f t="shared" si="3"/>
        <v>13.823923043293551</v>
      </c>
    </row>
    <row r="10" spans="2:26" ht="22.5" x14ac:dyDescent="0.25">
      <c r="B10" s="78" t="s">
        <v>35</v>
      </c>
      <c r="C10" s="23">
        <v>1</v>
      </c>
      <c r="D10" s="23">
        <v>0</v>
      </c>
      <c r="E10" s="23">
        <v>1</v>
      </c>
      <c r="F10" s="23">
        <v>9</v>
      </c>
      <c r="G10" s="23"/>
      <c r="H10" s="23" t="s">
        <v>38</v>
      </c>
      <c r="I10" s="23">
        <v>10</v>
      </c>
      <c r="J10" s="23" t="s">
        <v>40</v>
      </c>
      <c r="K10" s="64" t="str">
        <f>+'datos iniciales'!O8</f>
        <v>HORAS EXTRAS, DIAS FESTIVOS E INDEMNIZACION POR VACACIONES</v>
      </c>
      <c r="L10" s="112">
        <f>+'datos iniciales'!P8</f>
        <v>271365000</v>
      </c>
      <c r="M10" s="112">
        <f>+'datos iniciales'!Q8</f>
        <v>0</v>
      </c>
      <c r="N10" s="112">
        <f>+'datos iniciales'!R8</f>
        <v>0</v>
      </c>
      <c r="O10" s="112">
        <f>+'datos iniciales'!S8</f>
        <v>271365000</v>
      </c>
      <c r="P10" s="112">
        <f>+'datos iniciales'!T8</f>
        <v>2713650</v>
      </c>
      <c r="Q10" s="112">
        <f>+'datos iniciales'!U8</f>
        <v>268651350</v>
      </c>
      <c r="R10" s="112">
        <f>+'datos iniciales'!V8</f>
        <v>0</v>
      </c>
      <c r="S10" s="112">
        <f>+'datos iniciales'!W8</f>
        <v>58736749</v>
      </c>
      <c r="T10" s="112">
        <f>+'datos iniciales'!X8</f>
        <v>58736749</v>
      </c>
      <c r="U10" s="112">
        <f>+'datos iniciales'!Y8</f>
        <v>55643261</v>
      </c>
      <c r="V10" s="112">
        <f>+'datos iniciales'!Z8</f>
        <v>53235812</v>
      </c>
      <c r="W10" s="106">
        <f t="shared" si="0"/>
        <v>21.644924363864167</v>
      </c>
      <c r="X10" s="106">
        <f t="shared" si="2"/>
        <v>21.644924363864167</v>
      </c>
      <c r="Y10" s="107">
        <f t="shared" si="3"/>
        <v>19.617788587327031</v>
      </c>
    </row>
    <row r="11" spans="2:26" x14ac:dyDescent="0.25">
      <c r="B11" s="78" t="s">
        <v>35</v>
      </c>
      <c r="C11" s="23">
        <v>1</v>
      </c>
      <c r="D11" s="23">
        <v>0</v>
      </c>
      <c r="E11" s="23">
        <v>2</v>
      </c>
      <c r="F11" s="23"/>
      <c r="G11" s="23"/>
      <c r="H11" s="23" t="s">
        <v>38</v>
      </c>
      <c r="I11" s="23">
        <v>10</v>
      </c>
      <c r="J11" s="23" t="s">
        <v>40</v>
      </c>
      <c r="K11" s="64" t="str">
        <f>+'datos iniciales'!O9</f>
        <v>SERVICIOS PERSONALES INDIRECTOS</v>
      </c>
      <c r="L11" s="112">
        <f>+'datos iniciales'!P9</f>
        <v>133850300</v>
      </c>
      <c r="M11" s="112">
        <f>+'datos iniciales'!Q9</f>
        <v>0</v>
      </c>
      <c r="N11" s="112">
        <f>+'datos iniciales'!R9</f>
        <v>0</v>
      </c>
      <c r="O11" s="112">
        <f>+'datos iniciales'!S9</f>
        <v>133850300</v>
      </c>
      <c r="P11" s="112">
        <f>+'datos iniciales'!T9</f>
        <v>6692515</v>
      </c>
      <c r="Q11" s="112">
        <f>+'datos iniciales'!U9</f>
        <v>125690875</v>
      </c>
      <c r="R11" s="112">
        <f>+'datos iniciales'!V9</f>
        <v>1466910</v>
      </c>
      <c r="S11" s="112">
        <f>+'datos iniciales'!W9</f>
        <v>114437000</v>
      </c>
      <c r="T11" s="112">
        <f>+'datos iniciales'!X9</f>
        <v>28837200</v>
      </c>
      <c r="U11" s="112">
        <f>+'datos iniciales'!Y9</f>
        <v>28837200</v>
      </c>
      <c r="V11" s="112">
        <f>+'datos iniciales'!Z9</f>
        <v>27787000</v>
      </c>
      <c r="W11" s="106">
        <f t="shared" si="0"/>
        <v>85.496259627359819</v>
      </c>
      <c r="X11" s="106">
        <f t="shared" si="2"/>
        <v>21.544367102651247</v>
      </c>
      <c r="Y11" s="107">
        <f t="shared" si="3"/>
        <v>20.759759223550489</v>
      </c>
    </row>
    <row r="12" spans="2:26" ht="27" customHeight="1" thickBot="1" x14ac:dyDescent="0.3">
      <c r="B12" s="79" t="s">
        <v>35</v>
      </c>
      <c r="C12" s="81">
        <v>1</v>
      </c>
      <c r="D12" s="81">
        <v>0</v>
      </c>
      <c r="E12" s="81">
        <v>5</v>
      </c>
      <c r="F12" s="81"/>
      <c r="G12" s="81"/>
      <c r="H12" s="81" t="s">
        <v>38</v>
      </c>
      <c r="I12" s="81">
        <v>10</v>
      </c>
      <c r="J12" s="81" t="s">
        <v>40</v>
      </c>
      <c r="K12" s="80" t="str">
        <f>+'datos iniciales'!O10</f>
        <v>CONTRIBUCIONES INHERENTES A LA NOMINA SECTOR PRIVADO Y PUBLICO</v>
      </c>
      <c r="L12" s="117">
        <f>+'datos iniciales'!P10</f>
        <v>3213900000</v>
      </c>
      <c r="M12" s="117">
        <f>+'datos iniciales'!Q10</f>
        <v>0</v>
      </c>
      <c r="N12" s="117">
        <f>+'datos iniciales'!R10</f>
        <v>0</v>
      </c>
      <c r="O12" s="117">
        <f>+'datos iniciales'!S10</f>
        <v>3213900000</v>
      </c>
      <c r="P12" s="117">
        <f>+'datos iniciales'!T10</f>
        <v>0</v>
      </c>
      <c r="Q12" s="117">
        <f>+'datos iniciales'!U10</f>
        <v>3213900000</v>
      </c>
      <c r="R12" s="117">
        <f>+'datos iniciales'!V10</f>
        <v>0</v>
      </c>
      <c r="S12" s="117">
        <f>+'datos iniciales'!W10</f>
        <v>1042827219</v>
      </c>
      <c r="T12" s="117">
        <f>+'datos iniciales'!X10</f>
        <v>1041197519</v>
      </c>
      <c r="U12" s="117">
        <f>+'datos iniciales'!Y10</f>
        <v>1041197519</v>
      </c>
      <c r="V12" s="117">
        <f>+'datos iniciales'!Z10</f>
        <v>1041197519</v>
      </c>
      <c r="W12" s="108">
        <f t="shared" si="0"/>
        <v>32.447407168860266</v>
      </c>
      <c r="X12" s="108">
        <f t="shared" ref="X12" si="4">+T12/O12*100</f>
        <v>32.396699306138963</v>
      </c>
      <c r="Y12" s="109">
        <f t="shared" ref="Y12" si="5">+V12/O12*100</f>
        <v>32.396699306138963</v>
      </c>
    </row>
    <row r="13" spans="2:26" ht="15.75" thickBot="1" x14ac:dyDescent="0.3">
      <c r="B13" s="82"/>
      <c r="C13" s="82"/>
      <c r="D13" s="82"/>
      <c r="E13" s="82"/>
      <c r="F13" s="82"/>
      <c r="G13" s="82"/>
      <c r="H13" s="82"/>
      <c r="I13" s="82"/>
      <c r="J13" s="82"/>
      <c r="K13" s="83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8"/>
      <c r="X13" s="88"/>
      <c r="Y13" s="88"/>
    </row>
    <row r="14" spans="2:26" x14ac:dyDescent="0.25">
      <c r="B14" s="76" t="s">
        <v>35</v>
      </c>
      <c r="C14" s="77">
        <v>2</v>
      </c>
      <c r="D14" s="77">
        <v>0</v>
      </c>
      <c r="E14" s="77">
        <v>3</v>
      </c>
      <c r="F14" s="77"/>
      <c r="G14" s="77"/>
      <c r="H14" s="77" t="s">
        <v>38</v>
      </c>
      <c r="I14" s="77">
        <v>10</v>
      </c>
      <c r="J14" s="77" t="s">
        <v>40</v>
      </c>
      <c r="K14" s="113" t="str">
        <f>+'datos iniciales'!O11</f>
        <v>IMPUESTOS Y MULTAS</v>
      </c>
      <c r="L14" s="113">
        <f>+'datos iniciales'!P11</f>
        <v>29000000</v>
      </c>
      <c r="M14" s="113">
        <f>+'datos iniciales'!Q11</f>
        <v>0</v>
      </c>
      <c r="N14" s="113">
        <f>+'datos iniciales'!R11</f>
        <v>0</v>
      </c>
      <c r="O14" s="113">
        <f>+'datos iniciales'!S11</f>
        <v>29000000</v>
      </c>
      <c r="P14" s="113">
        <f>+'datos iniciales'!T11</f>
        <v>0</v>
      </c>
      <c r="Q14" s="113">
        <f>+'datos iniciales'!U11</f>
        <v>29000000</v>
      </c>
      <c r="R14" s="113">
        <f>+'datos iniciales'!V11</f>
        <v>0</v>
      </c>
      <c r="S14" s="113">
        <f>+'datos iniciales'!W11</f>
        <v>28061400</v>
      </c>
      <c r="T14" s="113">
        <f>+'datos iniciales'!X11</f>
        <v>28046100</v>
      </c>
      <c r="U14" s="113">
        <f>+'datos iniciales'!Y11</f>
        <v>28046100</v>
      </c>
      <c r="V14" s="113">
        <f>+'datos iniciales'!Z11</f>
        <v>28046100</v>
      </c>
      <c r="W14" s="110">
        <f>+S14/O14*100</f>
        <v>96.763448275862075</v>
      </c>
      <c r="X14" s="110">
        <f t="shared" ref="X14:X15" si="6">+T14/O14*100</f>
        <v>96.710689655172416</v>
      </c>
      <c r="Y14" s="111">
        <f t="shared" ref="Y14:Y15" si="7">+V14/O14*100</f>
        <v>96.710689655172416</v>
      </c>
    </row>
    <row r="15" spans="2:26" ht="15.75" thickBot="1" x14ac:dyDescent="0.3">
      <c r="B15" s="79" t="s">
        <v>35</v>
      </c>
      <c r="C15" s="81">
        <v>2</v>
      </c>
      <c r="D15" s="81">
        <v>0</v>
      </c>
      <c r="E15" s="81">
        <v>4</v>
      </c>
      <c r="F15" s="81"/>
      <c r="G15" s="81"/>
      <c r="H15" s="81" t="s">
        <v>38</v>
      </c>
      <c r="I15" s="81">
        <v>10</v>
      </c>
      <c r="J15" s="81" t="s">
        <v>40</v>
      </c>
      <c r="K15" s="117" t="str">
        <f>+'datos iniciales'!O12</f>
        <v>ADQUISICION DE BIENES Y SERVICIOS</v>
      </c>
      <c r="L15" s="117">
        <f>+'datos iniciales'!P12</f>
        <v>1767304110</v>
      </c>
      <c r="M15" s="117">
        <f>+'datos iniciales'!Q12</f>
        <v>0</v>
      </c>
      <c r="N15" s="117">
        <f>+'datos iniciales'!R12</f>
        <v>0</v>
      </c>
      <c r="O15" s="117">
        <f>+'datos iniciales'!S12</f>
        <v>1767304110</v>
      </c>
      <c r="P15" s="117">
        <f>+'datos iniciales'!T12</f>
        <v>88365205</v>
      </c>
      <c r="Q15" s="117">
        <f>+'datos iniciales'!U12</f>
        <v>1546927256.5599999</v>
      </c>
      <c r="R15" s="117">
        <f>+'datos iniciales'!V12</f>
        <v>132011648.44</v>
      </c>
      <c r="S15" s="117">
        <f>+'datos iniciales'!W12</f>
        <v>1301843345.99</v>
      </c>
      <c r="T15" s="117">
        <f>+'datos iniciales'!X12</f>
        <v>442951815.69</v>
      </c>
      <c r="U15" s="117">
        <f>+'datos iniciales'!Y12</f>
        <v>370122384.69</v>
      </c>
      <c r="V15" s="117">
        <f>+'datos iniciales'!Z12</f>
        <v>365351158.29000002</v>
      </c>
      <c r="W15" s="188">
        <f>+S15/O15*100</f>
        <v>73.662667258211727</v>
      </c>
      <c r="X15" s="188">
        <f t="shared" si="6"/>
        <v>25.063700875453744</v>
      </c>
      <c r="Y15" s="189">
        <f t="shared" si="7"/>
        <v>20.672795147293581</v>
      </c>
    </row>
    <row r="16" spans="2:26" ht="15.75" thickBot="1" x14ac:dyDescent="0.3">
      <c r="B16" s="82"/>
      <c r="C16" s="82"/>
      <c r="D16" s="82"/>
      <c r="E16" s="82"/>
      <c r="F16" s="82"/>
      <c r="G16" s="82"/>
      <c r="H16" s="82"/>
      <c r="I16" s="82"/>
      <c r="J16" s="82"/>
      <c r="K16" s="83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8"/>
      <c r="X16" s="88"/>
      <c r="Y16" s="88"/>
    </row>
    <row r="17" spans="2:25" x14ac:dyDescent="0.25">
      <c r="B17" s="194" t="s">
        <v>35</v>
      </c>
      <c r="C17" s="115">
        <v>3</v>
      </c>
      <c r="D17" s="115">
        <v>2</v>
      </c>
      <c r="E17" s="115">
        <v>1</v>
      </c>
      <c r="F17" s="115">
        <v>1</v>
      </c>
      <c r="G17" s="115"/>
      <c r="H17" s="115" t="s">
        <v>38</v>
      </c>
      <c r="I17" s="115">
        <v>11</v>
      </c>
      <c r="J17" s="115" t="s">
        <v>63</v>
      </c>
      <c r="K17" s="116" t="str">
        <f>+'datos iniciales'!O13</f>
        <v>CUOTA DE AUDITAJE CONTRANAL</v>
      </c>
      <c r="L17" s="113">
        <f>+'datos iniciales'!P13</f>
        <v>30435600</v>
      </c>
      <c r="M17" s="113">
        <f>+'datos iniciales'!Q13</f>
        <v>0</v>
      </c>
      <c r="N17" s="113">
        <f>+'datos iniciales'!R13</f>
        <v>0</v>
      </c>
      <c r="O17" s="113">
        <f>+'datos iniciales'!S13</f>
        <v>30435600</v>
      </c>
      <c r="P17" s="113">
        <f>+'datos iniciales'!T13</f>
        <v>304356</v>
      </c>
      <c r="Q17" s="113">
        <f>+'datos iniciales'!U13</f>
        <v>0</v>
      </c>
      <c r="R17" s="113">
        <f>+'datos iniciales'!V13</f>
        <v>30131244</v>
      </c>
      <c r="S17" s="113">
        <f>+'datos iniciales'!W13</f>
        <v>0</v>
      </c>
      <c r="T17" s="113">
        <f>+'datos iniciales'!X13</f>
        <v>0</v>
      </c>
      <c r="U17" s="113">
        <f>+'datos iniciales'!Y13</f>
        <v>0</v>
      </c>
      <c r="V17" s="113">
        <f>+'datos iniciales'!Z13</f>
        <v>0</v>
      </c>
      <c r="W17" s="110">
        <f t="shared" ref="W17:W20" si="8">+S17/O17*100</f>
        <v>0</v>
      </c>
      <c r="X17" s="110">
        <f t="shared" ref="X17:X20" si="9">+T17/O17*100</f>
        <v>0</v>
      </c>
      <c r="Y17" s="111">
        <f t="shared" ref="Y17:Y20" si="10">+V17/O17*100</f>
        <v>0</v>
      </c>
    </row>
    <row r="18" spans="2:25" x14ac:dyDescent="0.25">
      <c r="B18" s="78" t="s">
        <v>35</v>
      </c>
      <c r="C18" s="23">
        <v>3</v>
      </c>
      <c r="D18" s="23">
        <v>5</v>
      </c>
      <c r="E18" s="23">
        <v>1</v>
      </c>
      <c r="F18" s="23">
        <v>1</v>
      </c>
      <c r="G18" s="23"/>
      <c r="H18" s="23" t="s">
        <v>38</v>
      </c>
      <c r="I18" s="23">
        <v>10</v>
      </c>
      <c r="J18" s="23" t="s">
        <v>40</v>
      </c>
      <c r="K18" s="64" t="str">
        <f>+'datos iniciales'!O14</f>
        <v>MESADAS PENSIONALES</v>
      </c>
      <c r="L18" s="193">
        <f>+'datos iniciales'!P14</f>
        <v>196560000</v>
      </c>
      <c r="M18" s="112">
        <f>+'datos iniciales'!Q14</f>
        <v>0</v>
      </c>
      <c r="N18" s="112">
        <f>+'datos iniciales'!R14</f>
        <v>0</v>
      </c>
      <c r="O18" s="112">
        <f>+'datos iniciales'!S14</f>
        <v>196560000</v>
      </c>
      <c r="P18" s="112">
        <f>+'datos iniciales'!T14</f>
        <v>1965600</v>
      </c>
      <c r="Q18" s="112">
        <f>+'datos iniciales'!U14</f>
        <v>194594400</v>
      </c>
      <c r="R18" s="112">
        <f>+'datos iniciales'!V14</f>
        <v>0</v>
      </c>
      <c r="S18" s="112">
        <f>+'datos iniciales'!W14</f>
        <v>51546600</v>
      </c>
      <c r="T18" s="112">
        <f>+'datos iniciales'!X14</f>
        <v>51546600</v>
      </c>
      <c r="U18" s="112">
        <f>+'datos iniciales'!Y14</f>
        <v>51546600</v>
      </c>
      <c r="V18" s="112">
        <f>+'datos iniciales'!Z14</f>
        <v>51528600</v>
      </c>
      <c r="W18" s="106">
        <f t="shared" si="8"/>
        <v>26.224358974358974</v>
      </c>
      <c r="X18" s="106">
        <f t="shared" si="9"/>
        <v>26.224358974358974</v>
      </c>
      <c r="Y18" s="107">
        <f t="shared" si="10"/>
        <v>26.215201465201467</v>
      </c>
    </row>
    <row r="19" spans="2:25" x14ac:dyDescent="0.25">
      <c r="B19" s="78" t="s">
        <v>35</v>
      </c>
      <c r="C19" s="23">
        <v>3</v>
      </c>
      <c r="D19" s="23">
        <v>6</v>
      </c>
      <c r="E19" s="23">
        <v>1</v>
      </c>
      <c r="F19" s="23">
        <v>1</v>
      </c>
      <c r="G19" s="23"/>
      <c r="H19" s="23" t="s">
        <v>38</v>
      </c>
      <c r="I19" s="23">
        <v>10</v>
      </c>
      <c r="J19" s="23" t="s">
        <v>40</v>
      </c>
      <c r="K19" s="64" t="str">
        <f>+'datos iniciales'!O15</f>
        <v>SENTENCIAS Y CONCILIACIONES</v>
      </c>
      <c r="L19" s="193">
        <f>+'datos iniciales'!P15</f>
        <v>375485760</v>
      </c>
      <c r="M19" s="112">
        <f>+'datos iniciales'!Q15</f>
        <v>0</v>
      </c>
      <c r="N19" s="112">
        <f>+'datos iniciales'!R15</f>
        <v>0</v>
      </c>
      <c r="O19" s="112">
        <f>+'datos iniciales'!S15</f>
        <v>375485760</v>
      </c>
      <c r="P19" s="112">
        <f>+'datos iniciales'!T15</f>
        <v>3754858</v>
      </c>
      <c r="Q19" s="112">
        <f>+'datos iniciales'!U15</f>
        <v>0</v>
      </c>
      <c r="R19" s="112">
        <f>+'datos iniciales'!V15</f>
        <v>371730902</v>
      </c>
      <c r="S19" s="112">
        <f>+'datos iniciales'!W15</f>
        <v>0</v>
      </c>
      <c r="T19" s="112">
        <f>+'datos iniciales'!X15</f>
        <v>0</v>
      </c>
      <c r="U19" s="112">
        <f>+'datos iniciales'!Y15</f>
        <v>0</v>
      </c>
      <c r="V19" s="112">
        <f>+'datos iniciales'!Z15</f>
        <v>0</v>
      </c>
      <c r="W19" s="106">
        <f t="shared" si="8"/>
        <v>0</v>
      </c>
      <c r="X19" s="106">
        <f t="shared" si="9"/>
        <v>0</v>
      </c>
      <c r="Y19" s="107">
        <f t="shared" si="10"/>
        <v>0</v>
      </c>
    </row>
    <row r="20" spans="2:25" ht="15.75" thickBot="1" x14ac:dyDescent="0.3">
      <c r="B20" s="103" t="s">
        <v>35</v>
      </c>
      <c r="C20" s="104">
        <v>3</v>
      </c>
      <c r="D20" s="104">
        <v>6</v>
      </c>
      <c r="E20" s="104">
        <v>3</v>
      </c>
      <c r="F20" s="104">
        <v>20</v>
      </c>
      <c r="G20" s="104"/>
      <c r="H20" s="104" t="s">
        <v>38</v>
      </c>
      <c r="I20" s="104">
        <v>10</v>
      </c>
      <c r="J20" s="104" t="s">
        <v>40</v>
      </c>
      <c r="K20" s="105" t="str">
        <f>+'datos iniciales'!O16</f>
        <v>OTRAS TRANSFERENCIAS - PREVIO CONCEPTO DGPPN</v>
      </c>
      <c r="L20" s="117">
        <f>+'datos iniciales'!P16</f>
        <v>1174750619</v>
      </c>
      <c r="M20" s="117">
        <f>+'datos iniciales'!Q16</f>
        <v>0</v>
      </c>
      <c r="N20" s="117">
        <f>+'datos iniciales'!R16</f>
        <v>0</v>
      </c>
      <c r="O20" s="117">
        <f>+'datos iniciales'!S16</f>
        <v>1174750619</v>
      </c>
      <c r="P20" s="117">
        <f>+'datos iniciales'!T16</f>
        <v>1174750619</v>
      </c>
      <c r="Q20" s="117">
        <f>+'datos iniciales'!U16</f>
        <v>0</v>
      </c>
      <c r="R20" s="117">
        <f>+'datos iniciales'!V16</f>
        <v>0</v>
      </c>
      <c r="S20" s="117">
        <f>+'datos iniciales'!W16</f>
        <v>0</v>
      </c>
      <c r="T20" s="117">
        <f>+'datos iniciales'!X16</f>
        <v>0</v>
      </c>
      <c r="U20" s="117">
        <f>+'datos iniciales'!Y16</f>
        <v>0</v>
      </c>
      <c r="V20" s="117">
        <f>+'datos iniciales'!Z16</f>
        <v>0</v>
      </c>
      <c r="W20" s="108">
        <f t="shared" si="8"/>
        <v>0</v>
      </c>
      <c r="X20" s="108">
        <f t="shared" si="9"/>
        <v>0</v>
      </c>
      <c r="Y20" s="109">
        <f t="shared" si="10"/>
        <v>0</v>
      </c>
    </row>
    <row r="21" spans="2:25" ht="15.75" thickBot="1" x14ac:dyDescent="0.3">
      <c r="B21" s="82"/>
      <c r="C21" s="82"/>
      <c r="D21" s="82"/>
      <c r="E21" s="82"/>
      <c r="F21" s="82"/>
      <c r="G21" s="82"/>
      <c r="H21" s="82"/>
      <c r="I21" s="82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8"/>
      <c r="X21" s="88"/>
      <c r="Y21" s="88"/>
    </row>
    <row r="22" spans="2:25" ht="27" customHeight="1" x14ac:dyDescent="0.25">
      <c r="B22" s="76" t="s">
        <v>71</v>
      </c>
      <c r="C22" s="77" t="s">
        <v>382</v>
      </c>
      <c r="D22" s="77" t="s">
        <v>73</v>
      </c>
      <c r="E22" s="77" t="s">
        <v>36</v>
      </c>
      <c r="F22" s="77" t="s">
        <v>1</v>
      </c>
      <c r="G22" s="77" t="s">
        <v>1</v>
      </c>
      <c r="H22" s="242" t="s">
        <v>38</v>
      </c>
      <c r="I22" s="242" t="s">
        <v>39</v>
      </c>
      <c r="J22" s="242" t="s">
        <v>40</v>
      </c>
      <c r="K22" s="190" t="str">
        <f>+'datos iniciales'!O17</f>
        <v>FORTALECIMIENTO DE LOS SISTEMAS DE INFORMACIÓN DEL EMPLEO PÚBLICO EN COLOMBIA</v>
      </c>
      <c r="L22" s="113">
        <f>+'datos iniciales'!P17</f>
        <v>800000000</v>
      </c>
      <c r="M22" s="113">
        <f>+'datos iniciales'!Q17</f>
        <v>0</v>
      </c>
      <c r="N22" s="113">
        <f>+'datos iniciales'!R17</f>
        <v>0</v>
      </c>
      <c r="O22" s="113">
        <f>+'datos iniciales'!S17</f>
        <v>800000000</v>
      </c>
      <c r="P22" s="113">
        <f>+'datos iniciales'!T17</f>
        <v>8000000</v>
      </c>
      <c r="Q22" s="113">
        <f>+'datos iniciales'!U17</f>
        <v>0</v>
      </c>
      <c r="R22" s="113">
        <f>+'datos iniciales'!V17</f>
        <v>792000000</v>
      </c>
      <c r="S22" s="113">
        <f>+'datos iniciales'!W17</f>
        <v>0</v>
      </c>
      <c r="T22" s="113">
        <f>+'datos iniciales'!X17</f>
        <v>0</v>
      </c>
      <c r="U22" s="113">
        <f>+'datos iniciales'!Y17</f>
        <v>0</v>
      </c>
      <c r="V22" s="113">
        <f>+'datos iniciales'!Z17</f>
        <v>0</v>
      </c>
      <c r="W22" s="110">
        <f t="shared" ref="W22:W30" si="11">+S22/O22*100</f>
        <v>0</v>
      </c>
      <c r="X22" s="110">
        <f t="shared" ref="X22:X30" si="12">+T22/O22*100</f>
        <v>0</v>
      </c>
      <c r="Y22" s="111">
        <f t="shared" ref="Y22:Y30" si="13">+V22/O22*100</f>
        <v>0</v>
      </c>
    </row>
    <row r="23" spans="2:25" ht="37.5" customHeight="1" x14ac:dyDescent="0.25">
      <c r="B23" s="78" t="s">
        <v>71</v>
      </c>
      <c r="C23" s="23" t="s">
        <v>76</v>
      </c>
      <c r="D23" s="23" t="s">
        <v>73</v>
      </c>
      <c r="E23" s="23" t="s">
        <v>43</v>
      </c>
      <c r="F23" s="23" t="s">
        <v>1</v>
      </c>
      <c r="G23" s="23" t="s">
        <v>1</v>
      </c>
      <c r="H23" s="195" t="s">
        <v>38</v>
      </c>
      <c r="I23" s="195" t="s">
        <v>39</v>
      </c>
      <c r="J23" s="195" t="s">
        <v>40</v>
      </c>
      <c r="K23" s="64" t="str">
        <f>+'datos iniciales'!O18</f>
        <v>MEJORAMIENTO FORTALECIMIENTO DE LA CAPACIDAD INSTITUCIONAL PARA EL DESARROLLO DE POLITICAS PUBLICAS. NACIONAL</v>
      </c>
      <c r="L23" s="112">
        <f>+'datos iniciales'!P18</f>
        <v>2904153000</v>
      </c>
      <c r="M23" s="112">
        <f>+'datos iniciales'!Q18</f>
        <v>0</v>
      </c>
      <c r="N23" s="112">
        <f>+'datos iniciales'!R18</f>
        <v>0</v>
      </c>
      <c r="O23" s="112">
        <f>+'datos iniciales'!S18</f>
        <v>2904153000</v>
      </c>
      <c r="P23" s="112">
        <f>+'datos iniciales'!T18</f>
        <v>0</v>
      </c>
      <c r="Q23" s="112">
        <f>+'datos iniciales'!U18</f>
        <v>2904121905</v>
      </c>
      <c r="R23" s="112">
        <f>+'datos iniciales'!V18</f>
        <v>31095</v>
      </c>
      <c r="S23" s="112">
        <f>+'datos iniciales'!W18</f>
        <v>993731381</v>
      </c>
      <c r="T23" s="112">
        <f>+'datos iniciales'!X18</f>
        <v>978418081</v>
      </c>
      <c r="U23" s="112">
        <f>+'datos iniciales'!Y18</f>
        <v>968418081</v>
      </c>
      <c r="V23" s="112">
        <f>+'datos iniciales'!Z18</f>
        <v>968418081</v>
      </c>
      <c r="W23" s="106">
        <f t="shared" si="11"/>
        <v>34.217597385537196</v>
      </c>
      <c r="X23" s="106">
        <f t="shared" si="12"/>
        <v>33.690307673183881</v>
      </c>
      <c r="Y23" s="107">
        <f t="shared" si="13"/>
        <v>33.345973197693098</v>
      </c>
    </row>
    <row r="24" spans="2:25" ht="36" customHeight="1" x14ac:dyDescent="0.25">
      <c r="B24" s="78" t="s">
        <v>71</v>
      </c>
      <c r="C24" s="23" t="s">
        <v>76</v>
      </c>
      <c r="D24" s="23" t="s">
        <v>73</v>
      </c>
      <c r="E24" s="23" t="s">
        <v>43</v>
      </c>
      <c r="F24" s="23" t="s">
        <v>1</v>
      </c>
      <c r="G24" s="23" t="s">
        <v>1</v>
      </c>
      <c r="H24" s="195" t="s">
        <v>38</v>
      </c>
      <c r="I24" s="195" t="s">
        <v>62</v>
      </c>
      <c r="J24" s="195" t="s">
        <v>63</v>
      </c>
      <c r="K24" s="64" t="str">
        <f>+'datos iniciales'!O19</f>
        <v>MEJORAMIENTO FORTALECIMIENTO DE LA CAPACIDAD INSTITUCIONAL PARA EL DESARROLLO DE POLITICAS PUBLICAS. NACIONAL</v>
      </c>
      <c r="L24" s="112">
        <f>+'datos iniciales'!P19</f>
        <v>0</v>
      </c>
      <c r="M24" s="112">
        <f>+'datos iniciales'!Q19</f>
        <v>3000000000</v>
      </c>
      <c r="N24" s="112">
        <f>+'datos iniciales'!R19</f>
        <v>0</v>
      </c>
      <c r="O24" s="112">
        <f>+'datos iniciales'!S19</f>
        <v>3000000000</v>
      </c>
      <c r="P24" s="112">
        <f>+'datos iniciales'!T19</f>
        <v>0</v>
      </c>
      <c r="Q24" s="112">
        <f>+'datos iniciales'!U19</f>
        <v>1639234000</v>
      </c>
      <c r="R24" s="112">
        <f>+'datos iniciales'!V19</f>
        <v>1360766000</v>
      </c>
      <c r="S24" s="112">
        <f>+'datos iniciales'!W19</f>
        <v>1468584000</v>
      </c>
      <c r="T24" s="112">
        <f>+'datos iniciales'!X19</f>
        <v>38866186</v>
      </c>
      <c r="U24" s="112">
        <f>+'datos iniciales'!Y19</f>
        <v>38866186</v>
      </c>
      <c r="V24" s="112">
        <f>+'datos iniciales'!Z19</f>
        <v>38866186</v>
      </c>
      <c r="W24" s="106">
        <f t="shared" si="11"/>
        <v>48.952800000000003</v>
      </c>
      <c r="X24" s="106">
        <f t="shared" si="12"/>
        <v>1.2955395333333333</v>
      </c>
      <c r="Y24" s="107">
        <f t="shared" si="13"/>
        <v>1.2955395333333333</v>
      </c>
    </row>
    <row r="25" spans="2:25" ht="34.5" customHeight="1" x14ac:dyDescent="0.25">
      <c r="B25" s="78" t="s">
        <v>71</v>
      </c>
      <c r="C25" s="23" t="s">
        <v>76</v>
      </c>
      <c r="D25" s="23" t="s">
        <v>73</v>
      </c>
      <c r="E25" s="23" t="s">
        <v>43</v>
      </c>
      <c r="F25" s="23" t="s">
        <v>1</v>
      </c>
      <c r="G25" s="23" t="s">
        <v>1</v>
      </c>
      <c r="H25" s="195" t="s">
        <v>38</v>
      </c>
      <c r="I25" s="195" t="s">
        <v>78</v>
      </c>
      <c r="J25" s="195" t="s">
        <v>63</v>
      </c>
      <c r="K25" s="64" t="str">
        <f>+'datos iniciales'!O20</f>
        <v>MEJORAMIENTO FORTALECIMIENTO DE LA CAPACIDAD INSTITUCIONAL PARA EL DESARROLLO DE POLITICAS PUBLICAS. NACIONAL</v>
      </c>
      <c r="L25" s="112">
        <f>+'datos iniciales'!P20</f>
        <v>288000000</v>
      </c>
      <c r="M25" s="112">
        <f>+'datos iniciales'!Q20</f>
        <v>0</v>
      </c>
      <c r="N25" s="112">
        <f>+'datos iniciales'!R20</f>
        <v>0</v>
      </c>
      <c r="O25" s="112">
        <f>+'datos iniciales'!S20</f>
        <v>288000000</v>
      </c>
      <c r="P25" s="112">
        <f>+'datos iniciales'!T20</f>
        <v>0</v>
      </c>
      <c r="Q25" s="112">
        <f>+'datos iniciales'!U20</f>
        <v>131351864</v>
      </c>
      <c r="R25" s="112">
        <f>+'datos iniciales'!V20</f>
        <v>156648136</v>
      </c>
      <c r="S25" s="112">
        <f>+'datos iniciales'!W20</f>
        <v>131351864</v>
      </c>
      <c r="T25" s="112">
        <f>+'datos iniciales'!X20</f>
        <v>0</v>
      </c>
      <c r="U25" s="112">
        <f>+'datos iniciales'!Y20</f>
        <v>0</v>
      </c>
      <c r="V25" s="112">
        <f>+'datos iniciales'!Z20</f>
        <v>0</v>
      </c>
      <c r="W25" s="106">
        <f t="shared" si="11"/>
        <v>45.608286111111113</v>
      </c>
      <c r="X25" s="106">
        <f t="shared" si="12"/>
        <v>0</v>
      </c>
      <c r="Y25" s="107">
        <f t="shared" si="13"/>
        <v>0</v>
      </c>
    </row>
    <row r="26" spans="2:25" ht="34.5" customHeight="1" x14ac:dyDescent="0.25">
      <c r="B26" s="78" t="s">
        <v>71</v>
      </c>
      <c r="C26" s="23" t="s">
        <v>76</v>
      </c>
      <c r="D26" s="23" t="s">
        <v>73</v>
      </c>
      <c r="E26" s="23" t="s">
        <v>46</v>
      </c>
      <c r="F26" s="23"/>
      <c r="G26" s="23"/>
      <c r="H26" s="195" t="s">
        <v>38</v>
      </c>
      <c r="I26" s="195" t="s">
        <v>39</v>
      </c>
      <c r="J26" s="195" t="s">
        <v>40</v>
      </c>
      <c r="K26" s="64" t="str">
        <f>+'datos iniciales'!O21</f>
        <v>MEJORAMIENTO DE LA INFRAESTRUCTURA PROPIA DEL SECTOR</v>
      </c>
      <c r="L26" s="112">
        <f>+'datos iniciales'!P21</f>
        <v>45847000</v>
      </c>
      <c r="M26" s="112">
        <f>+'datos iniciales'!Q21</f>
        <v>0</v>
      </c>
      <c r="N26" s="112">
        <f>+'datos iniciales'!R21</f>
        <v>0</v>
      </c>
      <c r="O26" s="112">
        <f>+'datos iniciales'!S21</f>
        <v>45847000</v>
      </c>
      <c r="P26" s="112">
        <f>+'datos iniciales'!T21</f>
        <v>458470</v>
      </c>
      <c r="Q26" s="112">
        <f>+'datos iniciales'!U21</f>
        <v>45300000</v>
      </c>
      <c r="R26" s="112">
        <f>+'datos iniciales'!V21</f>
        <v>88530</v>
      </c>
      <c r="S26" s="112">
        <f>+'datos iniciales'!W21</f>
        <v>8000000</v>
      </c>
      <c r="T26" s="112">
        <f>+'datos iniciales'!X21</f>
        <v>0</v>
      </c>
      <c r="U26" s="112">
        <f>+'datos iniciales'!Y21</f>
        <v>0</v>
      </c>
      <c r="V26" s="112">
        <f>+'datos iniciales'!Z21</f>
        <v>0</v>
      </c>
      <c r="W26" s="106">
        <f t="shared" si="11"/>
        <v>17.449342377909133</v>
      </c>
      <c r="X26" s="106">
        <f t="shared" si="12"/>
        <v>0</v>
      </c>
      <c r="Y26" s="107">
        <f t="shared" si="13"/>
        <v>0</v>
      </c>
    </row>
    <row r="27" spans="2:25" ht="34.5" customHeight="1" x14ac:dyDescent="0.25">
      <c r="B27" s="78" t="s">
        <v>71</v>
      </c>
      <c r="C27" s="23" t="s">
        <v>82</v>
      </c>
      <c r="D27" s="23" t="s">
        <v>73</v>
      </c>
      <c r="E27" s="23" t="s">
        <v>39</v>
      </c>
      <c r="F27" s="23"/>
      <c r="G27" s="23"/>
      <c r="H27" s="195" t="s">
        <v>38</v>
      </c>
      <c r="I27" s="195" t="s">
        <v>39</v>
      </c>
      <c r="J27" s="195" t="s">
        <v>40</v>
      </c>
      <c r="K27" s="64" t="str">
        <f>+'datos iniciales'!O22</f>
        <v>MEJORAMIENTO DE LA GESTION DE LAS POLITICAS PUBLICAS A TRAVES DE LAS TECNOLOGIAS DE INFORMACION TICS</v>
      </c>
      <c r="L27" s="112">
        <f>+'datos iniciales'!P22</f>
        <v>3000000000</v>
      </c>
      <c r="M27" s="112">
        <f>+'datos iniciales'!Q22</f>
        <v>0</v>
      </c>
      <c r="N27" s="112">
        <f>+'datos iniciales'!R22</f>
        <v>0</v>
      </c>
      <c r="O27" s="112">
        <f>+'datos iniciales'!S22</f>
        <v>3000000000</v>
      </c>
      <c r="P27" s="112">
        <f>+'datos iniciales'!T22</f>
        <v>30000000</v>
      </c>
      <c r="Q27" s="112">
        <f>+'datos iniciales'!U22</f>
        <v>2680266750</v>
      </c>
      <c r="R27" s="112">
        <f>+'datos iniciales'!V22</f>
        <v>289733250</v>
      </c>
      <c r="S27" s="112">
        <f>+'datos iniciales'!W22</f>
        <v>1665469139.5</v>
      </c>
      <c r="T27" s="112">
        <f>+'datos iniciales'!X22</f>
        <v>733229051</v>
      </c>
      <c r="U27" s="112">
        <f>+'datos iniciales'!Y22</f>
        <v>730151743</v>
      </c>
      <c r="V27" s="112">
        <f>+'datos iniciales'!Z22</f>
        <v>730151743</v>
      </c>
      <c r="W27" s="106">
        <f t="shared" si="11"/>
        <v>55.515637983333335</v>
      </c>
      <c r="X27" s="106">
        <f t="shared" si="12"/>
        <v>24.440968366666667</v>
      </c>
      <c r="Y27" s="107">
        <f t="shared" si="13"/>
        <v>24.338391433333335</v>
      </c>
    </row>
    <row r="28" spans="2:25" ht="36.75" customHeight="1" x14ac:dyDescent="0.25">
      <c r="B28" s="78" t="s">
        <v>71</v>
      </c>
      <c r="C28" s="23" t="s">
        <v>82</v>
      </c>
      <c r="D28" s="23" t="s">
        <v>73</v>
      </c>
      <c r="E28" s="23" t="s">
        <v>39</v>
      </c>
      <c r="F28" s="23" t="s">
        <v>1</v>
      </c>
      <c r="G28" s="23" t="s">
        <v>1</v>
      </c>
      <c r="H28" s="195" t="s">
        <v>38</v>
      </c>
      <c r="I28" s="195" t="s">
        <v>62</v>
      </c>
      <c r="J28" s="195" t="s">
        <v>63</v>
      </c>
      <c r="K28" s="64" t="str">
        <f>+'datos iniciales'!O23</f>
        <v>MEJORAMIENTO DE LA GESTION DE LAS POLITICAS PUBLICAS A TRAVES DE LAS TECNOLOGIAS DE INFORMACION TICS</v>
      </c>
      <c r="L28" s="112">
        <f>+'datos iniciales'!P23</f>
        <v>0</v>
      </c>
      <c r="M28" s="112">
        <f>+'datos iniciales'!Q23</f>
        <v>3000000000</v>
      </c>
      <c r="N28" s="112">
        <f>+'datos iniciales'!R23</f>
        <v>0</v>
      </c>
      <c r="O28" s="112">
        <f>+'datos iniciales'!S23</f>
        <v>3000000000</v>
      </c>
      <c r="P28" s="112">
        <f>+'datos iniciales'!T23</f>
        <v>0</v>
      </c>
      <c r="Q28" s="112">
        <f>+'datos iniciales'!U23</f>
        <v>95785020</v>
      </c>
      <c r="R28" s="112">
        <f>+'datos iniciales'!V23</f>
        <v>2904214980</v>
      </c>
      <c r="S28" s="112">
        <f>+'datos iniciales'!W23</f>
        <v>19524268</v>
      </c>
      <c r="T28" s="112">
        <f>+'datos iniciales'!X23</f>
        <v>0</v>
      </c>
      <c r="U28" s="112">
        <f>+'datos iniciales'!Y23</f>
        <v>0</v>
      </c>
      <c r="V28" s="112">
        <f>+'datos iniciales'!Z23</f>
        <v>0</v>
      </c>
      <c r="W28" s="106">
        <f t="shared" si="11"/>
        <v>0.65080893333333334</v>
      </c>
      <c r="X28" s="106">
        <f t="shared" si="12"/>
        <v>0</v>
      </c>
      <c r="Y28" s="107">
        <f t="shared" si="13"/>
        <v>0</v>
      </c>
    </row>
    <row r="29" spans="2:25" ht="36.75" customHeight="1" x14ac:dyDescent="0.25">
      <c r="B29" s="78" t="s">
        <v>71</v>
      </c>
      <c r="C29" s="23" t="s">
        <v>82</v>
      </c>
      <c r="D29" s="23" t="s">
        <v>73</v>
      </c>
      <c r="E29" s="23" t="s">
        <v>62</v>
      </c>
      <c r="F29" s="23"/>
      <c r="G29" s="23"/>
      <c r="H29" s="195" t="s">
        <v>38</v>
      </c>
      <c r="I29" s="195" t="s">
        <v>39</v>
      </c>
      <c r="J29" s="195" t="s">
        <v>40</v>
      </c>
      <c r="K29" s="64" t="str">
        <f>+'datos iniciales'!O24</f>
        <v>MEJORAMIENTO TECNOLÓGICO Y OPERATIVO DE LA GESTIÓN DOCUMENTAL DEL DEPARTAMENTO ADMINISTRATIVO DE LA FUNCIÓN PÚBLICA</v>
      </c>
      <c r="L29" s="112">
        <f>+'datos iniciales'!P24</f>
        <v>1000000000</v>
      </c>
      <c r="M29" s="112">
        <f>+'datos iniciales'!Q24</f>
        <v>0</v>
      </c>
      <c r="N29" s="112">
        <f>+'datos iniciales'!R24</f>
        <v>0</v>
      </c>
      <c r="O29" s="112">
        <f>+'datos iniciales'!S24</f>
        <v>1000000000</v>
      </c>
      <c r="P29" s="112">
        <f>+'datos iniciales'!T24</f>
        <v>41921530</v>
      </c>
      <c r="Q29" s="112">
        <f>+'datos iniciales'!U24</f>
        <v>64500000</v>
      </c>
      <c r="R29" s="112">
        <f>+'datos iniciales'!V24</f>
        <v>893578470</v>
      </c>
      <c r="S29" s="112">
        <f>+'datos iniciales'!W24</f>
        <v>0</v>
      </c>
      <c r="T29" s="112">
        <f>+'datos iniciales'!X24</f>
        <v>0</v>
      </c>
      <c r="U29" s="112">
        <f>+'datos iniciales'!Y24</f>
        <v>0</v>
      </c>
      <c r="V29" s="112">
        <f>+'datos iniciales'!Z24</f>
        <v>0</v>
      </c>
      <c r="W29" s="106">
        <f t="shared" si="11"/>
        <v>0</v>
      </c>
      <c r="X29" s="106">
        <f t="shared" si="12"/>
        <v>0</v>
      </c>
      <c r="Y29" s="107">
        <f t="shared" si="13"/>
        <v>0</v>
      </c>
    </row>
    <row r="30" spans="2:25" ht="36.75" customHeight="1" thickBot="1" x14ac:dyDescent="0.3">
      <c r="B30" s="79" t="s">
        <v>71</v>
      </c>
      <c r="C30" s="81" t="s">
        <v>82</v>
      </c>
      <c r="D30" s="81" t="s">
        <v>389</v>
      </c>
      <c r="E30" s="81" t="s">
        <v>36</v>
      </c>
      <c r="F30" s="81"/>
      <c r="G30" s="81"/>
      <c r="H30" s="202" t="s">
        <v>38</v>
      </c>
      <c r="I30" s="202" t="s">
        <v>39</v>
      </c>
      <c r="J30" s="202" t="s">
        <v>40</v>
      </c>
      <c r="K30" s="80" t="str">
        <f>+'datos iniciales'!O25</f>
        <v>DESARROLLO CAPACIDAD INSTITUCIONAL DE LAS ENTIDADES PÚBLICAS DEL ORDEN TERRITORIAL</v>
      </c>
      <c r="L30" s="117">
        <f>+'datos iniciales'!P25</f>
        <v>1250000000</v>
      </c>
      <c r="M30" s="117">
        <f>+'datos iniciales'!Q25</f>
        <v>0</v>
      </c>
      <c r="N30" s="117">
        <f>+'datos iniciales'!R25</f>
        <v>0</v>
      </c>
      <c r="O30" s="117">
        <f>+'datos iniciales'!S25</f>
        <v>1250000000</v>
      </c>
      <c r="P30" s="117">
        <f>+'datos iniciales'!T25</f>
        <v>12500000</v>
      </c>
      <c r="Q30" s="117">
        <f>+'datos iniciales'!U25</f>
        <v>795412500</v>
      </c>
      <c r="R30" s="117">
        <f>+'datos iniciales'!V25</f>
        <v>442087500</v>
      </c>
      <c r="S30" s="117">
        <f>+'datos iniciales'!W25</f>
        <v>685847393</v>
      </c>
      <c r="T30" s="117">
        <f>+'datos iniciales'!X25</f>
        <v>89097393</v>
      </c>
      <c r="U30" s="117">
        <f>+'datos iniciales'!Y25</f>
        <v>82577404</v>
      </c>
      <c r="V30" s="117">
        <f>+'datos iniciales'!Z25</f>
        <v>82577404</v>
      </c>
      <c r="W30" s="108">
        <f t="shared" si="11"/>
        <v>54.867791440000005</v>
      </c>
      <c r="X30" s="108">
        <f t="shared" si="12"/>
        <v>7.1277914400000002</v>
      </c>
      <c r="Y30" s="109">
        <f t="shared" si="13"/>
        <v>6.6061923199999999</v>
      </c>
    </row>
    <row r="31" spans="2:25" ht="15.75" thickBot="1" x14ac:dyDescent="0.3">
      <c r="B31" s="241" t="s">
        <v>1</v>
      </c>
      <c r="C31" s="241" t="s">
        <v>1</v>
      </c>
      <c r="D31" s="241" t="s">
        <v>1</v>
      </c>
      <c r="E31" s="241" t="s">
        <v>1</v>
      </c>
      <c r="F31" s="241" t="s">
        <v>1</v>
      </c>
      <c r="G31" s="241" t="s">
        <v>1</v>
      </c>
      <c r="H31" s="241" t="s">
        <v>1</v>
      </c>
      <c r="I31" s="241" t="s">
        <v>1</v>
      </c>
      <c r="J31" s="241" t="s">
        <v>1</v>
      </c>
      <c r="K31" s="74" t="s">
        <v>341</v>
      </c>
      <c r="L31" s="243">
        <f>+SUM(L7:L12)+SUM(L14:L15)+SUM(L17:L20)+SUM(L22:L30)</f>
        <v>26501514389</v>
      </c>
      <c r="M31" s="243">
        <f t="shared" ref="M31:V31" si="14">+SUM(M7:M12)+SUM(M14:M15)+SUM(M17:M20)+SUM(M22:M30)</f>
        <v>6000000000</v>
      </c>
      <c r="N31" s="243">
        <f t="shared" si="14"/>
        <v>0</v>
      </c>
      <c r="O31" s="243">
        <f t="shared" si="14"/>
        <v>32501514389</v>
      </c>
      <c r="P31" s="243">
        <f t="shared" si="14"/>
        <v>1371426803</v>
      </c>
      <c r="Q31" s="243">
        <f t="shared" si="14"/>
        <v>23755598920.559998</v>
      </c>
      <c r="R31" s="243">
        <f t="shared" si="14"/>
        <v>7374488665.4399996</v>
      </c>
      <c r="S31" s="243">
        <f t="shared" si="14"/>
        <v>10469680590.49</v>
      </c>
      <c r="T31" s="243">
        <f t="shared" si="14"/>
        <v>6382753341.6899996</v>
      </c>
      <c r="U31" s="243">
        <f t="shared" si="14"/>
        <v>6278266288.6899996</v>
      </c>
      <c r="V31" s="243">
        <f t="shared" si="14"/>
        <v>6262963193.29</v>
      </c>
      <c r="W31" s="201">
        <f t="shared" ref="W31" si="15">+S31/O31*100</f>
        <v>32.212900805734208</v>
      </c>
      <c r="X31" s="201">
        <f t="shared" ref="X31" si="16">+T31/O31*100</f>
        <v>19.638325972435965</v>
      </c>
      <c r="Y31" s="201">
        <f t="shared" ref="Y31" si="17">+V31/O31*100</f>
        <v>19.269758074441214</v>
      </c>
    </row>
    <row r="32" spans="2:25" ht="13.5" customHeight="1" x14ac:dyDescent="0.25">
      <c r="W32" s="93"/>
      <c r="X32" s="93"/>
      <c r="Y32" s="93"/>
    </row>
    <row r="33" spans="11:25" x14ac:dyDescent="0.25">
      <c r="Q33" s="114"/>
      <c r="R33" s="114"/>
      <c r="W33" s="93"/>
      <c r="X33" s="93"/>
      <c r="Y33" s="93"/>
    </row>
    <row r="34" spans="11:25" ht="15.75" thickBot="1" x14ac:dyDescent="0.3">
      <c r="K34" s="19"/>
      <c r="W34" s="93"/>
      <c r="X34" s="93"/>
      <c r="Y34" s="93"/>
    </row>
    <row r="35" spans="11:25" ht="15.75" thickBot="1" x14ac:dyDescent="0.3">
      <c r="K35" s="203" t="s">
        <v>333</v>
      </c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5"/>
    </row>
    <row r="36" spans="11:25" x14ac:dyDescent="0.25">
      <c r="K36" s="63" t="s">
        <v>334</v>
      </c>
      <c r="L36" s="65">
        <f>SUM(L7:L12)</f>
        <v>13639978300</v>
      </c>
      <c r="M36" s="65">
        <f t="shared" ref="M36:V36" si="18">SUM(M7:M12)</f>
        <v>0</v>
      </c>
      <c r="N36" s="65">
        <f t="shared" si="18"/>
        <v>0</v>
      </c>
      <c r="O36" s="65">
        <f t="shared" si="18"/>
        <v>13639978300</v>
      </c>
      <c r="P36" s="65">
        <f t="shared" si="18"/>
        <v>9406165</v>
      </c>
      <c r="Q36" s="65">
        <f t="shared" si="18"/>
        <v>13629105225</v>
      </c>
      <c r="R36" s="65">
        <f t="shared" si="18"/>
        <v>1466910</v>
      </c>
      <c r="S36" s="65">
        <f t="shared" si="18"/>
        <v>4115721199</v>
      </c>
      <c r="T36" s="65">
        <f t="shared" si="18"/>
        <v>4020598115</v>
      </c>
      <c r="U36" s="65">
        <f t="shared" si="18"/>
        <v>4008537790</v>
      </c>
      <c r="V36" s="65">
        <f t="shared" si="18"/>
        <v>3998023921</v>
      </c>
      <c r="W36" s="110">
        <f>+S36/O36*100</f>
        <v>30.17395708760035</v>
      </c>
      <c r="X36" s="110">
        <f>+T36/O36*100</f>
        <v>29.476572664342143</v>
      </c>
      <c r="Y36" s="111">
        <f>+V36/O36*100</f>
        <v>29.311072445034608</v>
      </c>
    </row>
    <row r="37" spans="11:25" x14ac:dyDescent="0.25">
      <c r="K37" s="61" t="s">
        <v>335</v>
      </c>
      <c r="L37" s="62">
        <f>SUM(L14:L15)</f>
        <v>1796304110</v>
      </c>
      <c r="M37" s="62">
        <f t="shared" ref="M37:V37" si="19">SUM(M14:M15)</f>
        <v>0</v>
      </c>
      <c r="N37" s="62">
        <f t="shared" si="19"/>
        <v>0</v>
      </c>
      <c r="O37" s="62">
        <f t="shared" si="19"/>
        <v>1796304110</v>
      </c>
      <c r="P37" s="62">
        <f t="shared" si="19"/>
        <v>88365205</v>
      </c>
      <c r="Q37" s="62">
        <f t="shared" si="19"/>
        <v>1575927256.5599999</v>
      </c>
      <c r="R37" s="62">
        <f t="shared" si="19"/>
        <v>132011648.44</v>
      </c>
      <c r="S37" s="62">
        <f t="shared" si="19"/>
        <v>1329904745.99</v>
      </c>
      <c r="T37" s="62">
        <f t="shared" si="19"/>
        <v>470997915.69</v>
      </c>
      <c r="U37" s="62">
        <f t="shared" si="19"/>
        <v>398168484.69</v>
      </c>
      <c r="V37" s="62">
        <f t="shared" si="19"/>
        <v>393397258.29000002</v>
      </c>
      <c r="W37" s="106">
        <f>+S37/O37*100</f>
        <v>74.035612265564538</v>
      </c>
      <c r="X37" s="106">
        <f>+T37/O37*100</f>
        <v>26.220388466961751</v>
      </c>
      <c r="Y37" s="107">
        <f>+V37/O37*100</f>
        <v>21.900370661068074</v>
      </c>
    </row>
    <row r="38" spans="11:25" ht="15.75" thickBot="1" x14ac:dyDescent="0.3">
      <c r="K38" s="118" t="s">
        <v>336</v>
      </c>
      <c r="L38" s="98">
        <f>SUM(L17:L20)</f>
        <v>1777231979</v>
      </c>
      <c r="M38" s="98">
        <f t="shared" ref="M38:V38" si="20">SUM(M17:M20)</f>
        <v>0</v>
      </c>
      <c r="N38" s="98">
        <f t="shared" si="20"/>
        <v>0</v>
      </c>
      <c r="O38" s="98">
        <f t="shared" si="20"/>
        <v>1777231979</v>
      </c>
      <c r="P38" s="98">
        <f t="shared" si="20"/>
        <v>1180775433</v>
      </c>
      <c r="Q38" s="98">
        <f t="shared" si="20"/>
        <v>194594400</v>
      </c>
      <c r="R38" s="98">
        <f t="shared" si="20"/>
        <v>401862146</v>
      </c>
      <c r="S38" s="98">
        <f t="shared" si="20"/>
        <v>51546600</v>
      </c>
      <c r="T38" s="98">
        <f t="shared" si="20"/>
        <v>51546600</v>
      </c>
      <c r="U38" s="98">
        <f t="shared" si="20"/>
        <v>51546600</v>
      </c>
      <c r="V38" s="98">
        <f t="shared" si="20"/>
        <v>51528600</v>
      </c>
      <c r="W38" s="108">
        <f>+S38/O38*100</f>
        <v>2.9003867029786323</v>
      </c>
      <c r="X38" s="108">
        <f>+T38/O38*100</f>
        <v>2.9003867029786323</v>
      </c>
      <c r="Y38" s="109">
        <f>+V38/O38*100</f>
        <v>2.8993738920337084</v>
      </c>
    </row>
    <row r="39" spans="11:25" ht="15.75" thickBot="1" x14ac:dyDescent="0.3">
      <c r="K39" s="70" t="s">
        <v>337</v>
      </c>
      <c r="L39" s="71">
        <f>SUM(L36:L38)</f>
        <v>17213514389</v>
      </c>
      <c r="M39" s="71">
        <f t="shared" ref="M39:U39" si="21">SUM(M36:M38)</f>
        <v>0</v>
      </c>
      <c r="N39" s="71">
        <f t="shared" si="21"/>
        <v>0</v>
      </c>
      <c r="O39" s="71">
        <f t="shared" si="21"/>
        <v>17213514389</v>
      </c>
      <c r="P39" s="71">
        <f t="shared" si="21"/>
        <v>1278546803</v>
      </c>
      <c r="Q39" s="71">
        <f t="shared" si="21"/>
        <v>15399626881.559999</v>
      </c>
      <c r="R39" s="71">
        <f t="shared" si="21"/>
        <v>535340704.44</v>
      </c>
      <c r="S39" s="71">
        <f t="shared" si="21"/>
        <v>5497172544.9899998</v>
      </c>
      <c r="T39" s="71">
        <f t="shared" si="21"/>
        <v>4543142630.6899996</v>
      </c>
      <c r="U39" s="71">
        <f t="shared" si="21"/>
        <v>4458252874.6899996</v>
      </c>
      <c r="V39" s="72">
        <f>SUM(V36:V38)</f>
        <v>4442949779.29</v>
      </c>
      <c r="W39" s="72">
        <f>+S39/O39*100</f>
        <v>31.935213349011825</v>
      </c>
      <c r="X39" s="72">
        <f>+T39/O39*100</f>
        <v>26.392882522544127</v>
      </c>
      <c r="Y39" s="72">
        <f>+V39/O39*100</f>
        <v>25.810823280394096</v>
      </c>
    </row>
    <row r="40" spans="11:25" ht="15.75" thickBot="1" x14ac:dyDescent="0.3">
      <c r="K40" s="20"/>
      <c r="W40" s="93"/>
      <c r="X40" s="93"/>
      <c r="Y40" s="93"/>
    </row>
    <row r="41" spans="11:25" x14ac:dyDescent="0.25">
      <c r="K41" s="63" t="s">
        <v>338</v>
      </c>
      <c r="L41" s="65">
        <f>+L22+L23+L26+L27+L29+L30</f>
        <v>9000000000</v>
      </c>
      <c r="M41" s="65">
        <f t="shared" ref="M41:V41" si="22">+M22+M23+M26+M27+M29+M30</f>
        <v>0</v>
      </c>
      <c r="N41" s="65">
        <f t="shared" si="22"/>
        <v>0</v>
      </c>
      <c r="O41" s="65">
        <f t="shared" si="22"/>
        <v>9000000000</v>
      </c>
      <c r="P41" s="65">
        <f t="shared" si="22"/>
        <v>92880000</v>
      </c>
      <c r="Q41" s="65">
        <f t="shared" si="22"/>
        <v>6489601155</v>
      </c>
      <c r="R41" s="65">
        <f t="shared" si="22"/>
        <v>2417518845</v>
      </c>
      <c r="S41" s="65">
        <f t="shared" si="22"/>
        <v>3353047913.5</v>
      </c>
      <c r="T41" s="65">
        <f t="shared" si="22"/>
        <v>1800744525</v>
      </c>
      <c r="U41" s="65">
        <f t="shared" si="22"/>
        <v>1781147228</v>
      </c>
      <c r="V41" s="65">
        <f t="shared" si="22"/>
        <v>1781147228</v>
      </c>
      <c r="W41" s="94">
        <f>+S41/O41*100</f>
        <v>37.256087927777777</v>
      </c>
      <c r="X41" s="94">
        <f>+T41/O41*100</f>
        <v>20.0082725</v>
      </c>
      <c r="Y41" s="66">
        <f>+V41/O41*100</f>
        <v>19.790524755555555</v>
      </c>
    </row>
    <row r="42" spans="11:25" ht="15.75" thickBot="1" x14ac:dyDescent="0.3">
      <c r="K42" s="67" t="s">
        <v>339</v>
      </c>
      <c r="L42" s="98">
        <f>+L24+L25+L28</f>
        <v>288000000</v>
      </c>
      <c r="M42" s="98">
        <f t="shared" ref="M42:V42" si="23">+M24+M25+M28</f>
        <v>6000000000</v>
      </c>
      <c r="N42" s="98">
        <f t="shared" si="23"/>
        <v>0</v>
      </c>
      <c r="O42" s="98">
        <f t="shared" si="23"/>
        <v>6288000000</v>
      </c>
      <c r="P42" s="98">
        <f t="shared" si="23"/>
        <v>0</v>
      </c>
      <c r="Q42" s="98">
        <f t="shared" si="23"/>
        <v>1866370884</v>
      </c>
      <c r="R42" s="98">
        <f t="shared" si="23"/>
        <v>4421629116</v>
      </c>
      <c r="S42" s="98">
        <f t="shared" si="23"/>
        <v>1619460132</v>
      </c>
      <c r="T42" s="98">
        <f t="shared" si="23"/>
        <v>38866186</v>
      </c>
      <c r="U42" s="98">
        <f t="shared" si="23"/>
        <v>38866186</v>
      </c>
      <c r="V42" s="98">
        <f t="shared" si="23"/>
        <v>38866186</v>
      </c>
      <c r="W42" s="99">
        <f>+S42/O42*100</f>
        <v>25.754773091603056</v>
      </c>
      <c r="X42" s="99">
        <f>+T42/O42*100</f>
        <v>0.61810092239185754</v>
      </c>
      <c r="Y42" s="100">
        <f>+V42/O42*100</f>
        <v>0.61810092239185754</v>
      </c>
    </row>
    <row r="43" spans="11:25" ht="15.75" thickBot="1" x14ac:dyDescent="0.3">
      <c r="K43" s="73" t="s">
        <v>340</v>
      </c>
      <c r="L43" s="68">
        <f>SUM(L41:L42)</f>
        <v>9288000000</v>
      </c>
      <c r="M43" s="68">
        <f t="shared" ref="M43:V43" si="24">SUM(M41:M42)</f>
        <v>6000000000</v>
      </c>
      <c r="N43" s="68">
        <f t="shared" si="24"/>
        <v>0</v>
      </c>
      <c r="O43" s="68">
        <f t="shared" si="24"/>
        <v>15288000000</v>
      </c>
      <c r="P43" s="68">
        <f t="shared" si="24"/>
        <v>92880000</v>
      </c>
      <c r="Q43" s="68">
        <f t="shared" si="24"/>
        <v>8355972039</v>
      </c>
      <c r="R43" s="68">
        <f t="shared" si="24"/>
        <v>6839147961</v>
      </c>
      <c r="S43" s="68">
        <f t="shared" si="24"/>
        <v>4972508045.5</v>
      </c>
      <c r="T43" s="68">
        <f t="shared" si="24"/>
        <v>1839610711</v>
      </c>
      <c r="U43" s="68">
        <f t="shared" si="24"/>
        <v>1820013414</v>
      </c>
      <c r="V43" s="68">
        <f t="shared" si="24"/>
        <v>1820013414</v>
      </c>
      <c r="W43" s="95">
        <f>+S43/O43*100</f>
        <v>32.525562830324439</v>
      </c>
      <c r="X43" s="95">
        <f>+T43/O43*100</f>
        <v>12.033037094453165</v>
      </c>
      <c r="Y43" s="69">
        <f>+V43/O43*100</f>
        <v>11.904849646781789</v>
      </c>
    </row>
    <row r="44" spans="11:25" ht="15.75" thickBot="1" x14ac:dyDescent="0.3">
      <c r="K44" s="19"/>
      <c r="W44" s="97"/>
      <c r="X44" s="97"/>
      <c r="Y44" s="97"/>
    </row>
    <row r="45" spans="11:25" ht="15.75" thickBot="1" x14ac:dyDescent="0.3">
      <c r="K45" s="74" t="s">
        <v>341</v>
      </c>
      <c r="L45" s="96">
        <f>+L43+L39</f>
        <v>26501514389</v>
      </c>
      <c r="M45" s="96">
        <f t="shared" ref="M45:V45" si="25">+M43+M39</f>
        <v>6000000000</v>
      </c>
      <c r="N45" s="96">
        <f t="shared" si="25"/>
        <v>0</v>
      </c>
      <c r="O45" s="96">
        <f t="shared" si="25"/>
        <v>32501514389</v>
      </c>
      <c r="P45" s="96">
        <f t="shared" si="25"/>
        <v>1371426803</v>
      </c>
      <c r="Q45" s="96">
        <f t="shared" si="25"/>
        <v>23755598920.559998</v>
      </c>
      <c r="R45" s="96">
        <f t="shared" si="25"/>
        <v>7374488665.4399996</v>
      </c>
      <c r="S45" s="96">
        <f t="shared" si="25"/>
        <v>10469680590.49</v>
      </c>
      <c r="T45" s="96">
        <f t="shared" si="25"/>
        <v>6382753341.6899996</v>
      </c>
      <c r="U45" s="96">
        <f t="shared" si="25"/>
        <v>6278266288.6899996</v>
      </c>
      <c r="V45" s="96">
        <f t="shared" si="25"/>
        <v>6262963193.29</v>
      </c>
      <c r="W45" s="96">
        <f>+S45/O45*100</f>
        <v>32.212900805734208</v>
      </c>
      <c r="X45" s="96">
        <f>+T45/O45*100</f>
        <v>19.638325972435965</v>
      </c>
      <c r="Y45" s="75">
        <f>+V45/O45*100</f>
        <v>19.269758074441214</v>
      </c>
    </row>
    <row r="46" spans="11:25" ht="6.75" customHeight="1" x14ac:dyDescent="0.25"/>
    <row r="47" spans="11:25" ht="13.5" customHeight="1" x14ac:dyDescent="0.25">
      <c r="K47" s="136" t="s">
        <v>374</v>
      </c>
      <c r="M47" s="114"/>
      <c r="N47" s="114"/>
      <c r="O47" s="114"/>
      <c r="P47" s="114"/>
    </row>
    <row r="48" spans="11:25" ht="14.25" customHeight="1" x14ac:dyDescent="0.25">
      <c r="K48" s="136"/>
      <c r="Q48" s="114"/>
      <c r="S48" s="114"/>
    </row>
    <row r="49" spans="12:22" x14ac:dyDescent="0.25">
      <c r="Q49" s="114"/>
      <c r="S49" s="114"/>
    </row>
    <row r="50" spans="12:22" x14ac:dyDescent="0.25">
      <c r="Q50" s="114"/>
      <c r="S50" s="114"/>
    </row>
    <row r="51" spans="12:22" x14ac:dyDescent="0.25">
      <c r="L51" s="114"/>
      <c r="Q51" s="114"/>
      <c r="S51" s="114"/>
    </row>
    <row r="53" spans="12:22" x14ac:dyDescent="0.25">
      <c r="M53" s="137"/>
      <c r="N53" s="138"/>
      <c r="O53" s="138"/>
      <c r="P53" s="138"/>
      <c r="Q53" s="139"/>
      <c r="R53" s="137"/>
      <c r="S53" s="137"/>
      <c r="T53" s="138"/>
      <c r="U53" s="138"/>
      <c r="V53" s="140"/>
    </row>
    <row r="54" spans="12:22" x14ac:dyDescent="0.25">
      <c r="M54" s="143" t="s">
        <v>376</v>
      </c>
      <c r="N54" s="143" t="s">
        <v>371</v>
      </c>
      <c r="O54" s="143"/>
      <c r="P54" s="143"/>
      <c r="Q54" s="144"/>
      <c r="R54" s="143"/>
      <c r="S54" s="143" t="s">
        <v>377</v>
      </c>
      <c r="T54" s="143" t="s">
        <v>372</v>
      </c>
      <c r="U54" s="143"/>
      <c r="V54" s="145"/>
    </row>
    <row r="55" spans="12:22" x14ac:dyDescent="0.25">
      <c r="M55" s="143"/>
      <c r="N55" s="143" t="s">
        <v>375</v>
      </c>
      <c r="O55" s="143"/>
      <c r="P55" s="143"/>
      <c r="Q55" s="143"/>
      <c r="R55" s="143"/>
      <c r="S55" s="143"/>
      <c r="T55" s="143" t="s">
        <v>373</v>
      </c>
      <c r="U55" s="143"/>
      <c r="V55" s="145"/>
    </row>
    <row r="56" spans="12:22" x14ac:dyDescent="0.25">
      <c r="M56" s="137"/>
      <c r="N56" s="137"/>
      <c r="O56" s="137"/>
      <c r="P56" s="137"/>
      <c r="Q56" s="137"/>
      <c r="R56" s="137"/>
      <c r="S56" s="137"/>
      <c r="T56" s="137"/>
      <c r="U56" s="137"/>
    </row>
    <row r="57" spans="12:22" x14ac:dyDescent="0.25">
      <c r="M57" s="137"/>
      <c r="N57" s="137"/>
      <c r="O57" s="137"/>
      <c r="P57" s="137"/>
      <c r="Q57" s="137"/>
      <c r="R57" s="137"/>
      <c r="S57" s="137"/>
      <c r="T57" s="137"/>
      <c r="U57" s="137"/>
    </row>
  </sheetData>
  <mergeCells count="4">
    <mergeCell ref="K35:Y35"/>
    <mergeCell ref="B2:Y2"/>
    <mergeCell ref="B3:Y3"/>
    <mergeCell ref="B4:Y4"/>
  </mergeCells>
  <pageMargins left="0.2" right="0.2" top="0.49" bottom="0.39370078740157483" header="0.44" footer="0.53"/>
  <pageSetup paperSize="5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207" t="s">
        <v>347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</row>
    <row r="3" spans="1:23" x14ac:dyDescent="0.2">
      <c r="A3" s="207" t="s">
        <v>348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</row>
    <row r="4" spans="1:23" x14ac:dyDescent="0.2">
      <c r="A4" s="207" t="s">
        <v>349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147"/>
      <c r="C4" s="147"/>
      <c r="D4" s="233" t="s">
        <v>391</v>
      </c>
      <c r="E4" s="234"/>
      <c r="F4" s="234"/>
      <c r="G4" s="234"/>
      <c r="H4" s="234"/>
      <c r="I4" s="234"/>
      <c r="J4" s="234"/>
      <c r="K4" s="235"/>
    </row>
    <row r="5" spans="2:11" ht="21" x14ac:dyDescent="0.25">
      <c r="B5" s="236" t="s">
        <v>351</v>
      </c>
      <c r="C5" s="238" t="s">
        <v>352</v>
      </c>
      <c r="D5" s="237" t="s">
        <v>353</v>
      </c>
      <c r="E5" s="239"/>
      <c r="F5" s="239"/>
      <c r="G5" s="239"/>
      <c r="H5" s="239" t="s">
        <v>354</v>
      </c>
      <c r="I5" s="239"/>
      <c r="J5" s="239"/>
      <c r="K5" s="240"/>
    </row>
    <row r="6" spans="2:11" ht="21" x14ac:dyDescent="0.25">
      <c r="B6" s="237"/>
      <c r="C6" s="226"/>
      <c r="D6" s="237" t="s">
        <v>355</v>
      </c>
      <c r="E6" s="239"/>
      <c r="F6" s="239" t="s">
        <v>356</v>
      </c>
      <c r="G6" s="239"/>
      <c r="H6" s="239" t="s">
        <v>355</v>
      </c>
      <c r="I6" s="239"/>
      <c r="J6" s="239" t="s">
        <v>356</v>
      </c>
      <c r="K6" s="240"/>
    </row>
    <row r="7" spans="2:11" ht="21" x14ac:dyDescent="0.35">
      <c r="B7" s="237"/>
      <c r="C7" s="226"/>
      <c r="D7" s="156" t="s">
        <v>357</v>
      </c>
      <c r="E7" s="148" t="s">
        <v>358</v>
      </c>
      <c r="F7" s="149" t="s">
        <v>357</v>
      </c>
      <c r="G7" s="148" t="s">
        <v>358</v>
      </c>
      <c r="H7" s="148" t="s">
        <v>357</v>
      </c>
      <c r="I7" s="148" t="s">
        <v>358</v>
      </c>
      <c r="J7" s="149" t="s">
        <v>357</v>
      </c>
      <c r="K7" s="157" t="s">
        <v>358</v>
      </c>
    </row>
    <row r="8" spans="2:11" ht="21" x14ac:dyDescent="0.25">
      <c r="B8" s="165" t="s">
        <v>359</v>
      </c>
      <c r="C8" s="191">
        <f>+'EJE ABRIL 2016'!L39/1000000</f>
        <v>17213.514389</v>
      </c>
      <c r="D8" s="158">
        <v>0.92409060294914513</v>
      </c>
      <c r="E8" s="151">
        <f>D8*C8</f>
        <v>15906.846890604795</v>
      </c>
      <c r="F8" s="150">
        <f>+G8/C8</f>
        <v>0.31935213349011826</v>
      </c>
      <c r="G8" s="151">
        <f>+'EJE ABRIL 2016'!S39/1000000</f>
        <v>5497.1725449899996</v>
      </c>
      <c r="H8" s="150">
        <v>0.91983862874214917</v>
      </c>
      <c r="I8" s="151">
        <f>+C8*H8</f>
        <v>15833.655471411013</v>
      </c>
      <c r="J8" s="150">
        <f>+K8/C8</f>
        <v>0.26392882522544125</v>
      </c>
      <c r="K8" s="159">
        <f>+'EJE ABRIL 2016'!T39/1000000</f>
        <v>4543.1426306899994</v>
      </c>
    </row>
    <row r="9" spans="2:11" ht="21" x14ac:dyDescent="0.25">
      <c r="B9" s="165" t="s">
        <v>360</v>
      </c>
      <c r="C9" s="191">
        <f>+'EJE ABRIL 2016'!L43/1000000</f>
        <v>9288</v>
      </c>
      <c r="D9" s="158">
        <v>0.94046695163515126</v>
      </c>
      <c r="E9" s="151">
        <f>D9*C9</f>
        <v>8735.0570467872858</v>
      </c>
      <c r="F9" s="150">
        <f>+G9/C9</f>
        <v>0.53536908327950039</v>
      </c>
      <c r="G9" s="151">
        <f>+'EJE ABRIL 2016'!S43/1000000</f>
        <v>4972.5080454999998</v>
      </c>
      <c r="H9" s="150">
        <v>0.93122178299834424</v>
      </c>
      <c r="I9" s="151">
        <f>H9*C9</f>
        <v>8649.1879204886209</v>
      </c>
      <c r="J9" s="150">
        <f>+K9/C9</f>
        <v>0.19806316871231697</v>
      </c>
      <c r="K9" s="160">
        <f>+'EJE ABRIL 2016'!T43/1000000</f>
        <v>1839.610711</v>
      </c>
    </row>
    <row r="10" spans="2:11" ht="21.75" thickBot="1" x14ac:dyDescent="0.3">
      <c r="B10" s="166" t="s">
        <v>361</v>
      </c>
      <c r="C10" s="192">
        <f>SUM(C8:C9)</f>
        <v>26501.514389</v>
      </c>
      <c r="D10" s="161">
        <f>+E10/C10</f>
        <v>0.92983003068006609</v>
      </c>
      <c r="E10" s="162">
        <f>SUM(E8:E9)</f>
        <v>24641.903937392082</v>
      </c>
      <c r="F10" s="163">
        <f>+G10/C10</f>
        <v>0.39505971005323592</v>
      </c>
      <c r="G10" s="162">
        <f>SUM(G8:G9)</f>
        <v>10469.680590489999</v>
      </c>
      <c r="H10" s="163">
        <f>+I10/C10</f>
        <v>0.92382808893599466</v>
      </c>
      <c r="I10" s="162">
        <f>SUM(I8:I9)</f>
        <v>24482.843391899634</v>
      </c>
      <c r="J10" s="163">
        <f>+K10/C10</f>
        <v>0.24084485316579846</v>
      </c>
      <c r="K10" s="164">
        <f>SUM(K8:K9)</f>
        <v>6382.7533416899996</v>
      </c>
    </row>
    <row r="11" spans="2:11" x14ac:dyDescent="0.25">
      <c r="B11" s="218" t="s">
        <v>362</v>
      </c>
      <c r="C11" s="218"/>
      <c r="D11" s="218"/>
      <c r="E11" s="218"/>
      <c r="F11" s="218"/>
      <c r="G11" s="218"/>
      <c r="H11" s="218"/>
      <c r="I11" s="218"/>
      <c r="J11" s="218"/>
      <c r="K11" s="218"/>
    </row>
    <row r="12" spans="2:11" ht="20.25" customHeight="1" x14ac:dyDescent="0.25">
      <c r="B12" s="232" t="s">
        <v>365</v>
      </c>
      <c r="C12" s="232"/>
      <c r="D12" s="142"/>
      <c r="E12" s="218" t="s">
        <v>363</v>
      </c>
      <c r="F12" s="218"/>
      <c r="G12" s="142"/>
      <c r="H12" s="121"/>
      <c r="I12" s="218" t="s">
        <v>364</v>
      </c>
      <c r="J12" s="218"/>
      <c r="K12" s="141"/>
    </row>
    <row r="15" spans="2:11" x14ac:dyDescent="0.25">
      <c r="D15" s="217"/>
      <c r="E15" s="217"/>
      <c r="J15" s="131"/>
    </row>
    <row r="16" spans="2:11" x14ac:dyDescent="0.25">
      <c r="I16" s="122"/>
      <c r="J16" s="132"/>
    </row>
    <row r="17" spans="2:6" ht="15.75" thickBot="1" x14ac:dyDescent="0.3"/>
    <row r="18" spans="2:6" ht="21" thickBot="1" x14ac:dyDescent="0.3">
      <c r="B18" s="230"/>
      <c r="C18" s="228" t="s">
        <v>28</v>
      </c>
      <c r="D18" s="228"/>
      <c r="E18" s="229" t="s">
        <v>29</v>
      </c>
      <c r="F18" s="229"/>
    </row>
    <row r="19" spans="2:6" ht="29.25" customHeight="1" thickBot="1" x14ac:dyDescent="0.3">
      <c r="B19" s="231"/>
      <c r="C19" s="129" t="s">
        <v>355</v>
      </c>
      <c r="D19" s="129" t="s">
        <v>356</v>
      </c>
      <c r="E19" s="130" t="s">
        <v>355</v>
      </c>
      <c r="F19" s="130" t="s">
        <v>356</v>
      </c>
    </row>
    <row r="20" spans="2:6" ht="21" thickBot="1" x14ac:dyDescent="0.3">
      <c r="B20" s="128" t="s">
        <v>367</v>
      </c>
      <c r="C20" s="146">
        <f>+D8</f>
        <v>0.92409060294914513</v>
      </c>
      <c r="D20" s="146">
        <f>+F8</f>
        <v>0.31935213349011826</v>
      </c>
      <c r="E20" s="146">
        <f>+H8</f>
        <v>0.91983862874214917</v>
      </c>
      <c r="F20" s="146">
        <f>+J8</f>
        <v>0.26392882522544125</v>
      </c>
    </row>
    <row r="21" spans="2:6" ht="21" thickBot="1" x14ac:dyDescent="0.3">
      <c r="B21" s="128" t="s">
        <v>368</v>
      </c>
      <c r="C21" s="146">
        <f>+D9</f>
        <v>0.94046695163515126</v>
      </c>
      <c r="D21" s="146">
        <f>+F9</f>
        <v>0.53536908327950039</v>
      </c>
      <c r="E21" s="146">
        <f>+H9</f>
        <v>0.93122178299834424</v>
      </c>
      <c r="F21" s="146">
        <f>+J9</f>
        <v>0.19806316871231697</v>
      </c>
    </row>
    <row r="22" spans="2:6" ht="21" thickBot="1" x14ac:dyDescent="0.3">
      <c r="B22" s="128" t="s">
        <v>369</v>
      </c>
      <c r="C22" s="146">
        <f>+D10</f>
        <v>0.92983003068006609</v>
      </c>
      <c r="D22" s="146">
        <f>+F10</f>
        <v>0.39505971005323592</v>
      </c>
      <c r="E22" s="146">
        <f>+H10</f>
        <v>0.92382808893599466</v>
      </c>
      <c r="F22" s="146">
        <f>+J10</f>
        <v>0.24084485316579846</v>
      </c>
    </row>
    <row r="57" spans="2:8" ht="15.75" thickBot="1" x14ac:dyDescent="0.3"/>
    <row r="58" spans="2:8" ht="24" thickBot="1" x14ac:dyDescent="0.4">
      <c r="B58" s="147"/>
      <c r="C58" s="219" t="str">
        <f>+MID(D4,13,35)</f>
        <v xml:space="preserve">Ejecucion a 31 de enero de 2016 </v>
      </c>
      <c r="D58" s="220"/>
      <c r="E58" s="220"/>
      <c r="F58" s="220"/>
      <c r="G58" s="221"/>
      <c r="H58" s="152"/>
    </row>
    <row r="59" spans="2:8" ht="42.75" customHeight="1" x14ac:dyDescent="0.25">
      <c r="B59" s="222" t="s">
        <v>351</v>
      </c>
      <c r="C59" s="224" t="s">
        <v>352</v>
      </c>
      <c r="D59" s="225" t="s">
        <v>353</v>
      </c>
      <c r="E59" s="225"/>
      <c r="F59" s="225" t="s">
        <v>354</v>
      </c>
      <c r="G59" s="226"/>
      <c r="H59" s="152"/>
    </row>
    <row r="60" spans="2:8" ht="21" x14ac:dyDescent="0.35">
      <c r="B60" s="223"/>
      <c r="C60" s="224"/>
      <c r="D60" s="167" t="s">
        <v>357</v>
      </c>
      <c r="E60" s="168" t="s">
        <v>358</v>
      </c>
      <c r="F60" s="167" t="s">
        <v>357</v>
      </c>
      <c r="G60" s="169" t="s">
        <v>358</v>
      </c>
      <c r="H60" s="152"/>
    </row>
    <row r="61" spans="2:8" ht="21" x14ac:dyDescent="0.25">
      <c r="B61" s="172" t="s">
        <v>359</v>
      </c>
      <c r="C61" s="170">
        <f>+C8</f>
        <v>17213.514389</v>
      </c>
      <c r="D61" s="150">
        <f>+E61/C61</f>
        <v>0.31935213349011826</v>
      </c>
      <c r="E61" s="151">
        <f>+G8</f>
        <v>5497.1725449899996</v>
      </c>
      <c r="F61" s="150">
        <f>+G61/C61</f>
        <v>0.26392882522544125</v>
      </c>
      <c r="G61" s="159">
        <f>+K8</f>
        <v>4543.1426306899994</v>
      </c>
      <c r="H61" s="152"/>
    </row>
    <row r="62" spans="2:8" ht="21" x14ac:dyDescent="0.25">
      <c r="B62" s="172" t="s">
        <v>360</v>
      </c>
      <c r="C62" s="170">
        <f>+C9</f>
        <v>9288</v>
      </c>
      <c r="D62" s="150">
        <f>+E62/C62</f>
        <v>0.53536908327950039</v>
      </c>
      <c r="E62" s="151">
        <f>+G9</f>
        <v>4972.5080454999998</v>
      </c>
      <c r="F62" s="150">
        <f>+G62/C62</f>
        <v>0.19806316871231697</v>
      </c>
      <c r="G62" s="160">
        <f>+K9</f>
        <v>1839.610711</v>
      </c>
      <c r="H62" s="152"/>
    </row>
    <row r="63" spans="2:8" ht="21.75" thickBot="1" x14ac:dyDescent="0.3">
      <c r="B63" s="173" t="s">
        <v>361</v>
      </c>
      <c r="C63" s="171">
        <f>SUM(C61:C62)</f>
        <v>26501.514389</v>
      </c>
      <c r="D63" s="163">
        <f>+E63/C63</f>
        <v>0.39505971005323592</v>
      </c>
      <c r="E63" s="162">
        <f>SUM(E61:E62)</f>
        <v>10469.680590489999</v>
      </c>
      <c r="F63" s="163">
        <f>+G63/C63</f>
        <v>0.24084485316579846</v>
      </c>
      <c r="G63" s="164">
        <f>SUM(G61:G62)</f>
        <v>6382.7533416899996</v>
      </c>
      <c r="H63" s="152"/>
    </row>
    <row r="64" spans="2:8" ht="35.25" customHeight="1" x14ac:dyDescent="0.25">
      <c r="B64" s="227" t="s">
        <v>362</v>
      </c>
      <c r="C64" s="227"/>
      <c r="D64" s="227"/>
      <c r="E64" s="227"/>
      <c r="F64" s="227"/>
      <c r="G64" s="227"/>
      <c r="H64" s="152"/>
    </row>
    <row r="65" spans="2:7" x14ac:dyDescent="0.25">
      <c r="B65" s="218"/>
      <c r="C65" s="218"/>
      <c r="D65" s="119"/>
      <c r="E65" s="119"/>
      <c r="F65" s="120"/>
      <c r="G65" s="119"/>
    </row>
    <row r="68" spans="2:7" ht="15.75" thickBot="1" x14ac:dyDescent="0.3"/>
    <row r="69" spans="2:7" ht="21.75" customHeight="1" thickTop="1" x14ac:dyDescent="0.25">
      <c r="B69" s="211"/>
      <c r="C69" s="213" t="s">
        <v>28</v>
      </c>
      <c r="D69" s="214"/>
      <c r="E69" s="213" t="s">
        <v>29</v>
      </c>
      <c r="F69" s="214"/>
    </row>
    <row r="70" spans="2:7" ht="15.75" thickBot="1" x14ac:dyDescent="0.3">
      <c r="B70" s="212"/>
      <c r="C70" s="215"/>
      <c r="D70" s="216"/>
      <c r="E70" s="215"/>
      <c r="F70" s="216"/>
    </row>
    <row r="71" spans="2:7" ht="21.75" thickTop="1" thickBot="1" x14ac:dyDescent="0.3">
      <c r="B71" s="125" t="str">
        <f>+B20</f>
        <v>Funcionamiento : 15.839</v>
      </c>
      <c r="C71" s="126">
        <f t="shared" ref="C71:F73" si="0">+D61</f>
        <v>0.31935213349011826</v>
      </c>
      <c r="D71" s="127">
        <f>+E61</f>
        <v>5497.1725449899996</v>
      </c>
      <c r="E71" s="126">
        <f t="shared" si="0"/>
        <v>0.26392882522544125</v>
      </c>
      <c r="F71" s="127">
        <f t="shared" si="0"/>
        <v>4543.1426306899994</v>
      </c>
    </row>
    <row r="72" spans="2:7" ht="21.75" thickTop="1" thickBot="1" x14ac:dyDescent="0.3">
      <c r="B72" s="125" t="str">
        <f>+B21</f>
        <v>Inversión : 9.294</v>
      </c>
      <c r="C72" s="126">
        <f t="shared" si="0"/>
        <v>0.53536908327950039</v>
      </c>
      <c r="D72" s="127">
        <f t="shared" si="0"/>
        <v>4972.5080454999998</v>
      </c>
      <c r="E72" s="126">
        <f t="shared" si="0"/>
        <v>0.19806316871231697</v>
      </c>
      <c r="F72" s="127">
        <f t="shared" si="0"/>
        <v>1839.610711</v>
      </c>
    </row>
    <row r="73" spans="2:7" ht="21.75" thickTop="1" thickBot="1" x14ac:dyDescent="0.3">
      <c r="B73" s="125" t="str">
        <f>+B22</f>
        <v>Total : 25.133</v>
      </c>
      <c r="C73" s="126">
        <f t="shared" si="0"/>
        <v>0.39505971005323592</v>
      </c>
      <c r="D73" s="127">
        <f t="shared" si="0"/>
        <v>10469.680590489999</v>
      </c>
      <c r="E73" s="126">
        <f t="shared" si="0"/>
        <v>0.24084485316579846</v>
      </c>
      <c r="F73" s="127">
        <f t="shared" si="0"/>
        <v>6382.7533416899996</v>
      </c>
    </row>
    <row r="74" spans="2:7" ht="21.75" customHeight="1" thickTop="1" x14ac:dyDescent="0.25">
      <c r="B74" s="124" t="str">
        <f>+B64</f>
        <v xml:space="preserve">Fuente: Grupo de Gestión Financiera Función Pública  - SIIF Nación
Cifras en millones de pesos
  </v>
      </c>
      <c r="C74" s="123"/>
      <c r="D74" s="123"/>
      <c r="E74" s="123"/>
      <c r="F74" s="123"/>
    </row>
    <row r="109" spans="2:7" ht="15.75" thickBot="1" x14ac:dyDescent="0.3"/>
    <row r="110" spans="2:7" ht="66" customHeight="1" thickBot="1" x14ac:dyDescent="0.3">
      <c r="B110" s="208" t="s">
        <v>378</v>
      </c>
      <c r="C110" s="209"/>
      <c r="D110" s="210"/>
      <c r="E110" s="174" t="s">
        <v>342</v>
      </c>
      <c r="F110" s="174" t="s">
        <v>343</v>
      </c>
      <c r="G110" s="175" t="s">
        <v>344</v>
      </c>
    </row>
    <row r="111" spans="2:7" ht="56.25" customHeight="1" x14ac:dyDescent="0.25">
      <c r="B111" s="176" t="s">
        <v>366</v>
      </c>
      <c r="C111" s="177" t="s">
        <v>40</v>
      </c>
      <c r="D111" s="153" t="s">
        <v>74</v>
      </c>
      <c r="E111" s="182">
        <f>+'EJE ABRIL 2016'!W22</f>
        <v>0</v>
      </c>
      <c r="F111" s="182">
        <f>+'EJE ABRIL 2016'!X22</f>
        <v>0</v>
      </c>
      <c r="G111" s="183">
        <f>+'EJE ABRIL 2016'!Y22</f>
        <v>0</v>
      </c>
    </row>
    <row r="112" spans="2:7" ht="79.5" customHeight="1" x14ac:dyDescent="0.25">
      <c r="B112" s="178" t="s">
        <v>75</v>
      </c>
      <c r="C112" s="179" t="s">
        <v>40</v>
      </c>
      <c r="D112" s="154" t="s">
        <v>77</v>
      </c>
      <c r="E112" s="184">
        <f>+'EJE ABRIL 2016'!W23</f>
        <v>34.217597385537196</v>
      </c>
      <c r="F112" s="184">
        <f>+'EJE ABRIL 2016'!X23</f>
        <v>33.690307673183881</v>
      </c>
      <c r="G112" s="185">
        <f>+'EJE ABRIL 2016'!Y23</f>
        <v>33.345973197693098</v>
      </c>
    </row>
    <row r="113" spans="2:7" ht="68.25" customHeight="1" x14ac:dyDescent="0.25">
      <c r="B113" s="178" t="s">
        <v>75</v>
      </c>
      <c r="C113" s="179" t="s">
        <v>63</v>
      </c>
      <c r="D113" s="154" t="s">
        <v>77</v>
      </c>
      <c r="E113" s="184">
        <f>+'EJE ABRIL 2016'!W24</f>
        <v>48.952800000000003</v>
      </c>
      <c r="F113" s="184">
        <f>+'EJE ABRIL 2016'!X24</f>
        <v>1.2955395333333333</v>
      </c>
      <c r="G113" s="185">
        <f>+'EJE ABRIL 2016'!Y24</f>
        <v>1.2955395333333333</v>
      </c>
    </row>
    <row r="114" spans="2:7" ht="73.5" customHeight="1" x14ac:dyDescent="0.25">
      <c r="B114" s="178" t="s">
        <v>75</v>
      </c>
      <c r="C114" s="179" t="s">
        <v>63</v>
      </c>
      <c r="D114" s="154" t="s">
        <v>77</v>
      </c>
      <c r="E114" s="184">
        <f>+'EJE ABRIL 2016'!W25</f>
        <v>45.608286111111113</v>
      </c>
      <c r="F114" s="184">
        <f>+'EJE ABRIL 2016'!X25</f>
        <v>0</v>
      </c>
      <c r="G114" s="185">
        <f>+'EJE ABRIL 2016'!Y25</f>
        <v>0</v>
      </c>
    </row>
    <row r="115" spans="2:7" ht="61.5" customHeight="1" thickBot="1" x14ac:dyDescent="0.3">
      <c r="B115" s="180" t="s">
        <v>81</v>
      </c>
      <c r="C115" s="181" t="s">
        <v>40</v>
      </c>
      <c r="D115" s="155" t="s">
        <v>83</v>
      </c>
      <c r="E115" s="186">
        <f>+'EJE ABRIL 2016'!W28</f>
        <v>0.65080893333333334</v>
      </c>
      <c r="F115" s="186">
        <f>+'EJE ABRIL 2016'!X28</f>
        <v>0</v>
      </c>
      <c r="G115" s="187">
        <f>+'EJE ABRIL 2016'!Y28</f>
        <v>0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6"/>
  <sheetViews>
    <sheetView topLeftCell="C1" workbookViewId="0">
      <pane xSplit="12" ySplit="4" topLeftCell="T32" activePane="bottomRight" state="frozen"/>
      <selection activeCell="C1" sqref="C1"/>
      <selection pane="topRight" activeCell="O1" sqref="O1"/>
      <selection pane="bottomLeft" activeCell="C5" sqref="C5"/>
      <selection pane="bottomRight" activeCell="Z26" sqref="Z2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0</v>
      </c>
      <c r="R5" s="7">
        <v>0</v>
      </c>
      <c r="S5" s="7">
        <v>7040021000</v>
      </c>
      <c r="T5" s="7">
        <v>0</v>
      </c>
      <c r="U5" s="7">
        <v>7040021000</v>
      </c>
      <c r="V5" s="7">
        <v>0</v>
      </c>
      <c r="W5" s="7">
        <v>2346896189</v>
      </c>
      <c r="X5" s="7">
        <v>2339591383</v>
      </c>
      <c r="Y5" s="7">
        <v>2339591383</v>
      </c>
      <c r="Z5" s="7">
        <v>2339387193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225766385</v>
      </c>
      <c r="X6" s="7">
        <v>225766385</v>
      </c>
      <c r="Y6" s="7">
        <v>225766385</v>
      </c>
      <c r="Z6" s="7">
        <v>223058336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327057657</v>
      </c>
      <c r="X7" s="7">
        <v>326468879</v>
      </c>
      <c r="Y7" s="7">
        <v>317502042</v>
      </c>
      <c r="Z7" s="7">
        <v>313358061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58736749</v>
      </c>
      <c r="X8" s="7">
        <v>58736749</v>
      </c>
      <c r="Y8" s="7">
        <v>55643261</v>
      </c>
      <c r="Z8" s="7">
        <v>53235812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125690875</v>
      </c>
      <c r="V9" s="7">
        <v>1466910</v>
      </c>
      <c r="W9" s="7">
        <v>114437000</v>
      </c>
      <c r="X9" s="7">
        <v>28837200</v>
      </c>
      <c r="Y9" s="7">
        <v>28837200</v>
      </c>
      <c r="Z9" s="7">
        <v>27787000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1042827219</v>
      </c>
      <c r="X10" s="7">
        <v>1041197519</v>
      </c>
      <c r="Y10" s="7">
        <v>1041197519</v>
      </c>
      <c r="Z10" s="7">
        <v>1041197519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0</v>
      </c>
      <c r="R11" s="7">
        <v>0</v>
      </c>
      <c r="S11" s="7">
        <v>29000000</v>
      </c>
      <c r="T11" s="7">
        <v>0</v>
      </c>
      <c r="U11" s="7">
        <v>29000000</v>
      </c>
      <c r="V11" s="7">
        <v>0</v>
      </c>
      <c r="W11" s="7">
        <v>28061400</v>
      </c>
      <c r="X11" s="7">
        <v>28046100</v>
      </c>
      <c r="Y11" s="7">
        <v>28046100</v>
      </c>
      <c r="Z11" s="7">
        <v>28046100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0</v>
      </c>
      <c r="R12" s="7">
        <v>0</v>
      </c>
      <c r="S12" s="7">
        <v>1767304110</v>
      </c>
      <c r="T12" s="7">
        <v>88365205</v>
      </c>
      <c r="U12" s="7">
        <v>1546927256.5599999</v>
      </c>
      <c r="V12" s="7">
        <v>132011648.44</v>
      </c>
      <c r="W12" s="7">
        <v>1301843345.99</v>
      </c>
      <c r="X12" s="7">
        <v>442951815.69</v>
      </c>
      <c r="Y12" s="7">
        <v>370122384.69</v>
      </c>
      <c r="Z12" s="7">
        <v>365351158.29000002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51546600</v>
      </c>
      <c r="X14" s="7">
        <v>51546600</v>
      </c>
      <c r="Y14" s="7">
        <v>51546600</v>
      </c>
      <c r="Z14" s="7">
        <v>51528600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379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380</v>
      </c>
      <c r="P16" s="7">
        <v>1174750619</v>
      </c>
      <c r="Q16" s="7">
        <v>0</v>
      </c>
      <c r="R16" s="7">
        <v>0</v>
      </c>
      <c r="S16" s="7">
        <v>1174750619</v>
      </c>
      <c r="T16" s="7">
        <v>1174750619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381</v>
      </c>
      <c r="D17" s="4" t="s">
        <v>71</v>
      </c>
      <c r="E17" s="4" t="s">
        <v>382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383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0</v>
      </c>
      <c r="V17" s="7">
        <v>792000000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993731381</v>
      </c>
      <c r="X18" s="7">
        <v>978418081</v>
      </c>
      <c r="Y18" s="7">
        <v>968418081</v>
      </c>
      <c r="Z18" s="7">
        <v>968418081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1639234000</v>
      </c>
      <c r="V19" s="7">
        <v>1360766000</v>
      </c>
      <c r="W19" s="7">
        <v>1468584000</v>
      </c>
      <c r="X19" s="7">
        <v>38866186</v>
      </c>
      <c r="Y19" s="7">
        <v>38866186</v>
      </c>
      <c r="Z19" s="7">
        <v>38866186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131351864</v>
      </c>
      <c r="V20" s="7">
        <v>156648136</v>
      </c>
      <c r="W20" s="7">
        <v>131351864</v>
      </c>
      <c r="X20" s="7">
        <v>0</v>
      </c>
      <c r="Y20" s="7">
        <v>0</v>
      </c>
      <c r="Z20" s="7">
        <v>0</v>
      </c>
    </row>
    <row r="21" spans="1:26" ht="33.75" x14ac:dyDescent="0.25">
      <c r="A21" s="4" t="s">
        <v>32</v>
      </c>
      <c r="B21" s="5" t="s">
        <v>33</v>
      </c>
      <c r="C21" s="6" t="s">
        <v>384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385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2680266750</v>
      </c>
      <c r="V22" s="7">
        <v>289733250</v>
      </c>
      <c r="W22" s="7">
        <v>1665469139.5</v>
      </c>
      <c r="X22" s="7">
        <v>733229051</v>
      </c>
      <c r="Y22" s="7">
        <v>730151743</v>
      </c>
      <c r="Z22" s="7">
        <v>730151743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95785020</v>
      </c>
      <c r="V23" s="7">
        <v>2904214980</v>
      </c>
      <c r="W23" s="7">
        <v>19524268</v>
      </c>
      <c r="X23" s="7">
        <v>0</v>
      </c>
      <c r="Y23" s="7">
        <v>0</v>
      </c>
      <c r="Z23" s="7">
        <v>0</v>
      </c>
    </row>
    <row r="24" spans="1:26" ht="67.5" x14ac:dyDescent="0.25">
      <c r="A24" s="4" t="s">
        <v>32</v>
      </c>
      <c r="B24" s="5" t="s">
        <v>33</v>
      </c>
      <c r="C24" s="6" t="s">
        <v>386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387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64500000</v>
      </c>
      <c r="V24" s="7">
        <v>893578470</v>
      </c>
      <c r="W24" s="7">
        <v>0</v>
      </c>
      <c r="X24" s="7">
        <v>0</v>
      </c>
      <c r="Y24" s="7">
        <v>0</v>
      </c>
      <c r="Z24" s="7">
        <v>0</v>
      </c>
    </row>
    <row r="25" spans="1:26" ht="45" x14ac:dyDescent="0.25">
      <c r="A25" s="4" t="s">
        <v>32</v>
      </c>
      <c r="B25" s="5" t="s">
        <v>33</v>
      </c>
      <c r="C25" s="6" t="s">
        <v>388</v>
      </c>
      <c r="D25" s="4" t="s">
        <v>71</v>
      </c>
      <c r="E25" s="4" t="s">
        <v>82</v>
      </c>
      <c r="F25" s="4" t="s">
        <v>389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390</v>
      </c>
      <c r="P25" s="7">
        <v>1250000000</v>
      </c>
      <c r="Q25" s="7">
        <v>0</v>
      </c>
      <c r="R25" s="7">
        <v>0</v>
      </c>
      <c r="S25" s="7">
        <v>1250000000</v>
      </c>
      <c r="T25" s="7">
        <v>12500000</v>
      </c>
      <c r="U25" s="7">
        <v>795412500</v>
      </c>
      <c r="V25" s="7">
        <v>442087500</v>
      </c>
      <c r="W25" s="7">
        <v>685847393</v>
      </c>
      <c r="X25" s="7">
        <v>89097393</v>
      </c>
      <c r="Y25" s="7">
        <v>82577404</v>
      </c>
      <c r="Z25" s="7">
        <v>82577404</v>
      </c>
    </row>
    <row r="26" spans="1:26" x14ac:dyDescent="0.25">
      <c r="A26" s="4" t="s">
        <v>1</v>
      </c>
      <c r="B26" s="5" t="s">
        <v>1</v>
      </c>
      <c r="C26" s="6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5" t="s">
        <v>1</v>
      </c>
      <c r="P26" s="7">
        <v>26501514389</v>
      </c>
      <c r="Q26" s="7">
        <v>6000000000</v>
      </c>
      <c r="R26" s="7">
        <v>0</v>
      </c>
      <c r="S26" s="7">
        <v>32501514389</v>
      </c>
      <c r="T26" s="7">
        <v>1371426803</v>
      </c>
      <c r="U26" s="7">
        <v>23755598920.560001</v>
      </c>
      <c r="V26" s="7">
        <v>7374488665.4399996</v>
      </c>
      <c r="W26" s="7">
        <v>10469680590.49</v>
      </c>
      <c r="X26" s="7">
        <v>6382753341.6899996</v>
      </c>
      <c r="Y26" s="7">
        <v>6278266288.6899996</v>
      </c>
      <c r="Z26" s="7">
        <v>6262963193.29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85" t="s">
        <v>21</v>
      </c>
      <c r="D5" s="85" t="s">
        <v>22</v>
      </c>
      <c r="E5" s="85" t="s">
        <v>23</v>
      </c>
      <c r="F5" s="86" t="s">
        <v>24</v>
      </c>
      <c r="G5" s="85" t="s">
        <v>25</v>
      </c>
      <c r="H5" s="85" t="s">
        <v>26</v>
      </c>
      <c r="I5" s="85" t="s">
        <v>27</v>
      </c>
      <c r="J5" s="86" t="s">
        <v>28</v>
      </c>
      <c r="K5" s="87" t="s">
        <v>29</v>
      </c>
      <c r="L5" s="85" t="s">
        <v>30</v>
      </c>
      <c r="M5" s="89" t="s">
        <v>31</v>
      </c>
      <c r="N5" s="90" t="s">
        <v>342</v>
      </c>
      <c r="O5" s="91" t="s">
        <v>343</v>
      </c>
      <c r="P5" s="92" t="s">
        <v>344</v>
      </c>
    </row>
    <row r="6" spans="2:16" x14ac:dyDescent="0.25">
      <c r="B6" s="133" t="s">
        <v>334</v>
      </c>
      <c r="C6" s="134">
        <v>13280500000</v>
      </c>
      <c r="D6" s="134">
        <v>170000000</v>
      </c>
      <c r="E6" s="134">
        <v>170000000</v>
      </c>
      <c r="F6" s="134">
        <v>13280500000</v>
      </c>
      <c r="G6" s="134">
        <v>0</v>
      </c>
      <c r="H6" s="134">
        <v>13264467674</v>
      </c>
      <c r="I6" s="134">
        <v>12531326</v>
      </c>
      <c r="J6" s="134">
        <v>9421116512</v>
      </c>
      <c r="K6" s="134">
        <v>9335407071</v>
      </c>
      <c r="L6" s="134">
        <v>9313454716</v>
      </c>
      <c r="M6" s="134">
        <v>9313454716</v>
      </c>
      <c r="N6" s="135">
        <f>+J6/F6*100</f>
        <v>70.939471495802124</v>
      </c>
      <c r="O6" s="135">
        <f>+K6/F6</f>
        <v>0.70294093377508382</v>
      </c>
      <c r="P6" s="135">
        <f>+M6/F6*100</f>
        <v>70.12879572305259</v>
      </c>
    </row>
    <row r="7" spans="2:16" x14ac:dyDescent="0.25">
      <c r="B7" s="133" t="s">
        <v>335</v>
      </c>
      <c r="C7" s="134">
        <v>1978759800</v>
      </c>
      <c r="D7" s="134">
        <v>3850000</v>
      </c>
      <c r="E7" s="134">
        <v>3850000</v>
      </c>
      <c r="F7" s="134">
        <v>1978759800</v>
      </c>
      <c r="G7" s="134">
        <v>0</v>
      </c>
      <c r="H7" s="134">
        <v>1894552248.51</v>
      </c>
      <c r="I7" s="134">
        <v>63949867.490000002</v>
      </c>
      <c r="J7" s="134">
        <v>1707625556.72</v>
      </c>
      <c r="K7" s="134">
        <v>1201991159.01</v>
      </c>
      <c r="L7" s="134">
        <v>1186607209.01</v>
      </c>
      <c r="M7" s="134">
        <v>1186607209.01</v>
      </c>
      <c r="N7" s="135">
        <f t="shared" ref="N7:N11" si="0">+J7/F7*100</f>
        <v>86.297768770115496</v>
      </c>
      <c r="O7" s="135">
        <f t="shared" ref="O7:O11" si="1">+K7/F7</f>
        <v>0.60744672446347459</v>
      </c>
      <c r="P7" s="135">
        <f t="shared" ref="P7:P11" si="2">+M7/F7*100</f>
        <v>59.96721830562759</v>
      </c>
    </row>
    <row r="8" spans="2:16" x14ac:dyDescent="0.25">
      <c r="B8" s="133" t="s">
        <v>336</v>
      </c>
      <c r="C8" s="134">
        <v>579309000</v>
      </c>
      <c r="D8" s="134">
        <v>0</v>
      </c>
      <c r="E8" s="134">
        <v>0</v>
      </c>
      <c r="F8" s="134">
        <v>579309000</v>
      </c>
      <c r="G8" s="134">
        <v>0</v>
      </c>
      <c r="H8" s="134">
        <v>418265000</v>
      </c>
      <c r="I8" s="134">
        <v>161044000</v>
      </c>
      <c r="J8" s="134">
        <v>149512238</v>
      </c>
      <c r="K8" s="134">
        <v>149512238</v>
      </c>
      <c r="L8" s="134">
        <v>149512238</v>
      </c>
      <c r="M8" s="134">
        <v>149512238</v>
      </c>
      <c r="N8" s="135">
        <f t="shared" si="0"/>
        <v>25.808720044052485</v>
      </c>
      <c r="O8" s="135">
        <f t="shared" si="1"/>
        <v>0.25808720044052486</v>
      </c>
      <c r="P8" s="135">
        <f t="shared" si="2"/>
        <v>25.808720044052485</v>
      </c>
    </row>
    <row r="9" spans="2:16" x14ac:dyDescent="0.25">
      <c r="B9" s="133" t="s">
        <v>337</v>
      </c>
      <c r="C9" s="134">
        <f>SUM(C6:C8)</f>
        <v>15838568800</v>
      </c>
      <c r="D9" s="134">
        <f t="shared" ref="D9:M9" si="3">SUM(D6:D8)</f>
        <v>173850000</v>
      </c>
      <c r="E9" s="134">
        <f t="shared" si="3"/>
        <v>173850000</v>
      </c>
      <c r="F9" s="134">
        <f t="shared" si="3"/>
        <v>15838568800</v>
      </c>
      <c r="G9" s="134">
        <f t="shared" si="3"/>
        <v>0</v>
      </c>
      <c r="H9" s="134">
        <f t="shared" si="3"/>
        <v>15577284922.51</v>
      </c>
      <c r="I9" s="134">
        <f t="shared" si="3"/>
        <v>237525193.49000001</v>
      </c>
      <c r="J9" s="134">
        <f t="shared" si="3"/>
        <v>11278254306.719999</v>
      </c>
      <c r="K9" s="134">
        <f t="shared" si="3"/>
        <v>10686910468.01</v>
      </c>
      <c r="L9" s="134">
        <f t="shared" si="3"/>
        <v>10649574163.01</v>
      </c>
      <c r="M9" s="134">
        <f t="shared" si="3"/>
        <v>10649574163.01</v>
      </c>
      <c r="N9" s="135">
        <f t="shared" si="0"/>
        <v>71.207534273677553</v>
      </c>
      <c r="O9" s="135">
        <f t="shared" si="1"/>
        <v>0.67473965627563526</v>
      </c>
      <c r="P9" s="135">
        <f t="shared" si="2"/>
        <v>67.238235332285839</v>
      </c>
    </row>
    <row r="10" spans="2:16" x14ac:dyDescent="0.25">
      <c r="B10" s="133" t="s">
        <v>370</v>
      </c>
      <c r="C10" s="134">
        <v>5513069280</v>
      </c>
      <c r="D10" s="134">
        <v>3781001500</v>
      </c>
      <c r="E10" s="134">
        <v>0</v>
      </c>
      <c r="F10" s="134">
        <v>9294070780</v>
      </c>
      <c r="G10" s="134">
        <v>0</v>
      </c>
      <c r="H10" s="134">
        <v>8242006844.9300003</v>
      </c>
      <c r="I10" s="134">
        <v>1045151935.0699999</v>
      </c>
      <c r="J10" s="134">
        <v>6479516541.4800005</v>
      </c>
      <c r="K10" s="134">
        <v>4467011415.4800005</v>
      </c>
      <c r="L10" s="134">
        <v>4443005967.4800005</v>
      </c>
      <c r="M10" s="134">
        <v>4419639300.4800005</v>
      </c>
      <c r="N10" s="135">
        <f t="shared" si="0"/>
        <v>69.716668775789131</v>
      </c>
      <c r="O10" s="135">
        <f t="shared" si="1"/>
        <v>0.48063023418033413</v>
      </c>
      <c r="P10" s="135">
        <f t="shared" si="2"/>
        <v>47.553320876258709</v>
      </c>
    </row>
    <row r="11" spans="2:16" x14ac:dyDescent="0.25">
      <c r="B11" s="133" t="s">
        <v>341</v>
      </c>
      <c r="C11" s="134">
        <v>21351638080</v>
      </c>
      <c r="D11" s="134">
        <v>3954851500</v>
      </c>
      <c r="E11" s="134">
        <v>173850000</v>
      </c>
      <c r="F11" s="134">
        <v>25132639580</v>
      </c>
      <c r="G11" s="134">
        <v>0</v>
      </c>
      <c r="H11" s="134">
        <v>23819291767.440002</v>
      </c>
      <c r="I11" s="134">
        <v>1282677128.5599999</v>
      </c>
      <c r="J11" s="134">
        <v>17757770848.200001</v>
      </c>
      <c r="K11" s="134">
        <v>15153921883.490002</v>
      </c>
      <c r="L11" s="134">
        <v>15092580130.490002</v>
      </c>
      <c r="M11" s="134">
        <v>15069213463.490002</v>
      </c>
      <c r="N11" s="135">
        <f t="shared" si="0"/>
        <v>70.656210986812724</v>
      </c>
      <c r="O11" s="135">
        <f t="shared" si="1"/>
        <v>0.60295783239374345</v>
      </c>
      <c r="P11" s="135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ABRIL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2016-05-04T22:19:09Z</cp:lastPrinted>
  <dcterms:created xsi:type="dcterms:W3CDTF">2015-08-03T13:34:35Z</dcterms:created>
  <dcterms:modified xsi:type="dcterms:W3CDTF">2016-05-04T22:19:24Z</dcterms:modified>
</cp:coreProperties>
</file>