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pinzon\Desktop\VIGENCIA PPTO 2025\EJECUCION 2025\PAGINA WEB\"/>
    </mc:Choice>
  </mc:AlternateContent>
  <xr:revisionPtr revIDLastSave="0" documentId="13_ncr:1_{1C9EC922-CD8D-43B9-ACD9-723C9857CC70}" xr6:coauthVersionLast="36" xr6:coauthVersionMax="36" xr10:uidLastSave="{00000000-0000-0000-0000-000000000000}"/>
  <bookViews>
    <workbookView xWindow="0" yWindow="0" windowWidth="28800" windowHeight="12210" firstSheet="4" activeTab="4" xr2:uid="{00000000-000D-0000-FFFF-FFFF00000000}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MARZO 2025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MARZO 2025'!$B$6:$Y$41</definedName>
  </definedNames>
  <calcPr calcId="191029"/>
</workbook>
</file>

<file path=xl/calcChain.xml><?xml version="1.0" encoding="utf-8"?>
<calcChain xmlns="http://schemas.openxmlformats.org/spreadsheetml/2006/main">
  <c r="Z19" i="11" l="1"/>
  <c r="Y19" i="11"/>
  <c r="X19" i="11"/>
  <c r="W19" i="11"/>
  <c r="V19" i="11"/>
  <c r="U19" i="11"/>
  <c r="T19" i="11"/>
  <c r="S19" i="11"/>
  <c r="R19" i="11"/>
  <c r="Q19" i="11"/>
  <c r="P19" i="11"/>
  <c r="B21" i="4" l="1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J18" i="4"/>
  <c r="I18" i="4"/>
  <c r="H18" i="4"/>
  <c r="F18" i="4"/>
  <c r="E18" i="4"/>
  <c r="D18" i="4"/>
  <c r="C18" i="4"/>
  <c r="B18" i="4"/>
  <c r="L24" i="4"/>
  <c r="M24" i="4"/>
  <c r="N24" i="4"/>
  <c r="O24" i="4"/>
  <c r="P24" i="4"/>
  <c r="Q24" i="4"/>
  <c r="R24" i="4"/>
  <c r="S24" i="4"/>
  <c r="T24" i="4"/>
  <c r="U24" i="4"/>
  <c r="V24" i="4"/>
  <c r="K24" i="4"/>
  <c r="X24" i="4" l="1"/>
  <c r="W24" i="4"/>
  <c r="Y24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 l="1"/>
  <c r="Y22" i="4"/>
  <c r="X22" i="4"/>
  <c r="L21" i="4"/>
  <c r="M21" i="4"/>
  <c r="N21" i="4"/>
  <c r="O21" i="4"/>
  <c r="P21" i="4"/>
  <c r="Q21" i="4"/>
  <c r="Q38" i="4" s="1"/>
  <c r="R21" i="4"/>
  <c r="S21" i="4"/>
  <c r="T21" i="4"/>
  <c r="T38" i="4" s="1"/>
  <c r="U21" i="4"/>
  <c r="V21" i="4"/>
  <c r="V38" i="4" s="1"/>
  <c r="L23" i="4"/>
  <c r="M23" i="4"/>
  <c r="N23" i="4"/>
  <c r="O23" i="4"/>
  <c r="P23" i="4"/>
  <c r="Q23" i="4"/>
  <c r="R23" i="4"/>
  <c r="S23" i="4"/>
  <c r="T23" i="4"/>
  <c r="U23" i="4"/>
  <c r="V23" i="4"/>
  <c r="M18" i="4"/>
  <c r="N18" i="4"/>
  <c r="O18" i="4"/>
  <c r="P18" i="4"/>
  <c r="Q18" i="4"/>
  <c r="R18" i="4"/>
  <c r="S18" i="4"/>
  <c r="T18" i="4"/>
  <c r="U18" i="4"/>
  <c r="V18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1" i="4"/>
  <c r="K23" i="4"/>
  <c r="K18" i="4"/>
  <c r="K14" i="4"/>
  <c r="K15" i="4"/>
  <c r="K16" i="4"/>
  <c r="K17" i="4"/>
  <c r="K13" i="4"/>
  <c r="K11" i="4"/>
  <c r="K8" i="4"/>
  <c r="K9" i="4"/>
  <c r="K7" i="4"/>
  <c r="L18" i="4"/>
  <c r="L11" i="4"/>
  <c r="L13" i="4"/>
  <c r="L35" i="4" s="1"/>
  <c r="L8" i="4"/>
  <c r="L9" i="4"/>
  <c r="L7" i="4"/>
  <c r="Q35" i="4" l="1"/>
  <c r="P38" i="4"/>
  <c r="P39" i="4" s="1"/>
  <c r="N38" i="4"/>
  <c r="N39" i="4" s="1"/>
  <c r="L38" i="4"/>
  <c r="P35" i="4"/>
  <c r="S38" i="4"/>
  <c r="O35" i="4"/>
  <c r="R38" i="4"/>
  <c r="M35" i="4"/>
  <c r="N35" i="4"/>
  <c r="O38" i="4"/>
  <c r="V35" i="4"/>
  <c r="M38" i="4"/>
  <c r="T35" i="4"/>
  <c r="U35" i="4"/>
  <c r="S35" i="4"/>
  <c r="R35" i="4"/>
  <c r="U38" i="4"/>
  <c r="L27" i="4"/>
  <c r="R39" i="4"/>
  <c r="Q27" i="4"/>
  <c r="U39" i="4"/>
  <c r="S27" i="4"/>
  <c r="U27" i="4"/>
  <c r="M27" i="4"/>
  <c r="V39" i="4"/>
  <c r="O27" i="4"/>
  <c r="Q39" i="4"/>
  <c r="N27" i="4"/>
  <c r="R27" i="4"/>
  <c r="V27" i="4"/>
  <c r="S39" i="4"/>
  <c r="O39" i="4"/>
  <c r="P27" i="4"/>
  <c r="T27" i="4"/>
  <c r="T39" i="4"/>
  <c r="M39" i="4"/>
  <c r="X23" i="4"/>
  <c r="Y23" i="4"/>
  <c r="W23" i="4"/>
  <c r="X17" i="4"/>
  <c r="W17" i="4"/>
  <c r="Y17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O36" i="4"/>
  <c r="U36" i="4"/>
  <c r="L39" i="4"/>
  <c r="E114" i="7" l="1"/>
  <c r="W21" i="4"/>
  <c r="Y21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V34" i="5" l="1"/>
  <c r="U34" i="5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8" i="4"/>
  <c r="F113" i="7" s="1"/>
  <c r="G112" i="7"/>
  <c r="Y18" i="4"/>
  <c r="G113" i="7" s="1"/>
  <c r="E112" i="7"/>
  <c r="X34" i="4"/>
  <c r="Y16" i="4"/>
  <c r="G111" i="7" s="1"/>
  <c r="G114" i="7"/>
  <c r="X16" i="4"/>
  <c r="F111" i="7" s="1"/>
  <c r="W11" i="4"/>
  <c r="W18" i="4"/>
  <c r="E113" i="7" s="1"/>
  <c r="F115" i="7"/>
  <c r="X21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L36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<sst xmlns="http://schemas.openxmlformats.org/spreadsheetml/2006/main" count="2974" uniqueCount="419">
  <si>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</si>
  <si>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</si>
  <si>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</si>
  <si>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</si>
  <si>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</si>
  <si>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</si>
  <si>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</si>
  <si>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</si>
  <si>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</si>
  <si>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</si>
  <si>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</si>
  <si>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</si>
  <si>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</si>
  <si>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</si>
  <si>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</si>
  <si>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</si>
  <si>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</si>
  <si>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</si>
  <si>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</si>
  <si>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</si>
  <si>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</si>
  <si>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</si>
  <si>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</si>
  <si>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</si>
  <si>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</si>
  <si>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</si>
  <si>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</si>
  <si>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</si>
  <si>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</si>
  <si>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</si>
  <si>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</si>
  <si>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</si>
  <si>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</si>
  <si>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</si>
  <si>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</si>
  <si>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</si>
  <si>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</si>
  <si>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</si>
  <si>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</si>
  <si>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</si>
  <si>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</si>
  <si>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</si>
  <si>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</si>
  <si>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</si>
  <si>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</si>
  <si>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</si>
  <si>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</si>
  <si>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</si>
  <si>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</si>
  <si>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</si>
  <si>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</si>
  <si>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</si>
  <si>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</si>
  <si>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</si>
  <si>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</si>
  <si>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</si>
  <si>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</si>
  <si>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</si>
  <si>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</si>
  <si>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</si>
  <si>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</si>
  <si>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</si>
  <si>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</si>
  <si>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</si>
  <si>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</si>
  <si>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</si>
  <si>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</si>
  <si>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</si>
  <si>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</si>
  <si>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</si>
  <si>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</si>
  <si>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</si>
  <si>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</si>
  <si>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</si>
  <si>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</si>
  <si>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</si>
  <si>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</si>
  <si>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</si>
  <si>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</si>
  <si>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</si>
  <si>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</si>
  <si>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</si>
  <si>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</si>
  <si>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</si>
  <si>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</si>
  <si>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</si>
  <si>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</si>
  <si>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</si>
  <si>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</si>
  <si>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</si>
  <si>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</si>
  <si>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</si>
  <si>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</si>
  <si>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</si>
  <si>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</si>
  <si>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</si>
  <si>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</si>
  <si>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</si>
  <si>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</si>
  <si>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</si>
  <si>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</si>
  <si>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</si>
  <si>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</si>
  <si>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</si>
  <si>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</si>
  <si>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</si>
  <si>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</si>
  <si>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</si>
  <si>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</si>
  <si>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</si>
  <si>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</si>
  <si>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</si>
  <si>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</si>
  <si>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</si>
  <si>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</si>
  <si>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</si>
  <si>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</si>
  <si>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</si>
  <si>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</si>
  <si>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</si>
  <si>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</si>
  <si>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</si>
  <si>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</si>
  <si>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</si>
  <si>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</si>
  <si>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</si>
  <si>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</si>
  <si>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</si>
  <si>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</si>
  <si>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</si>
  <si>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</si>
  <si>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</si>
  <si>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</si>
  <si>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</si>
  <si>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</si>
  <si>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</si>
  <si>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</si>
  <si>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</si>
  <si>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</si>
  <si>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</si>
  <si>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</si>
  <si>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</si>
  <si>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</si>
  <si>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</si>
  <si>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</si>
  <si>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</si>
  <si>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</si>
  <si>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</si>
  <si>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</si>
  <si>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</si>
  <si>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</si>
  <si>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</si>
  <si>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</si>
  <si>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</si>
  <si>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</si>
  <si>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</si>
  <si>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</si>
  <si>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</si>
  <si>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</si>
  <si>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</si>
  <si>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</si>
  <si>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</si>
  <si>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</si>
  <si>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</si>
  <si>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</si>
  <si>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</si>
  <si>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</si>
  <si>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</si>
  <si>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</si>
  <si>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</si>
  <si>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</si>
  <si>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</si>
  <si>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</si>
  <si>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</si>
  <si>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</si>
  <si>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</si>
  <si>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</si>
  <si>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</si>
  <si>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</si>
  <si>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</si>
  <si>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</si>
  <si>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</si>
  <si>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</si>
  <si>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</si>
  <si>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</si>
  <si>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</si>
  <si>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</si>
  <si>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</si>
  <si>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</si>
  <si>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</si>
  <si>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</si>
  <si>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</si>
  <si>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</si>
  <si>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</si>
  <si>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</si>
  <si>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</si>
  <si>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</si>
  <si>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</si>
  <si>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</si>
  <si>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</si>
  <si>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</si>
  <si>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</si>
  <si>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</si>
  <si>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</si>
  <si>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</si>
  <si>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</si>
  <si>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</si>
  <si>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</si>
  <si>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</si>
  <si>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</si>
  <si>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</si>
  <si>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</si>
  <si>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</si>
  <si>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</si>
  <si>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</si>
  <si>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</si>
  <si>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</si>
  <si>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</si>
  <si>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</si>
  <si>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</si>
  <si>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</si>
  <si>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</si>
  <si>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</si>
  <si>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</si>
  <si>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</si>
  <si>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</si>
  <si>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</si>
  <si>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</si>
  <si>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</si>
  <si>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</si>
  <si>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</si>
  <si>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</si>
  <si>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</si>
  <si>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</si>
  <si>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</si>
  <si>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</si>
  <si>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</si>
  <si>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</si>
  <si>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</si>
  <si>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</si>
  <si>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</si>
  <si>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</si>
  <si>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</si>
  <si>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</si>
  <si>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</si>
  <si>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</si>
  <si>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</si>
  <si>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</si>
  <si>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</si>
  <si>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</si>
  <si>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</si>
  <si>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</si>
  <si>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</si>
  <si>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</si>
  <si>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</si>
  <si>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</si>
  <si>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</si>
  <si>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</si>
  <si>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</si>
  <si>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</si>
  <si>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</si>
  <si>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</si>
  <si>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</si>
  <si>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</si>
  <si>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</si>
  <si>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</si>
  <si>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</si>
  <si>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</si>
  <si>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</si>
  <si>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</si>
  <si>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</si>
  <si>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</si>
  <si>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</si>
  <si>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</si>
  <si>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</si>
  <si>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</si>
  <si>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</si>
  <si>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</si>
  <si>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</si>
  <si>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</si>
  <si>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</si>
  <si>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</si>
  <si>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</si>
  <si>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</si>
  <si>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</si>
  <si>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</si>
  <si>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</si>
  <si>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</si>
  <si>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</si>
  <si>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</si>
  <si>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</si>
  <si>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</si>
  <si>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</si>
  <si>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</si>
  <si>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</si>
  <si>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</si>
  <si>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</si>
  <si>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</si>
  <si>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</si>
  <si>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</si>
  <si>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</si>
  <si>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</si>
  <si>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</si>
  <si>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</si>
  <si>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</si>
  <si>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</si>
  <si>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</si>
  <si>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</si>
  <si>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</si>
  <si>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</si>
  <si>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</si>
  <si>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</si>
  <si>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</si>
  <si>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</si>
  <si>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</si>
  <si>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</si>
  <si>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</si>
  <si>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</si>
  <si>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</si>
  <si>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</si>
  <si>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</si>
  <si>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</si>
  <si>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</si>
  <si>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</si>
  <si>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</si>
  <si>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</si>
  <si>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</si>
  <si>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</si>
  <si>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</si>
  <si>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</si>
  <si>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</si>
  <si>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</si>
  <si>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</si>
  <si>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</si>
  <si>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</si>
  <si>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</si>
  <si>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</si>
  <si>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</si>
  <si>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</si>
  <si>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</si>
  <si>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</si>
  <si>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</si>
  <si>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</si>
  <si>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</si>
  <si>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</si>
  <si>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</si>
  <si>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</si>
  <si>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</si>
  <si>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</si>
  <si>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</si>
  <si>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</si>
  <si>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</si>
  <si>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</si>
  <si>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</si>
  <si>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</si>
  <si>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</si>
  <si>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</si>
  <si>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</si>
  <si>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</si>
  <si>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</si>
  <si>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</si>
  <si>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</si>
  <si>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</si>
  <si>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</si>
  <si>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</si>
  <si>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</si>
  <si>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</si>
  <si>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</si>
  <si>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</si>
  <si>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</si>
  <si>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</si>
  <si>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</si>
  <si>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</si>
  <si>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</si>
  <si>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</si>
  <si>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</si>
  <si>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</si>
  <si>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</si>
  <si>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</si>
  <si>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</si>
  <si>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</si>
  <si>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</si>
  <si>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</si>
  <si>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</si>
  <si>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</si>
  <si>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</si>
  <si>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</si>
  <si>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</si>
  <si>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</si>
  <si>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</si>
  <si>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</si>
  <si>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</si>
  <si>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</si>
  <si>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</si>
  <si>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</si>
  <si>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</si>
  <si>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</si>
  <si>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</si>
  <si>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</si>
  <si>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</si>
  <si>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</si>
  <si>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</si>
  <si>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</si>
  <si>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</si>
  <si>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</si>
  <si>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</si>
  <si>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</si>
  <si>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</si>
  <si>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</si>
  <si>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</si>
  <si>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Profesional  Grupo de Gestion Financiera</t>
  </si>
  <si>
    <t>Jose Daniel Pinzon G</t>
  </si>
  <si>
    <t>A-03-03-01-999</t>
  </si>
  <si>
    <t>999</t>
  </si>
  <si>
    <t>OTRAS TRANSFERENCIAS - DISTRIBUCIÓN PREVIO CONCEPTO DGPPN</t>
  </si>
  <si>
    <t>Enero-Marzo</t>
  </si>
  <si>
    <t>Ejecución Presupuestal Acumulada a 31 de Marzo 2025</t>
  </si>
  <si>
    <t>Yenny Marcela Herrera Martinez</t>
  </si>
  <si>
    <t xml:space="preserve">Coordinadora Grupo de Gestion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</si>
</sst>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7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1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50" fillId="4" borderId="16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6" fillId="0" borderId="23" xfId="0" applyNumberFormat="1" applyFont="1" applyFill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0" fontId="51" fillId="0" borderId="0" xfId="0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72" fontId="51" fillId="0" borderId="54" xfId="3" applyNumberFormat="1" applyFont="1" applyFill="1" applyBorder="1" applyAlignment="1">
      <alignment horizontal="left" vertical="center" wrapText="1" readingOrder="1"/>
    </xf>
    <xf numFmtId="172" fontId="51" fillId="0" borderId="54" xfId="3" applyNumberFormat="1" applyFont="1" applyFill="1" applyBorder="1" applyAlignment="1">
      <alignment horizontal="right" vertical="center" wrapText="1" readingOrder="1"/>
    </xf>
    <xf numFmtId="39" fontId="42" fillId="0" borderId="54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0" xfId="0" applyNumberFormat="1" applyFont="1" applyFill="1" applyBorder="1" applyAlignment="1">
      <alignment horizontal="center" vertical="center" wrapText="1" readingOrder="1"/>
    </xf>
    <xf numFmtId="0" fontId="54" fillId="0" borderId="0" xfId="0" applyFont="1" applyFill="1" applyBorder="1"/>
    <xf numFmtId="0" fontId="55" fillId="0" borderId="1" xfId="0" applyNumberFormat="1" applyFont="1" applyFill="1" applyBorder="1" applyAlignment="1">
      <alignment horizontal="center" vertical="center" wrapText="1" readingOrder="1"/>
    </xf>
    <xf numFmtId="0" fontId="55" fillId="0" borderId="1" xfId="0" applyNumberFormat="1" applyFont="1" applyFill="1" applyBorder="1" applyAlignment="1">
      <alignment horizontal="left" vertical="center" wrapText="1" readingOrder="1"/>
    </xf>
    <xf numFmtId="0" fontId="55" fillId="0" borderId="1" xfId="0" applyNumberFormat="1" applyFont="1" applyFill="1" applyBorder="1" applyAlignment="1">
      <alignment vertical="center" wrapText="1" readingOrder="1"/>
    </xf>
    <xf numFmtId="173" fontId="55" fillId="0" borderId="1" xfId="0" applyNumberFormat="1" applyFont="1" applyFill="1" applyBorder="1" applyAlignment="1">
      <alignment horizontal="right" vertical="center" wrapText="1" readingOrder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56" fillId="0" borderId="1" xfId="0" applyNumberFormat="1" applyFont="1" applyFill="1" applyBorder="1" applyAlignment="1">
      <alignment horizontal="right" vertical="center" wrapText="1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0.22319193552811817</c:v>
                </c:pt>
                <c:pt idx="2">
                  <c:v>0.91983862874214917</c:v>
                </c:pt>
                <c:pt idx="3">
                  <c:v>0.20125849043714217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0.23343267456765013</c:v>
                </c:pt>
                <c:pt idx="2">
                  <c:v>0.93122178299834424</c:v>
                </c:pt>
                <c:pt idx="3">
                  <c:v>0.13359956469791029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0.92909330715126337</c:v>
                </c:pt>
                <c:pt idx="1">
                  <c:v>0.22632031226264879</c:v>
                </c:pt>
                <c:pt idx="2">
                  <c:v>0.92331599446772672</c:v>
                </c:pt>
                <c:pt idx="3">
                  <c:v>0.18058980545758418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7611.58137085</c:v>
                </c:pt>
                <c:pt idx="1">
                  <c:v>6863.5785290000003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3501.5732670000002</c:v>
                </c:pt>
                <c:pt idx="1">
                  <c:v>2004.0410585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11113.154637850001</c:v>
                </c:pt>
                <c:pt idx="1">
                  <c:v>8867.6195875000012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/>
    <row r="30" spans="1:26">
      <c r="O30" s="19" t="s">
        <v>333</v>
      </c>
    </row>
    <row r="31" spans="1:26">
      <c r="O31" s="20"/>
    </row>
    <row r="32" spans="1:26">
      <c r="O32" s="21" t="s">
        <v>334</v>
      </c>
    </row>
    <row r="33" spans="15:15">
      <c r="O33" s="21" t="s">
        <v>335</v>
      </c>
    </row>
    <row r="34" spans="15:15">
      <c r="O34" s="21" t="s">
        <v>336</v>
      </c>
    </row>
    <row r="35" spans="15:15">
      <c r="O35" s="19" t="s">
        <v>337</v>
      </c>
    </row>
    <row r="36" spans="15:15">
      <c r="O36" s="20"/>
    </row>
    <row r="37" spans="15:15">
      <c r="O37" s="21" t="s">
        <v>338</v>
      </c>
    </row>
    <row r="38" spans="15:15">
      <c r="O38" s="21" t="s">
        <v>339</v>
      </c>
    </row>
    <row r="39" spans="15:15">
      <c r="O39" s="19" t="s">
        <v>340</v>
      </c>
    </row>
    <row r="40" spans="15:15">
      <c r="O40" s="19"/>
    </row>
    <row r="41" spans="15:1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>
      <c r="U133" s="8"/>
    </row>
    <row r="134" spans="1:28">
      <c r="U134" s="8"/>
      <c r="X134" s="8"/>
    </row>
    <row r="135" spans="1:28">
      <c r="U135" s="8"/>
    </row>
    <row r="136" spans="1:28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>
      <c r="W144" s="16"/>
      <c r="X144" s="16"/>
      <c r="Y144" s="16"/>
    </row>
    <row r="145" spans="23:26">
      <c r="W145" s="16"/>
      <c r="X145" s="16"/>
      <c r="Y145" s="16"/>
    </row>
    <row r="146" spans="23:26">
      <c r="Y146" s="16"/>
      <c r="Z146" s="16"/>
    </row>
    <row r="147" spans="23:26">
      <c r="X147" s="8"/>
      <c r="Y147" s="16"/>
    </row>
  </sheetData>
  <autoFilter ref="A4:Z1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>
      <c r="A2" s="267" t="s">
        <v>347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</row>
    <row r="3" spans="1:23">
      <c r="A3" s="267" t="s">
        <v>348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</row>
    <row r="4" spans="1:23">
      <c r="A4" s="267" t="s">
        <v>349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</row>
    <row r="5" spans="1:23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>
      <c r="S29" s="41"/>
      <c r="T29" s="41"/>
      <c r="U29" s="41"/>
      <c r="V29" s="41"/>
      <c r="W29" s="41"/>
    </row>
    <row r="30" spans="1:23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3:K116"/>
  <sheetViews>
    <sheetView showGridLines="0" workbookViewId="0">
      <selection activeCell="H20" sqref="H20"/>
    </sheetView>
  </sheetViews>
  <sheetFormatPr baseColWidth="10" defaultRowHeight="1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/>
    <row r="4" spans="2:11" ht="24" thickBot="1">
      <c r="B4" s="87"/>
      <c r="C4" s="87"/>
      <c r="D4" s="293" t="s">
        <v>375</v>
      </c>
      <c r="E4" s="294"/>
      <c r="F4" s="294"/>
      <c r="G4" s="294"/>
      <c r="H4" s="294"/>
      <c r="I4" s="294"/>
      <c r="J4" s="294"/>
      <c r="K4" s="295"/>
    </row>
    <row r="5" spans="2:11" ht="21">
      <c r="B5" s="296" t="s">
        <v>351</v>
      </c>
      <c r="C5" s="298" t="s">
        <v>352</v>
      </c>
      <c r="D5" s="297" t="s">
        <v>353</v>
      </c>
      <c r="E5" s="299"/>
      <c r="F5" s="299"/>
      <c r="G5" s="299"/>
      <c r="H5" s="299" t="s">
        <v>354</v>
      </c>
      <c r="I5" s="299"/>
      <c r="J5" s="299"/>
      <c r="K5" s="300"/>
    </row>
    <row r="6" spans="2:11" ht="21">
      <c r="B6" s="297"/>
      <c r="C6" s="286"/>
      <c r="D6" s="297" t="s">
        <v>355</v>
      </c>
      <c r="E6" s="299"/>
      <c r="F6" s="299" t="s">
        <v>356</v>
      </c>
      <c r="G6" s="299"/>
      <c r="H6" s="299" t="s">
        <v>355</v>
      </c>
      <c r="I6" s="299"/>
      <c r="J6" s="299" t="s">
        <v>356</v>
      </c>
      <c r="K6" s="300"/>
    </row>
    <row r="7" spans="2:11" ht="21">
      <c r="B7" s="297"/>
      <c r="C7" s="286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>
      <c r="B8" s="105" t="s">
        <v>359</v>
      </c>
      <c r="C8" s="128">
        <f>+'EJECUCION MARZO 2025'!L36/1000000</f>
        <v>34103.299265000001</v>
      </c>
      <c r="D8" s="98">
        <v>0.92409060294914513</v>
      </c>
      <c r="E8" s="91">
        <f>D8*C8</f>
        <v>31514.538380348989</v>
      </c>
      <c r="F8" s="90">
        <f>+G8/C8</f>
        <v>0.22319193552811817</v>
      </c>
      <c r="G8" s="91">
        <f>+'EJECUCION MARZO 2025'!S36/1000000</f>
        <v>7611.58137085</v>
      </c>
      <c r="H8" s="90">
        <v>0.91983862874214917</v>
      </c>
      <c r="I8" s="91">
        <f>+C8*H8</f>
        <v>31369.532031500745</v>
      </c>
      <c r="J8" s="90">
        <f>+K8/C8</f>
        <v>0.20125849043714217</v>
      </c>
      <c r="K8" s="99">
        <f>+'EJECUCION MARZO 2025'!T36/1000000</f>
        <v>6863.5785290000003</v>
      </c>
    </row>
    <row r="9" spans="2:11" ht="21">
      <c r="B9" s="105" t="s">
        <v>360</v>
      </c>
      <c r="C9" s="128">
        <f>+'EJECUCION MARZO 2025'!L39/1000000</f>
        <v>15000.356199</v>
      </c>
      <c r="D9" s="98">
        <v>0.94046695163515126</v>
      </c>
      <c r="E9" s="91">
        <f>D9*C9</f>
        <v>14107.339267914975</v>
      </c>
      <c r="F9" s="90">
        <f>+G9/C9</f>
        <v>0.23343267456765013</v>
      </c>
      <c r="G9" s="91">
        <f>+'EJECUCION MARZO 2025'!S39/1000000</f>
        <v>3501.5732670000002</v>
      </c>
      <c r="H9" s="90">
        <v>0.93122178299834424</v>
      </c>
      <c r="I9" s="91">
        <f>H9*C9</f>
        <v>13968.658445243045</v>
      </c>
      <c r="J9" s="90">
        <f>+K9/C9</f>
        <v>0.13359956469791029</v>
      </c>
      <c r="K9" s="100">
        <f>+'EJECUCION MARZO 2025'!T39/1000000</f>
        <v>2004.0410585</v>
      </c>
    </row>
    <row r="10" spans="2:11" ht="21.75" thickBot="1">
      <c r="B10" s="106" t="s">
        <v>361</v>
      </c>
      <c r="C10" s="129">
        <f>SUM(C8:C9)</f>
        <v>49103.655464000003</v>
      </c>
      <c r="D10" s="101">
        <f>+E10/C10</f>
        <v>0.92909330715126337</v>
      </c>
      <c r="E10" s="102">
        <f>SUM(E8:E9)</f>
        <v>45621.877648263966</v>
      </c>
      <c r="F10" s="103">
        <f>+G10/C10</f>
        <v>0.22632031226264879</v>
      </c>
      <c r="G10" s="102">
        <f>SUM(G8:G9)</f>
        <v>11113.154637850001</v>
      </c>
      <c r="H10" s="103">
        <f>+I10/C10</f>
        <v>0.92331599446772672</v>
      </c>
      <c r="I10" s="102">
        <f>SUM(I8:I9)</f>
        <v>45338.190476743788</v>
      </c>
      <c r="J10" s="103">
        <f>+K10/C10</f>
        <v>0.18058980545758418</v>
      </c>
      <c r="K10" s="104">
        <f>SUM(K8:K9)</f>
        <v>8867.6195875000012</v>
      </c>
    </row>
    <row r="11" spans="2:11">
      <c r="B11" s="278" t="s">
        <v>362</v>
      </c>
      <c r="C11" s="278"/>
      <c r="D11" s="278"/>
      <c r="E11" s="278"/>
      <c r="F11" s="278"/>
      <c r="G11" s="278"/>
      <c r="H11" s="278"/>
      <c r="I11" s="278"/>
      <c r="J11" s="278"/>
      <c r="K11" s="278"/>
    </row>
    <row r="12" spans="2:11" ht="20.25" customHeight="1">
      <c r="B12" s="292" t="s">
        <v>365</v>
      </c>
      <c r="C12" s="292"/>
      <c r="D12" s="85"/>
      <c r="E12" s="278" t="s">
        <v>363</v>
      </c>
      <c r="F12" s="278"/>
      <c r="G12" s="85"/>
      <c r="H12" s="69"/>
      <c r="I12" s="278" t="s">
        <v>364</v>
      </c>
      <c r="J12" s="278"/>
      <c r="K12" s="84"/>
    </row>
    <row r="15" spans="2:11">
      <c r="D15" s="277"/>
      <c r="E15" s="277"/>
      <c r="J15" s="79"/>
    </row>
    <row r="16" spans="2:11">
      <c r="I16" s="70"/>
      <c r="J16" s="80"/>
    </row>
    <row r="17" spans="2:6" ht="15.75" thickBot="1"/>
    <row r="18" spans="2:6" ht="21" thickBot="1">
      <c r="B18" s="290"/>
      <c r="C18" s="288" t="s">
        <v>28</v>
      </c>
      <c r="D18" s="288"/>
      <c r="E18" s="289" t="s">
        <v>29</v>
      </c>
      <c r="F18" s="289"/>
    </row>
    <row r="19" spans="2:6" ht="29.25" customHeight="1" thickBot="1">
      <c r="B19" s="291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>
      <c r="B20" s="76" t="s">
        <v>367</v>
      </c>
      <c r="C20" s="86">
        <f>+D8</f>
        <v>0.92409060294914513</v>
      </c>
      <c r="D20" s="86">
        <f>+F8</f>
        <v>0.22319193552811817</v>
      </c>
      <c r="E20" s="86">
        <f>+H8</f>
        <v>0.91983862874214917</v>
      </c>
      <c r="F20" s="86">
        <f>+J8</f>
        <v>0.20125849043714217</v>
      </c>
    </row>
    <row r="21" spans="2:6" ht="21" thickBot="1">
      <c r="B21" s="76" t="s">
        <v>368</v>
      </c>
      <c r="C21" s="86">
        <f>+D9</f>
        <v>0.94046695163515126</v>
      </c>
      <c r="D21" s="86">
        <f>+F9</f>
        <v>0.23343267456765013</v>
      </c>
      <c r="E21" s="86">
        <f>+H9</f>
        <v>0.93122178299834424</v>
      </c>
      <c r="F21" s="86">
        <f>+J9</f>
        <v>0.13359956469791029</v>
      </c>
    </row>
    <row r="22" spans="2:6" ht="21" thickBot="1">
      <c r="B22" s="76" t="s">
        <v>369</v>
      </c>
      <c r="C22" s="86">
        <f>+D10</f>
        <v>0.92909330715126337</v>
      </c>
      <c r="D22" s="86">
        <f>+F10</f>
        <v>0.22632031226264879</v>
      </c>
      <c r="E22" s="86">
        <f>+H10</f>
        <v>0.92331599446772672</v>
      </c>
      <c r="F22" s="86">
        <f>+J10</f>
        <v>0.18058980545758418</v>
      </c>
    </row>
    <row r="57" spans="2:8" ht="15.75" thickBot="1"/>
    <row r="58" spans="2:8" ht="24" thickBot="1">
      <c r="B58" s="87"/>
      <c r="C58" s="279" t="str">
        <f>+MID(D4,13,35)</f>
        <v xml:space="preserve">Ejecucion a 31 de enero de 2016 </v>
      </c>
      <c r="D58" s="280"/>
      <c r="E58" s="280"/>
      <c r="F58" s="280"/>
      <c r="G58" s="281"/>
      <c r="H58" s="92"/>
    </row>
    <row r="59" spans="2:8" ht="42.75" customHeight="1">
      <c r="B59" s="282" t="s">
        <v>351</v>
      </c>
      <c r="C59" s="284" t="s">
        <v>352</v>
      </c>
      <c r="D59" s="285" t="s">
        <v>353</v>
      </c>
      <c r="E59" s="285"/>
      <c r="F59" s="285" t="s">
        <v>354</v>
      </c>
      <c r="G59" s="286"/>
      <c r="H59" s="92"/>
    </row>
    <row r="60" spans="2:8" ht="21">
      <c r="B60" s="283"/>
      <c r="C60" s="284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>
      <c r="B61" s="112" t="s">
        <v>359</v>
      </c>
      <c r="C61" s="110">
        <f>+C8</f>
        <v>34103.299265000001</v>
      </c>
      <c r="D61" s="90">
        <f>+E61/C61</f>
        <v>0.22319193552811817</v>
      </c>
      <c r="E61" s="91">
        <f>+G8</f>
        <v>7611.58137085</v>
      </c>
      <c r="F61" s="90">
        <f>+G61/C61</f>
        <v>0.20125849043714217</v>
      </c>
      <c r="G61" s="99">
        <f>+K8</f>
        <v>6863.5785290000003</v>
      </c>
      <c r="H61" s="92"/>
    </row>
    <row r="62" spans="2:8" ht="21">
      <c r="B62" s="112" t="s">
        <v>360</v>
      </c>
      <c r="C62" s="110">
        <f>+C9</f>
        <v>15000.356199</v>
      </c>
      <c r="D62" s="90">
        <f>+E62/C62</f>
        <v>0.23343267456765013</v>
      </c>
      <c r="E62" s="91">
        <f>+G9</f>
        <v>3501.5732670000002</v>
      </c>
      <c r="F62" s="90">
        <f>+G62/C62</f>
        <v>0.13359956469791029</v>
      </c>
      <c r="G62" s="100">
        <f>+K9</f>
        <v>2004.0410585</v>
      </c>
      <c r="H62" s="92"/>
    </row>
    <row r="63" spans="2:8" ht="21.75" thickBot="1">
      <c r="B63" s="113" t="s">
        <v>361</v>
      </c>
      <c r="C63" s="111">
        <f>SUM(C61:C62)</f>
        <v>49103.655464000003</v>
      </c>
      <c r="D63" s="103">
        <f>+E63/C63</f>
        <v>0.22632031226264879</v>
      </c>
      <c r="E63" s="102">
        <f>SUM(E61:E62)</f>
        <v>11113.154637850001</v>
      </c>
      <c r="F63" s="103">
        <f>+G63/C63</f>
        <v>0.18058980545758418</v>
      </c>
      <c r="G63" s="104">
        <f>SUM(G61:G62)</f>
        <v>8867.6195875000012</v>
      </c>
      <c r="H63" s="92"/>
    </row>
    <row r="64" spans="2:8" ht="35.25" customHeight="1">
      <c r="B64" s="287" t="s">
        <v>362</v>
      </c>
      <c r="C64" s="287"/>
      <c r="D64" s="287"/>
      <c r="E64" s="287"/>
      <c r="F64" s="287"/>
      <c r="G64" s="287"/>
      <c r="H64" s="92"/>
    </row>
    <row r="65" spans="2:7">
      <c r="B65" s="278"/>
      <c r="C65" s="278"/>
      <c r="D65" s="67"/>
      <c r="E65" s="67"/>
      <c r="F65" s="68"/>
      <c r="G65" s="67"/>
    </row>
    <row r="68" spans="2:7" ht="15.75" thickBot="1"/>
    <row r="69" spans="2:7" ht="21.75" customHeight="1" thickTop="1">
      <c r="B69" s="271"/>
      <c r="C69" s="273" t="s">
        <v>28</v>
      </c>
      <c r="D69" s="274"/>
      <c r="E69" s="273" t="s">
        <v>29</v>
      </c>
      <c r="F69" s="274"/>
    </row>
    <row r="70" spans="2:7" ht="15.75" thickBot="1">
      <c r="B70" s="272"/>
      <c r="C70" s="275"/>
      <c r="D70" s="276"/>
      <c r="E70" s="275"/>
      <c r="F70" s="276"/>
    </row>
    <row r="71" spans="2:7" ht="21.75" thickTop="1" thickBot="1">
      <c r="B71" s="73" t="str">
        <f>+B20</f>
        <v>Funcionamiento : 15.839</v>
      </c>
      <c r="C71" s="74">
        <f t="shared" ref="C71:F73" si="0">+D61</f>
        <v>0.22319193552811817</v>
      </c>
      <c r="D71" s="75">
        <f>+E61</f>
        <v>7611.58137085</v>
      </c>
      <c r="E71" s="74">
        <f t="shared" si="0"/>
        <v>0.20125849043714217</v>
      </c>
      <c r="F71" s="75">
        <f t="shared" si="0"/>
        <v>6863.5785290000003</v>
      </c>
    </row>
    <row r="72" spans="2:7" ht="21.75" thickTop="1" thickBot="1">
      <c r="B72" s="73" t="str">
        <f>+B21</f>
        <v>Inversión : 9.294</v>
      </c>
      <c r="C72" s="74">
        <f t="shared" si="0"/>
        <v>0.23343267456765013</v>
      </c>
      <c r="D72" s="75">
        <f t="shared" si="0"/>
        <v>3501.5732670000002</v>
      </c>
      <c r="E72" s="74">
        <f t="shared" si="0"/>
        <v>0.13359956469791029</v>
      </c>
      <c r="F72" s="75">
        <f t="shared" si="0"/>
        <v>2004.0410585</v>
      </c>
    </row>
    <row r="73" spans="2:7" ht="21.75" thickTop="1" thickBot="1">
      <c r="B73" s="73" t="str">
        <f>+B22</f>
        <v>Total : 25.133</v>
      </c>
      <c r="C73" s="74">
        <f t="shared" si="0"/>
        <v>0.22632031226264879</v>
      </c>
      <c r="D73" s="75">
        <f t="shared" si="0"/>
        <v>11113.154637850001</v>
      </c>
      <c r="E73" s="74">
        <f t="shared" si="0"/>
        <v>0.18058980545758418</v>
      </c>
      <c r="F73" s="75">
        <f t="shared" si="0"/>
        <v>8867.6195875000012</v>
      </c>
    </row>
    <row r="74" spans="2:7" ht="21.75" customHeight="1" thickTop="1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/>
    <row r="110" spans="2:7" ht="66" customHeight="1" thickBot="1">
      <c r="B110" s="268" t="s">
        <v>374</v>
      </c>
      <c r="C110" s="269"/>
      <c r="D110" s="270"/>
      <c r="E110" s="114" t="s">
        <v>342</v>
      </c>
      <c r="F110" s="114" t="s">
        <v>343</v>
      </c>
      <c r="G110" s="115" t="s">
        <v>344</v>
      </c>
    </row>
    <row r="111" spans="2:7" ht="56.25" customHeight="1">
      <c r="B111" s="116" t="s">
        <v>366</v>
      </c>
      <c r="C111" s="117" t="s">
        <v>40</v>
      </c>
      <c r="D111" s="93" t="s">
        <v>74</v>
      </c>
      <c r="E111" s="122">
        <f>+'EJECUCION MARZO 2025'!W16</f>
        <v>0</v>
      </c>
      <c r="F111" s="122">
        <f>+'EJECUCION MARZO 2025'!X16</f>
        <v>0</v>
      </c>
      <c r="G111" s="123">
        <f>+'EJECUCION MARZO 2025'!Y16</f>
        <v>0</v>
      </c>
    </row>
    <row r="112" spans="2:7" ht="79.5" customHeight="1">
      <c r="B112" s="118" t="s">
        <v>75</v>
      </c>
      <c r="C112" s="119" t="s">
        <v>40</v>
      </c>
      <c r="D112" s="94" t="s">
        <v>77</v>
      </c>
      <c r="E112" s="124" t="e">
        <f>+'EJECUCION MARZO 2025'!#REF!</f>
        <v>#REF!</v>
      </c>
      <c r="F112" s="124" t="e">
        <f>+'EJECUCION MARZO 2025'!#REF!</f>
        <v>#REF!</v>
      </c>
      <c r="G112" s="125" t="e">
        <f>+'EJECUCION MARZO 2025'!#REF!</f>
        <v>#REF!</v>
      </c>
    </row>
    <row r="113" spans="2:7" ht="68.25" customHeight="1">
      <c r="B113" s="118" t="s">
        <v>75</v>
      </c>
      <c r="C113" s="119" t="s">
        <v>63</v>
      </c>
      <c r="D113" s="94" t="s">
        <v>77</v>
      </c>
      <c r="E113" s="124">
        <f>+'EJECUCION MARZO 2025'!W18</f>
        <v>0</v>
      </c>
      <c r="F113" s="124">
        <f>+'EJECUCION MARZO 2025'!X18</f>
        <v>0</v>
      </c>
      <c r="G113" s="125">
        <f>+'EJECUCION MARZO 2025'!Y18</f>
        <v>0</v>
      </c>
    </row>
    <row r="114" spans="2:7" ht="73.5" customHeight="1">
      <c r="B114" s="118" t="s">
        <v>75</v>
      </c>
      <c r="C114" s="119" t="s">
        <v>63</v>
      </c>
      <c r="D114" s="94" t="s">
        <v>77</v>
      </c>
      <c r="E114" s="124" t="e">
        <f>+'EJECUCION MARZO 2025'!#REF!</f>
        <v>#REF!</v>
      </c>
      <c r="F114" s="124" t="e">
        <f>+'EJECUCION MARZO 2025'!#REF!</f>
        <v>#REF!</v>
      </c>
      <c r="G114" s="125" t="e">
        <f>+'EJECUCION MARZO 2025'!#REF!</f>
        <v>#REF!</v>
      </c>
    </row>
    <row r="115" spans="2:7" ht="61.5" customHeight="1" thickBot="1">
      <c r="B115" s="120" t="s">
        <v>81</v>
      </c>
      <c r="C115" s="121" t="s">
        <v>40</v>
      </c>
      <c r="D115" s="95" t="s">
        <v>83</v>
      </c>
      <c r="E115" s="126" t="e">
        <f>+'EJECUCION MARZO 2025'!#REF!</f>
        <v>#REF!</v>
      </c>
      <c r="F115" s="126" t="e">
        <f>+'EJECUCION MARZO 2025'!#REF!</f>
        <v>#REF!</v>
      </c>
      <c r="G115" s="127" t="e">
        <f>+'EJECUCION MARZO 2025'!#REF!</f>
        <v>#REF!</v>
      </c>
    </row>
    <row r="116" spans="2:7" ht="18" customHeight="1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1:Z52"/>
  <sheetViews>
    <sheetView showGridLines="0" tabSelected="1" topLeftCell="B19" zoomScale="90" zoomScaleNormal="90" workbookViewId="0">
      <selection activeCell="S27" sqref="S27"/>
    </sheetView>
  </sheetViews>
  <sheetFormatPr baseColWidth="10" defaultColWidth="11.42578125" defaultRowHeight="1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48" bestFit="1" customWidth="1"/>
    <col min="13" max="13" width="18.85546875" style="131" bestFit="1" customWidth="1"/>
    <col min="14" max="14" width="20.285156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38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>
      <c r="B2" s="304" t="s">
        <v>347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132"/>
    </row>
    <row r="3" spans="2:26" ht="14.25">
      <c r="B3" s="304" t="s">
        <v>348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133"/>
    </row>
    <row r="4" spans="2:26" ht="14.25">
      <c r="B4" s="304" t="s">
        <v>416</v>
      </c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132" t="str">
        <f>+TRIM(B4)</f>
        <v>Ejecución Presupuestal Acumulada a 31 de Marzo 2025</v>
      </c>
    </row>
    <row r="5" spans="2:26" ht="15" thickBot="1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39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>
      <c r="B6" s="172" t="s">
        <v>9</v>
      </c>
      <c r="C6" s="173" t="s">
        <v>10</v>
      </c>
      <c r="D6" s="173" t="s">
        <v>11</v>
      </c>
      <c r="E6" s="173" t="s">
        <v>12</v>
      </c>
      <c r="F6" s="173" t="s">
        <v>13</v>
      </c>
      <c r="G6" s="173" t="s">
        <v>14</v>
      </c>
      <c r="H6" s="173" t="s">
        <v>17</v>
      </c>
      <c r="I6" s="173" t="s">
        <v>18</v>
      </c>
      <c r="J6" s="173" t="s">
        <v>19</v>
      </c>
      <c r="K6" s="173" t="s">
        <v>20</v>
      </c>
      <c r="L6" s="240" t="s">
        <v>21</v>
      </c>
      <c r="M6" s="173" t="s">
        <v>22</v>
      </c>
      <c r="N6" s="173" t="s">
        <v>23</v>
      </c>
      <c r="O6" s="175" t="s">
        <v>24</v>
      </c>
      <c r="P6" s="173" t="s">
        <v>25</v>
      </c>
      <c r="Q6" s="173" t="s">
        <v>26</v>
      </c>
      <c r="R6" s="173" t="s">
        <v>27</v>
      </c>
      <c r="S6" s="174" t="s">
        <v>28</v>
      </c>
      <c r="T6" s="176" t="s">
        <v>29</v>
      </c>
      <c r="U6" s="173" t="s">
        <v>30</v>
      </c>
      <c r="V6" s="177" t="s">
        <v>31</v>
      </c>
      <c r="W6" s="179" t="s">
        <v>342</v>
      </c>
      <c r="X6" s="178" t="s">
        <v>343</v>
      </c>
      <c r="Y6" s="180" t="s">
        <v>344</v>
      </c>
    </row>
    <row r="7" spans="2:26" ht="24" customHeight="1">
      <c r="B7" s="193" t="s">
        <v>35</v>
      </c>
      <c r="C7" s="194" t="s">
        <v>379</v>
      </c>
      <c r="D7" s="194" t="s">
        <v>379</v>
      </c>
      <c r="E7" s="194" t="s">
        <v>379</v>
      </c>
      <c r="F7" s="194"/>
      <c r="G7" s="136"/>
      <c r="H7" s="136" t="s">
        <v>38</v>
      </c>
      <c r="I7" s="136">
        <v>10</v>
      </c>
      <c r="J7" s="136" t="s">
        <v>40</v>
      </c>
      <c r="K7" s="195" t="str">
        <f>+'Datos Iniciales'!O5</f>
        <v>SALARIO</v>
      </c>
      <c r="L7" s="241">
        <f>+'Datos Iniciales'!P5</f>
        <v>20008506380</v>
      </c>
      <c r="M7" s="204">
        <f>+'Datos Iniciales'!Q5</f>
        <v>0</v>
      </c>
      <c r="N7" s="204">
        <f>+'Datos Iniciales'!R5</f>
        <v>0</v>
      </c>
      <c r="O7" s="204">
        <f>+'Datos Iniciales'!S5</f>
        <v>20008506380</v>
      </c>
      <c r="P7" s="204">
        <f>+'Datos Iniciales'!T5</f>
        <v>0</v>
      </c>
      <c r="Q7" s="204">
        <f>+'Datos Iniciales'!U5</f>
        <v>20008506380</v>
      </c>
      <c r="R7" s="204">
        <f>+'Datos Iniciales'!V5</f>
        <v>0</v>
      </c>
      <c r="S7" s="204">
        <f>+'Datos Iniciales'!W5</f>
        <v>4327942365</v>
      </c>
      <c r="T7" s="204">
        <f>+'Datos Iniciales'!X5</f>
        <v>4324149627</v>
      </c>
      <c r="U7" s="204">
        <f>+'Datos Iniciales'!Y5</f>
        <v>4320631083</v>
      </c>
      <c r="V7" s="204">
        <f>+'Datos Iniciales'!Z5</f>
        <v>4320631083</v>
      </c>
      <c r="W7" s="161">
        <f t="shared" ref="W7:W8" si="0">+S7/O7*100</f>
        <v>21.630511957284838</v>
      </c>
      <c r="X7" s="161">
        <f>+T7/O7*100</f>
        <v>21.611556329473505</v>
      </c>
      <c r="Y7" s="162">
        <f t="shared" ref="Y7" si="1">+V7/O7*100</f>
        <v>21.593971088810481</v>
      </c>
    </row>
    <row r="8" spans="2:26" ht="22.5">
      <c r="B8" s="196" t="s">
        <v>35</v>
      </c>
      <c r="C8" s="191" t="s">
        <v>379</v>
      </c>
      <c r="D8" s="191" t="s">
        <v>379</v>
      </c>
      <c r="E8" s="191" t="s">
        <v>382</v>
      </c>
      <c r="F8" s="191"/>
      <c r="G8" s="137"/>
      <c r="H8" s="137" t="s">
        <v>38</v>
      </c>
      <c r="I8" s="137">
        <v>10</v>
      </c>
      <c r="J8" s="137" t="s">
        <v>40</v>
      </c>
      <c r="K8" s="192" t="str">
        <f>+'Datos Iniciales'!O6</f>
        <v>CONTRIBUCIONES INHERENTES A LA NÓMINA</v>
      </c>
      <c r="L8" s="242">
        <f>+'Datos Iniciales'!P6</f>
        <v>7191978028</v>
      </c>
      <c r="M8" s="205">
        <f>+'Datos Iniciales'!Q6</f>
        <v>0</v>
      </c>
      <c r="N8" s="205">
        <f>+'Datos Iniciales'!R6</f>
        <v>0</v>
      </c>
      <c r="O8" s="205">
        <f>+'Datos Iniciales'!S6</f>
        <v>7191978028</v>
      </c>
      <c r="P8" s="205">
        <f>+'Datos Iniciales'!T6</f>
        <v>0</v>
      </c>
      <c r="Q8" s="205">
        <f>+'Datos Iniciales'!U6</f>
        <v>7191978028</v>
      </c>
      <c r="R8" s="205">
        <f>+'Datos Iniciales'!V6</f>
        <v>0</v>
      </c>
      <c r="S8" s="205">
        <f>+'Datos Iniciales'!W6</f>
        <v>1696835982</v>
      </c>
      <c r="T8" s="205">
        <f>+'Datos Iniciales'!X6</f>
        <v>1696535182</v>
      </c>
      <c r="U8" s="205">
        <f>+'Datos Iniciales'!Y6</f>
        <v>1696535182</v>
      </c>
      <c r="V8" s="205">
        <f>+'Datos Iniciales'!Z6</f>
        <v>1576736215</v>
      </c>
      <c r="W8" s="163">
        <f t="shared" si="0"/>
        <v>23.593453364204297</v>
      </c>
      <c r="X8" s="163">
        <f t="shared" ref="X8" si="2">+T8/O8*100</f>
        <v>23.589270926510121</v>
      </c>
      <c r="Y8" s="164">
        <f t="shared" ref="Y8" si="3">+V8/O8*100</f>
        <v>21.923540489993275</v>
      </c>
    </row>
    <row r="9" spans="2:26" ht="23.25" thickBot="1">
      <c r="B9" s="197" t="s">
        <v>35</v>
      </c>
      <c r="C9" s="198" t="s">
        <v>379</v>
      </c>
      <c r="D9" s="198" t="s">
        <v>379</v>
      </c>
      <c r="E9" s="198" t="s">
        <v>385</v>
      </c>
      <c r="F9" s="198"/>
      <c r="G9" s="138"/>
      <c r="H9" s="138" t="s">
        <v>38</v>
      </c>
      <c r="I9" s="138">
        <v>10</v>
      </c>
      <c r="J9" s="138" t="s">
        <v>40</v>
      </c>
      <c r="K9" s="199" t="str">
        <f>+'Datos Iniciales'!O7</f>
        <v>REMUNERACIONES NO CONSTITUTIVAS DE FACTOR SALARIAL</v>
      </c>
      <c r="L9" s="243">
        <f>+'Datos Iniciales'!P7</f>
        <v>2940954951</v>
      </c>
      <c r="M9" s="206">
        <f>+'Datos Iniciales'!Q7</f>
        <v>0</v>
      </c>
      <c r="N9" s="206">
        <f>+'Datos Iniciales'!R7</f>
        <v>0</v>
      </c>
      <c r="O9" s="206">
        <f>+'Datos Iniciales'!S7</f>
        <v>2940954951</v>
      </c>
      <c r="P9" s="206">
        <f>+'Datos Iniciales'!T7</f>
        <v>0</v>
      </c>
      <c r="Q9" s="206">
        <f>+'Datos Iniciales'!U7</f>
        <v>2940954951</v>
      </c>
      <c r="R9" s="206">
        <f>+'Datos Iniciales'!V7</f>
        <v>0</v>
      </c>
      <c r="S9" s="206">
        <f>+'Datos Iniciales'!W7</f>
        <v>405878920</v>
      </c>
      <c r="T9" s="206">
        <f>+'Datos Iniciales'!X7</f>
        <v>403536228</v>
      </c>
      <c r="U9" s="206">
        <f>+'Datos Iniciales'!Y7</f>
        <v>401676378</v>
      </c>
      <c r="V9" s="206">
        <f>+'Datos Iniciales'!Z7</f>
        <v>401676378</v>
      </c>
      <c r="W9" s="165">
        <f t="shared" ref="W9" si="4">+S9/O9*100</f>
        <v>13.800922719404143</v>
      </c>
      <c r="X9" s="165">
        <f t="shared" ref="X9" si="5">+T9/O9*100</f>
        <v>13.721265191865225</v>
      </c>
      <c r="Y9" s="166">
        <f t="shared" ref="Y9" si="6">+V9/O9*100</f>
        <v>13.658025528865029</v>
      </c>
    </row>
    <row r="10" spans="2:26" ht="15.75" customHeight="1" thickBot="1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244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>
      <c r="B11" s="228" t="s">
        <v>35</v>
      </c>
      <c r="C11" s="229" t="s">
        <v>382</v>
      </c>
      <c r="D11" s="229" t="s">
        <v>379</v>
      </c>
      <c r="E11" s="229"/>
      <c r="F11" s="230"/>
      <c r="G11" s="230"/>
      <c r="H11" s="230" t="s">
        <v>38</v>
      </c>
      <c r="I11" s="230">
        <v>10</v>
      </c>
      <c r="J11" s="230" t="s">
        <v>40</v>
      </c>
      <c r="K11" s="231" t="str">
        <f>+'Datos Iniciales'!O8</f>
        <v>ADQUISICIÓN DE BIENES  Y SERVICIOS</v>
      </c>
      <c r="L11" s="245">
        <f>+'Datos Iniciales'!P8</f>
        <v>2978155287</v>
      </c>
      <c r="M11" s="232">
        <f>+'Datos Iniciales'!Q8</f>
        <v>0</v>
      </c>
      <c r="N11" s="232">
        <f>+'Datos Iniciales'!R8</f>
        <v>0</v>
      </c>
      <c r="O11" s="232">
        <f>+'Datos Iniciales'!S8</f>
        <v>2978155287</v>
      </c>
      <c r="P11" s="232">
        <f>+'Datos Iniciales'!T8</f>
        <v>0</v>
      </c>
      <c r="Q11" s="232">
        <f>+'Datos Iniciales'!U8</f>
        <v>2549282303.52</v>
      </c>
      <c r="R11" s="232">
        <f>+'Datos Iniciales'!V8</f>
        <v>428872983.48000002</v>
      </c>
      <c r="S11" s="232">
        <f>+'Datos Iniciales'!W8</f>
        <v>1049179208.85</v>
      </c>
      <c r="T11" s="232">
        <f>+'Datos Iniciales'!X8</f>
        <v>307689630</v>
      </c>
      <c r="U11" s="232">
        <f>+'Datos Iniciales'!Y8</f>
        <v>305812419.27999997</v>
      </c>
      <c r="V11" s="232">
        <f>+'Datos Iniciales'!Z8</f>
        <v>305812419.27999997</v>
      </c>
      <c r="W11" s="233">
        <f>+S11/O11*100</f>
        <v>35.229163953598771</v>
      </c>
      <c r="X11" s="234">
        <f t="shared" ref="X11" si="7">+T11/O11*100</f>
        <v>10.331550921575568</v>
      </c>
      <c r="Y11" s="235">
        <f t="shared" ref="Y11" si="8">+V11/O11*100</f>
        <v>10.268518254065103</v>
      </c>
    </row>
    <row r="12" spans="2:26" ht="15.75" customHeight="1" thickBot="1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244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27" customHeight="1">
      <c r="B13" s="193" t="s">
        <v>35</v>
      </c>
      <c r="C13" s="237" t="s">
        <v>385</v>
      </c>
      <c r="D13" s="237" t="s">
        <v>388</v>
      </c>
      <c r="E13" s="237" t="s">
        <v>382</v>
      </c>
      <c r="F13" s="237" t="s">
        <v>389</v>
      </c>
      <c r="G13" s="136"/>
      <c r="H13" s="194" t="s">
        <v>38</v>
      </c>
      <c r="I13" s="194" t="s">
        <v>39</v>
      </c>
      <c r="J13" s="194" t="s">
        <v>40</v>
      </c>
      <c r="K13" s="195" t="str">
        <f>+'Datos Iniciales'!O9</f>
        <v>OTRAS TRANSFERENCIAS - DISTRIBUCIÓN PREVIO CONCEPTO DGPPN</v>
      </c>
      <c r="L13" s="241">
        <f>+'Datos Iniciales'!P9</f>
        <v>236222642</v>
      </c>
      <c r="M13" s="204">
        <f>+'Datos Iniciales'!Q9</f>
        <v>0</v>
      </c>
      <c r="N13" s="204">
        <f>+'Datos Iniciales'!R9</f>
        <v>0</v>
      </c>
      <c r="O13" s="204">
        <f>+'Datos Iniciales'!S9</f>
        <v>236222642</v>
      </c>
      <c r="P13" s="204">
        <f>+'Datos Iniciales'!T9</f>
        <v>236222642</v>
      </c>
      <c r="Q13" s="204">
        <f>+'Datos Iniciales'!U9</f>
        <v>0</v>
      </c>
      <c r="R13" s="204">
        <f>+'Datos Iniciales'!V9</f>
        <v>0</v>
      </c>
      <c r="S13" s="204">
        <f>+'Datos Iniciales'!W9</f>
        <v>0</v>
      </c>
      <c r="T13" s="204">
        <f>+'Datos Iniciales'!X9</f>
        <v>0</v>
      </c>
      <c r="U13" s="204">
        <f>+'Datos Iniciales'!Y9</f>
        <v>0</v>
      </c>
      <c r="V13" s="204">
        <f>+'Datos Iniciales'!Z9</f>
        <v>0</v>
      </c>
      <c r="W13" s="161">
        <f t="shared" ref="W13:W15" si="9">+S13/O13*100</f>
        <v>0</v>
      </c>
      <c r="X13" s="161">
        <f t="shared" ref="X13:X15" si="10">+T13/O13*100</f>
        <v>0</v>
      </c>
      <c r="Y13" s="162">
        <f t="shared" ref="Y13:Y15" si="11">+V13/O13*100</f>
        <v>0</v>
      </c>
    </row>
    <row r="14" spans="2:26" ht="21.75" customHeight="1">
      <c r="B14" s="196" t="s">
        <v>35</v>
      </c>
      <c r="C14" s="236" t="s">
        <v>385</v>
      </c>
      <c r="D14" s="236" t="s">
        <v>388</v>
      </c>
      <c r="E14" s="236" t="s">
        <v>382</v>
      </c>
      <c r="F14" s="236" t="s">
        <v>392</v>
      </c>
      <c r="G14" s="137"/>
      <c r="H14" s="191" t="s">
        <v>38</v>
      </c>
      <c r="I14" s="191">
        <v>10</v>
      </c>
      <c r="J14" s="191" t="s">
        <v>40</v>
      </c>
      <c r="K14" s="192" t="str">
        <f>+'Datos Iniciales'!O10</f>
        <v>MESADAS PENSIONALES (DE PENSIONES)</v>
      </c>
      <c r="L14" s="242">
        <f>+'Datos Iniciales'!P10</f>
        <v>318562187</v>
      </c>
      <c r="M14" s="205">
        <f>+'Datos Iniciales'!Q10</f>
        <v>0</v>
      </c>
      <c r="N14" s="205">
        <f>+'Datos Iniciales'!R10</f>
        <v>0</v>
      </c>
      <c r="O14" s="205">
        <f>+'Datos Iniciales'!S10</f>
        <v>318562187</v>
      </c>
      <c r="P14" s="205">
        <f>+'Datos Iniciales'!T10</f>
        <v>0</v>
      </c>
      <c r="Q14" s="205">
        <f>+'Datos Iniciales'!U10</f>
        <v>318562187</v>
      </c>
      <c r="R14" s="205">
        <f>+'Datos Iniciales'!V10</f>
        <v>0</v>
      </c>
      <c r="S14" s="205">
        <f>+'Datos Iniciales'!W10</f>
        <v>69185391</v>
      </c>
      <c r="T14" s="205">
        <f>+'Datos Iniciales'!X10</f>
        <v>69185391</v>
      </c>
      <c r="U14" s="205">
        <f>+'Datos Iniciales'!Y10</f>
        <v>69185391</v>
      </c>
      <c r="V14" s="205">
        <f>+'Datos Iniciales'!Z10</f>
        <v>69185391</v>
      </c>
      <c r="W14" s="163">
        <f t="shared" si="9"/>
        <v>21.718017336439242</v>
      </c>
      <c r="X14" s="163">
        <f t="shared" si="10"/>
        <v>21.718017336439242</v>
      </c>
      <c r="Y14" s="164">
        <f t="shared" si="11"/>
        <v>21.718017336439242</v>
      </c>
    </row>
    <row r="15" spans="2:26" ht="38.25" customHeight="1">
      <c r="B15" s="196" t="s">
        <v>35</v>
      </c>
      <c r="C15" s="236" t="s">
        <v>385</v>
      </c>
      <c r="D15" s="236" t="s">
        <v>39</v>
      </c>
      <c r="E15" s="236"/>
      <c r="F15" s="236"/>
      <c r="G15" s="137"/>
      <c r="H15" s="191" t="s">
        <v>38</v>
      </c>
      <c r="I15" s="191" t="s">
        <v>39</v>
      </c>
      <c r="J15" s="191" t="s">
        <v>40</v>
      </c>
      <c r="K15" s="192" t="str">
        <f>+'Datos Iniciales'!O11</f>
        <v>INCAPACIDADES Y LICENCIAS DE MATERNIDAD Y PATERNIDAD (NO DE PENSIONES)</v>
      </c>
      <c r="L15" s="242">
        <f>+'Datos Iniciales'!P11</f>
        <v>89997280</v>
      </c>
      <c r="M15" s="205">
        <f>+'Datos Iniciales'!Q11</f>
        <v>0</v>
      </c>
      <c r="N15" s="205">
        <f>+'Datos Iniciales'!R11</f>
        <v>0</v>
      </c>
      <c r="O15" s="205">
        <f>+'Datos Iniciales'!S11</f>
        <v>89997280</v>
      </c>
      <c r="P15" s="205">
        <f>+'Datos Iniciales'!T11</f>
        <v>0</v>
      </c>
      <c r="Q15" s="205">
        <f>+'Datos Iniciales'!U11</f>
        <v>89997280</v>
      </c>
      <c r="R15" s="205">
        <f>+'Datos Iniciales'!V11</f>
        <v>0</v>
      </c>
      <c r="S15" s="205">
        <f>+'Datos Iniciales'!W11</f>
        <v>24476504</v>
      </c>
      <c r="T15" s="205">
        <f>+'Datos Iniciales'!X11</f>
        <v>24399471</v>
      </c>
      <c r="U15" s="205">
        <f>+'Datos Iniciales'!Y11</f>
        <v>24399471</v>
      </c>
      <c r="V15" s="205">
        <f>+'Datos Iniciales'!Z11</f>
        <v>24399471</v>
      </c>
      <c r="W15" s="163">
        <f t="shared" si="9"/>
        <v>27.19693750744467</v>
      </c>
      <c r="X15" s="163">
        <f t="shared" si="10"/>
        <v>27.111342698357106</v>
      </c>
      <c r="Y15" s="164">
        <f t="shared" si="11"/>
        <v>27.111342698357106</v>
      </c>
    </row>
    <row r="16" spans="2:26" ht="29.25" customHeight="1">
      <c r="B16" s="196" t="s">
        <v>35</v>
      </c>
      <c r="C16" s="236" t="s">
        <v>394</v>
      </c>
      <c r="D16" s="236" t="s">
        <v>379</v>
      </c>
      <c r="E16" s="236"/>
      <c r="F16" s="236"/>
      <c r="G16" s="137"/>
      <c r="H16" s="191" t="s">
        <v>38</v>
      </c>
      <c r="I16" s="191">
        <v>10</v>
      </c>
      <c r="J16" s="227" t="s">
        <v>40</v>
      </c>
      <c r="K16" s="192" t="str">
        <f>+'Datos Iniciales'!O12</f>
        <v>SENTENCIAS Y CONCILIACIONES</v>
      </c>
      <c r="L16" s="242">
        <f>+'Datos Iniciales'!P12</f>
        <v>183464730</v>
      </c>
      <c r="M16" s="205">
        <f>+'Datos Iniciales'!Q12</f>
        <v>0</v>
      </c>
      <c r="N16" s="205">
        <f>+'Datos Iniciales'!R12</f>
        <v>0</v>
      </c>
      <c r="O16" s="205">
        <f>+'Datos Iniciales'!S12</f>
        <v>183464730</v>
      </c>
      <c r="P16" s="205">
        <f>+'Datos Iniciales'!T12</f>
        <v>0</v>
      </c>
      <c r="Q16" s="205">
        <f>+'Datos Iniciales'!U12</f>
        <v>0</v>
      </c>
      <c r="R16" s="205">
        <f>+'Datos Iniciales'!V12</f>
        <v>183464730</v>
      </c>
      <c r="S16" s="205">
        <f>+'Datos Iniciales'!W12</f>
        <v>0</v>
      </c>
      <c r="T16" s="205">
        <f>+'Datos Iniciales'!X12</f>
        <v>0</v>
      </c>
      <c r="U16" s="205">
        <f>+'Datos Iniciales'!Y12</f>
        <v>0</v>
      </c>
      <c r="V16" s="205">
        <f>+'Datos Iniciales'!Z12</f>
        <v>0</v>
      </c>
      <c r="W16" s="163">
        <f t="shared" ref="W16:W21" si="12">+S16/O16*100</f>
        <v>0</v>
      </c>
      <c r="X16" s="163">
        <f t="shared" ref="X16:X21" si="13">+T16/O16*100</f>
        <v>0</v>
      </c>
      <c r="Y16" s="164">
        <f t="shared" ref="Y16:Y21" si="14">+V16/O16*100</f>
        <v>0</v>
      </c>
    </row>
    <row r="17" spans="2:25" ht="29.25" customHeight="1">
      <c r="B17" s="263" t="s">
        <v>35</v>
      </c>
      <c r="C17" s="236" t="s">
        <v>394</v>
      </c>
      <c r="D17" s="236" t="s">
        <v>388</v>
      </c>
      <c r="E17" s="236" t="s">
        <v>379</v>
      </c>
      <c r="F17" s="236"/>
      <c r="G17" s="137"/>
      <c r="H17" s="191" t="s">
        <v>38</v>
      </c>
      <c r="I17" s="191">
        <v>11</v>
      </c>
      <c r="J17" s="227" t="s">
        <v>63</v>
      </c>
      <c r="K17" s="192" t="str">
        <f>+'Datos Iniciales'!O13</f>
        <v>IMPUESTOS</v>
      </c>
      <c r="L17" s="242">
        <f>+'Datos Iniciales'!P13</f>
        <v>54595943</v>
      </c>
      <c r="M17" s="205">
        <f>+'Datos Iniciales'!Q13</f>
        <v>0</v>
      </c>
      <c r="N17" s="205">
        <f>+'Datos Iniciales'!R13</f>
        <v>0</v>
      </c>
      <c r="O17" s="205">
        <f>+'Datos Iniciales'!S13</f>
        <v>54595943</v>
      </c>
      <c r="P17" s="205">
        <f>+'Datos Iniciales'!T13</f>
        <v>0</v>
      </c>
      <c r="Q17" s="205">
        <f>+'Datos Iniciales'!U13</f>
        <v>54595943</v>
      </c>
      <c r="R17" s="205">
        <f>+'Datos Iniciales'!V13</f>
        <v>0</v>
      </c>
      <c r="S17" s="205">
        <f>+'Datos Iniciales'!W13</f>
        <v>38083000</v>
      </c>
      <c r="T17" s="205">
        <f>+'Datos Iniciales'!X13</f>
        <v>38083000</v>
      </c>
      <c r="U17" s="205">
        <f>+'Datos Iniciales'!Y13</f>
        <v>38083000</v>
      </c>
      <c r="V17" s="205">
        <f>+'Datos Iniciales'!Z13</f>
        <v>25887000</v>
      </c>
      <c r="W17" s="163">
        <f t="shared" ref="W17" si="15">+S17/O17*100</f>
        <v>69.754267272203734</v>
      </c>
      <c r="X17" s="163">
        <f t="shared" ref="X17" si="16">+T17/O17*100</f>
        <v>69.754267272203734</v>
      </c>
      <c r="Y17" s="164">
        <f t="shared" ref="Y17" si="17">+V17/O17*100</f>
        <v>47.415611083043295</v>
      </c>
    </row>
    <row r="18" spans="2:25" ht="24.75" customHeight="1" thickBot="1">
      <c r="B18" s="197" t="str">
        <f>+'Datos Iniciales'!D14</f>
        <v>A</v>
      </c>
      <c r="C18" s="198" t="str">
        <f>+'Datos Iniciales'!E14</f>
        <v>08</v>
      </c>
      <c r="D18" s="198" t="str">
        <f>+'Datos Iniciales'!F14</f>
        <v>04</v>
      </c>
      <c r="E18" s="198" t="str">
        <f>+'Datos Iniciales'!G14</f>
        <v>01</v>
      </c>
      <c r="F18" s="138">
        <f>+'Datos Iniciales'!H14</f>
        <v>0</v>
      </c>
      <c r="G18" s="138"/>
      <c r="H18" s="198" t="str">
        <f>+'Datos Iniciales'!L14</f>
        <v>Nación</v>
      </c>
      <c r="I18" s="198" t="str">
        <f>+'Datos Iniciales'!M14</f>
        <v>11</v>
      </c>
      <c r="J18" s="198" t="str">
        <f>+'Datos Iniciales'!N14</f>
        <v>SSF</v>
      </c>
      <c r="K18" s="199" t="str">
        <f>+'Datos Iniciales'!O14</f>
        <v>CUOTA DE FISCALIZACIÓN Y AUDITAJE</v>
      </c>
      <c r="L18" s="243">
        <f>+'Datos Iniciales'!P14</f>
        <v>100861837</v>
      </c>
      <c r="M18" s="206">
        <f>+'Datos Iniciales'!Q14</f>
        <v>0</v>
      </c>
      <c r="N18" s="206">
        <f>+'Datos Iniciales'!R14</f>
        <v>0</v>
      </c>
      <c r="O18" s="206">
        <f>+'Datos Iniciales'!S14</f>
        <v>100861837</v>
      </c>
      <c r="P18" s="206">
        <f>+'Datos Iniciales'!T14</f>
        <v>0</v>
      </c>
      <c r="Q18" s="206">
        <f>+'Datos Iniciales'!U14</f>
        <v>0</v>
      </c>
      <c r="R18" s="206">
        <f>+'Datos Iniciales'!V14</f>
        <v>100861837</v>
      </c>
      <c r="S18" s="206">
        <f>+'Datos Iniciales'!W14</f>
        <v>0</v>
      </c>
      <c r="T18" s="206">
        <f>+'Datos Iniciales'!X14</f>
        <v>0</v>
      </c>
      <c r="U18" s="206">
        <f>+'Datos Iniciales'!Y14</f>
        <v>0</v>
      </c>
      <c r="V18" s="206">
        <f>+'Datos Iniciales'!Z14</f>
        <v>0</v>
      </c>
      <c r="W18" s="165">
        <f>+S18/O18*100</f>
        <v>0</v>
      </c>
      <c r="X18" s="165">
        <f>+T18/O18*100</f>
        <v>0</v>
      </c>
      <c r="Y18" s="166">
        <f>+V18/O18*100</f>
        <v>0</v>
      </c>
    </row>
    <row r="19" spans="2:25" ht="29.25" customHeight="1">
      <c r="B19" s="224"/>
      <c r="C19" s="224"/>
      <c r="D19" s="224"/>
      <c r="E19" s="224"/>
      <c r="F19" s="142"/>
      <c r="G19" s="142"/>
      <c r="H19" s="224"/>
      <c r="I19" s="224"/>
      <c r="J19" s="224"/>
      <c r="K19" s="225"/>
      <c r="L19" s="24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171"/>
      <c r="X19" s="171"/>
      <c r="Y19" s="171"/>
    </row>
    <row r="20" spans="2:25" ht="12.75" thickBot="1"/>
    <row r="21" spans="2:25" ht="33.75">
      <c r="B21" s="193" t="str">
        <f>+'Datos Iniciales'!D15</f>
        <v>C</v>
      </c>
      <c r="C21" s="194" t="str">
        <f>+'Datos Iniciales'!E15</f>
        <v>0505</v>
      </c>
      <c r="D21" s="194" t="str">
        <f>+'Datos Iniciales'!F15</f>
        <v>1000</v>
      </c>
      <c r="E21" s="194" t="str">
        <f>+'Datos Iniciales'!G15</f>
        <v>5</v>
      </c>
      <c r="F21" s="136" t="str">
        <f>+'Datos Iniciales'!H15</f>
        <v>53105B</v>
      </c>
      <c r="G21" s="136"/>
      <c r="H21" s="194" t="str">
        <f>+'Datos Iniciales'!L15</f>
        <v>Nación</v>
      </c>
      <c r="I21" s="194" t="str">
        <f>+'Datos Iniciales'!M15</f>
        <v>10</v>
      </c>
      <c r="J21" s="194" t="str">
        <f>+'Datos Iniciales'!N15</f>
        <v>CSF</v>
      </c>
      <c r="K21" s="195" t="str">
        <f>+'Datos Iniciales'!O15</f>
        <v>5. CONVERGENCIA REGIONAL / B. ENTIDADES PÚBLICAS TERRITORIALES Y NACIONALES FORTALECIDAS</v>
      </c>
      <c r="L21" s="241">
        <f>+'Datos Iniciales'!P15</f>
        <v>3450081926</v>
      </c>
      <c r="M21" s="204">
        <f>+'Datos Iniciales'!Q15</f>
        <v>0</v>
      </c>
      <c r="N21" s="204">
        <f>+'Datos Iniciales'!R15</f>
        <v>0</v>
      </c>
      <c r="O21" s="204">
        <f>+'Datos Iniciales'!S15</f>
        <v>3450081926</v>
      </c>
      <c r="P21" s="204">
        <f>+'Datos Iniciales'!T15</f>
        <v>0</v>
      </c>
      <c r="Q21" s="204">
        <f>+'Datos Iniciales'!U15</f>
        <v>3450081926</v>
      </c>
      <c r="R21" s="204">
        <f>+'Datos Iniciales'!V15</f>
        <v>0</v>
      </c>
      <c r="S21" s="204">
        <f>+'Datos Iniciales'!W15</f>
        <v>511348758</v>
      </c>
      <c r="T21" s="204">
        <f>+'Datos Iniciales'!X15</f>
        <v>511348758</v>
      </c>
      <c r="U21" s="204">
        <f>+'Datos Iniciales'!Y15</f>
        <v>511348758</v>
      </c>
      <c r="V21" s="204">
        <f>+'Datos Iniciales'!Z15</f>
        <v>511348758</v>
      </c>
      <c r="W21" s="161">
        <f t="shared" si="12"/>
        <v>14.821351172748933</v>
      </c>
      <c r="X21" s="161">
        <f t="shared" si="13"/>
        <v>14.821351172748933</v>
      </c>
      <c r="Y21" s="162">
        <f t="shared" si="14"/>
        <v>14.821351172748933</v>
      </c>
    </row>
    <row r="22" spans="2:25" ht="33.75">
      <c r="B22" s="196" t="str">
        <f>+'Datos Iniciales'!D16</f>
        <v>C</v>
      </c>
      <c r="C22" s="191" t="str">
        <f>+'Datos Iniciales'!E16</f>
        <v>0505</v>
      </c>
      <c r="D22" s="191" t="str">
        <f>+'Datos Iniciales'!F16</f>
        <v>1000</v>
      </c>
      <c r="E22" s="191" t="str">
        <f>+'Datos Iniciales'!G16</f>
        <v>6</v>
      </c>
      <c r="F22" s="137" t="str">
        <f>+'Datos Iniciales'!H16</f>
        <v>53105B</v>
      </c>
      <c r="G22" s="137"/>
      <c r="H22" s="191" t="str">
        <f>+'Datos Iniciales'!L16</f>
        <v>Nación</v>
      </c>
      <c r="I22" s="191" t="str">
        <f>+'Datos Iniciales'!M16</f>
        <v>10</v>
      </c>
      <c r="J22" s="191" t="str">
        <f>+'Datos Iniciales'!N16</f>
        <v>CSF</v>
      </c>
      <c r="K22" s="192" t="str">
        <f>+'Datos Iniciales'!O16</f>
        <v>5. CONVERGENCIA REGIONAL / B. ENTIDADES PÚBLICAS TERRITORIALES Y NACIONALES FORTALECIDAS</v>
      </c>
      <c r="L22" s="242">
        <f>+'Datos Iniciales'!P16</f>
        <v>3600085488</v>
      </c>
      <c r="M22" s="205">
        <f>+'Datos Iniciales'!Q16</f>
        <v>0</v>
      </c>
      <c r="N22" s="205">
        <f>+'Datos Iniciales'!R16</f>
        <v>0</v>
      </c>
      <c r="O22" s="205">
        <f>+'Datos Iniciales'!S16</f>
        <v>3600085488</v>
      </c>
      <c r="P22" s="205">
        <f>+'Datos Iniciales'!T16</f>
        <v>0</v>
      </c>
      <c r="Q22" s="205">
        <f>+'Datos Iniciales'!U16</f>
        <v>3600085488</v>
      </c>
      <c r="R22" s="205">
        <f>+'Datos Iniciales'!V16</f>
        <v>0</v>
      </c>
      <c r="S22" s="205">
        <f>+'Datos Iniciales'!W16</f>
        <v>578806421</v>
      </c>
      <c r="T22" s="205">
        <f>+'Datos Iniciales'!X16</f>
        <v>577535064</v>
      </c>
      <c r="U22" s="205">
        <f>+'Datos Iniciales'!Y16</f>
        <v>577535064</v>
      </c>
      <c r="V22" s="205">
        <f>+'Datos Iniciales'!Z16</f>
        <v>577535064</v>
      </c>
      <c r="W22" s="163">
        <f t="shared" ref="W22" si="18">+S22/O22*100</f>
        <v>16.077574350089989</v>
      </c>
      <c r="X22" s="163">
        <f t="shared" ref="X22" si="19">+T22/O22*100</f>
        <v>16.0422597164726</v>
      </c>
      <c r="Y22" s="164">
        <f t="shared" ref="Y22" si="20">+V22/O22*100</f>
        <v>16.0422597164726</v>
      </c>
    </row>
    <row r="23" spans="2:25" ht="33.75">
      <c r="B23" s="196" t="str">
        <f>+'Datos Iniciales'!D17</f>
        <v>C</v>
      </c>
      <c r="C23" s="191" t="str">
        <f>+'Datos Iniciales'!E17</f>
        <v>0599</v>
      </c>
      <c r="D23" s="191" t="str">
        <f>+'Datos Iniciales'!F17</f>
        <v>1000</v>
      </c>
      <c r="E23" s="191" t="str">
        <f>+'Datos Iniciales'!G17</f>
        <v>7</v>
      </c>
      <c r="F23" s="137" t="str">
        <f>+'Datos Iniciales'!H17</f>
        <v>53105B</v>
      </c>
      <c r="G23" s="137"/>
      <c r="H23" s="191" t="str">
        <f>+'Datos Iniciales'!L17</f>
        <v>Nación</v>
      </c>
      <c r="I23" s="191" t="str">
        <f>+'Datos Iniciales'!M17</f>
        <v>10</v>
      </c>
      <c r="J23" s="191" t="str">
        <f>+'Datos Iniciales'!N17</f>
        <v>CSF</v>
      </c>
      <c r="K23" s="192" t="str">
        <f>+'Datos Iniciales'!O17</f>
        <v>5. CONVERGENCIA REGIONAL / B. ENTIDADES PÚBLICAS TERRITORIALES Y NACIONALES FORTALECIDAS</v>
      </c>
      <c r="L23" s="242">
        <f>+'Datos Iniciales'!P17</f>
        <v>4950117545</v>
      </c>
      <c r="M23" s="205">
        <f>+'Datos Iniciales'!Q17</f>
        <v>0</v>
      </c>
      <c r="N23" s="205">
        <f>+'Datos Iniciales'!R17</f>
        <v>0</v>
      </c>
      <c r="O23" s="205">
        <f>+'Datos Iniciales'!S17</f>
        <v>4950117545</v>
      </c>
      <c r="P23" s="205">
        <f>+'Datos Iniciales'!T17</f>
        <v>0</v>
      </c>
      <c r="Q23" s="205">
        <f>+'Datos Iniciales'!U17</f>
        <v>4886007155</v>
      </c>
      <c r="R23" s="205">
        <f>+'Datos Iniciales'!V17</f>
        <v>64110390</v>
      </c>
      <c r="S23" s="205">
        <f>+'Datos Iniciales'!W17</f>
        <v>1057589683</v>
      </c>
      <c r="T23" s="205">
        <f>+'Datos Iniciales'!X17</f>
        <v>809735907</v>
      </c>
      <c r="U23" s="205">
        <f>+'Datos Iniciales'!Y17</f>
        <v>809735907</v>
      </c>
      <c r="V23" s="205">
        <f>+'Datos Iniciales'!Z17</f>
        <v>809735907</v>
      </c>
      <c r="W23" s="163">
        <f t="shared" ref="W23" si="21">+S23/O23*100</f>
        <v>21.36494079960277</v>
      </c>
      <c r="X23" s="163">
        <f t="shared" ref="X23" si="22">+T23/O23*100</f>
        <v>16.357912708919319</v>
      </c>
      <c r="Y23" s="164">
        <f t="shared" ref="Y23" si="23">+V23/O23*100</f>
        <v>16.357912708919319</v>
      </c>
    </row>
    <row r="24" spans="2:25" ht="34.5" thickBot="1">
      <c r="B24" s="197" t="str">
        <f>+'Datos Iniciales'!D18</f>
        <v>C</v>
      </c>
      <c r="C24" s="198" t="str">
        <f>+'Datos Iniciales'!E18</f>
        <v>0599</v>
      </c>
      <c r="D24" s="198" t="str">
        <f>+'Datos Iniciales'!F18</f>
        <v>1000</v>
      </c>
      <c r="E24" s="198" t="str">
        <f>+'Datos Iniciales'!G18</f>
        <v>8</v>
      </c>
      <c r="F24" s="138" t="str">
        <f>+'Datos Iniciales'!H18</f>
        <v>53105B</v>
      </c>
      <c r="G24" s="138"/>
      <c r="H24" s="198" t="str">
        <f>+'Datos Iniciales'!L18</f>
        <v>Nación</v>
      </c>
      <c r="I24" s="198" t="str">
        <f>+'Datos Iniciales'!M18</f>
        <v>10</v>
      </c>
      <c r="J24" s="198" t="str">
        <f>+'Datos Iniciales'!N18</f>
        <v>CSF</v>
      </c>
      <c r="K24" s="199" t="str">
        <f>+'Datos Iniciales'!O18</f>
        <v>5. CONVERGENCIA REGIONAL / B. ENTIDADES PÚBLICAS TERRITORIALES Y NACIONALES FORTALECIDAS</v>
      </c>
      <c r="L24" s="243">
        <f>+'Datos Iniciales'!P18</f>
        <v>3000071240</v>
      </c>
      <c r="M24" s="206">
        <f>+'Datos Iniciales'!Q18</f>
        <v>0</v>
      </c>
      <c r="N24" s="206">
        <f>+'Datos Iniciales'!R18</f>
        <v>0</v>
      </c>
      <c r="O24" s="206">
        <f>+'Datos Iniciales'!S18</f>
        <v>3000071240</v>
      </c>
      <c r="P24" s="206">
        <f>+'Datos Iniciales'!T18</f>
        <v>0</v>
      </c>
      <c r="Q24" s="206">
        <f>+'Datos Iniciales'!U18</f>
        <v>3000071240</v>
      </c>
      <c r="R24" s="206">
        <f>+'Datos Iniciales'!V18</f>
        <v>0</v>
      </c>
      <c r="S24" s="206">
        <f>+'Datos Iniciales'!W18</f>
        <v>1353828405</v>
      </c>
      <c r="T24" s="206">
        <f>+'Datos Iniciales'!X18</f>
        <v>105421329.5</v>
      </c>
      <c r="U24" s="206">
        <f>+'Datos Iniciales'!Y18</f>
        <v>105421329.5</v>
      </c>
      <c r="V24" s="206">
        <f>+'Datos Iniciales'!Z18</f>
        <v>105421329.5</v>
      </c>
      <c r="W24" s="165">
        <f t="shared" ref="W24" si="24">+S24/O24*100</f>
        <v>45.126541895051794</v>
      </c>
      <c r="X24" s="165">
        <f t="shared" ref="X24" si="25">+T24/O24*100</f>
        <v>3.5139608718091644</v>
      </c>
      <c r="Y24" s="166">
        <f t="shared" ref="Y24" si="26">+V24/O24*100</f>
        <v>3.5139608718091644</v>
      </c>
    </row>
    <row r="25" spans="2:25">
      <c r="B25" s="224"/>
      <c r="C25" s="224"/>
      <c r="D25" s="224"/>
      <c r="E25" s="224"/>
      <c r="F25" s="142"/>
      <c r="G25" s="142"/>
      <c r="H25" s="224"/>
      <c r="I25" s="224"/>
      <c r="J25" s="224"/>
      <c r="K25" s="260"/>
      <c r="L25" s="261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171"/>
      <c r="X25" s="171"/>
      <c r="Y25" s="171"/>
    </row>
    <row r="26" spans="2:25" ht="12.75" thickBot="1">
      <c r="B26" s="224"/>
      <c r="C26" s="224"/>
      <c r="D26" s="224"/>
      <c r="E26" s="224"/>
      <c r="F26" s="142"/>
      <c r="G26" s="142"/>
      <c r="H26" s="224"/>
      <c r="I26" s="224"/>
      <c r="J26" s="224"/>
      <c r="K26" s="259"/>
      <c r="L26" s="264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6"/>
      <c r="X26" s="266"/>
      <c r="Y26" s="266"/>
    </row>
    <row r="27" spans="2:25" ht="18" customHeight="1" thickBot="1">
      <c r="B27" s="142" t="s">
        <v>1</v>
      </c>
      <c r="C27" s="142" t="s">
        <v>1</v>
      </c>
      <c r="D27" s="142" t="s">
        <v>1</v>
      </c>
      <c r="E27" s="142" t="s">
        <v>1</v>
      </c>
      <c r="F27" s="142" t="s">
        <v>1</v>
      </c>
      <c r="G27" s="142" t="s">
        <v>1</v>
      </c>
      <c r="H27" s="142" t="s">
        <v>1</v>
      </c>
      <c r="I27" s="142" t="s">
        <v>1</v>
      </c>
      <c r="J27" s="142" t="s">
        <v>1</v>
      </c>
      <c r="K27" s="143" t="s">
        <v>341</v>
      </c>
      <c r="L27" s="247">
        <f t="shared" ref="L27:V27" si="27">+SUM(L7:L9)+SUM(L11:L11)+SUM(L13:L17)+SUM(L18:L24)</f>
        <v>49103655464</v>
      </c>
      <c r="M27" s="247">
        <f t="shared" si="27"/>
        <v>0</v>
      </c>
      <c r="N27" s="247">
        <f t="shared" si="27"/>
        <v>0</v>
      </c>
      <c r="O27" s="247">
        <f t="shared" si="27"/>
        <v>49103655464</v>
      </c>
      <c r="P27" s="247">
        <f t="shared" si="27"/>
        <v>236222642</v>
      </c>
      <c r="Q27" s="247">
        <f t="shared" si="27"/>
        <v>48090122881.520004</v>
      </c>
      <c r="R27" s="247">
        <f t="shared" si="27"/>
        <v>777309940.48000002</v>
      </c>
      <c r="S27" s="247">
        <f t="shared" si="27"/>
        <v>11113154637.85</v>
      </c>
      <c r="T27" s="247">
        <f t="shared" si="27"/>
        <v>8867619587.5</v>
      </c>
      <c r="U27" s="247">
        <f t="shared" si="27"/>
        <v>8860363982.7799988</v>
      </c>
      <c r="V27" s="247">
        <f t="shared" si="27"/>
        <v>8728369015.7799988</v>
      </c>
      <c r="W27" s="185">
        <f t="shared" ref="W27" si="28">+S27/O27*100</f>
        <v>22.632031226264878</v>
      </c>
      <c r="X27" s="186">
        <f t="shared" ref="X27" si="29">+T27/O27*100</f>
        <v>18.05898054575842</v>
      </c>
      <c r="Y27" s="187">
        <f t="shared" ref="Y27" si="30">+V27/O27*100</f>
        <v>17.775395606095234</v>
      </c>
    </row>
    <row r="28" spans="2:25">
      <c r="M28" s="144"/>
      <c r="O28" s="144"/>
      <c r="T28" s="144"/>
      <c r="U28" s="144"/>
      <c r="W28" s="145"/>
      <c r="X28" s="145"/>
      <c r="Y28" s="145"/>
    </row>
    <row r="29" spans="2:25">
      <c r="Q29" s="146"/>
      <c r="R29" s="146"/>
      <c r="W29" s="145"/>
      <c r="X29" s="145"/>
      <c r="Y29" s="145"/>
    </row>
    <row r="30" spans="2:25" ht="14.25" customHeight="1" thickBot="1">
      <c r="K30" s="147"/>
      <c r="W30" s="145"/>
      <c r="X30" s="145"/>
      <c r="Y30" s="145"/>
    </row>
    <row r="31" spans="2:25" ht="17.25" customHeight="1" thickBot="1">
      <c r="K31" s="301" t="s">
        <v>333</v>
      </c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3"/>
    </row>
    <row r="32" spans="2:25" ht="38.25" customHeight="1" thickBot="1">
      <c r="K32" s="148" t="s">
        <v>20</v>
      </c>
      <c r="L32" s="249" t="s">
        <v>21</v>
      </c>
      <c r="M32" s="149" t="s">
        <v>22</v>
      </c>
      <c r="N32" s="149" t="s">
        <v>23</v>
      </c>
      <c r="O32" s="181" t="s">
        <v>24</v>
      </c>
      <c r="P32" s="149" t="s">
        <v>25</v>
      </c>
      <c r="Q32" s="149" t="s">
        <v>26</v>
      </c>
      <c r="R32" s="149" t="s">
        <v>27</v>
      </c>
      <c r="S32" s="182" t="s">
        <v>28</v>
      </c>
      <c r="T32" s="183" t="s">
        <v>29</v>
      </c>
      <c r="U32" s="149" t="s">
        <v>30</v>
      </c>
      <c r="V32" s="184" t="s">
        <v>31</v>
      </c>
      <c r="W32" s="179" t="s">
        <v>342</v>
      </c>
      <c r="X32" s="178" t="s">
        <v>343</v>
      </c>
      <c r="Y32" s="180" t="s">
        <v>344</v>
      </c>
    </row>
    <row r="33" spans="11:25" ht="20.25" customHeight="1">
      <c r="K33" s="150" t="s">
        <v>334</v>
      </c>
      <c r="L33" s="250">
        <f t="shared" ref="L33:V33" si="31">SUM(L7:L9)</f>
        <v>30141439359</v>
      </c>
      <c r="M33" s="218">
        <f t="shared" si="31"/>
        <v>0</v>
      </c>
      <c r="N33" s="218">
        <f t="shared" si="31"/>
        <v>0</v>
      </c>
      <c r="O33" s="218">
        <f t="shared" si="31"/>
        <v>30141439359</v>
      </c>
      <c r="P33" s="218">
        <f t="shared" si="31"/>
        <v>0</v>
      </c>
      <c r="Q33" s="218">
        <f t="shared" si="31"/>
        <v>30141439359</v>
      </c>
      <c r="R33" s="218">
        <f t="shared" si="31"/>
        <v>0</v>
      </c>
      <c r="S33" s="218">
        <f t="shared" si="31"/>
        <v>6430657267</v>
      </c>
      <c r="T33" s="218">
        <f t="shared" si="31"/>
        <v>6424221037</v>
      </c>
      <c r="U33" s="218">
        <f t="shared" si="31"/>
        <v>6418842643</v>
      </c>
      <c r="V33" s="218">
        <f t="shared" si="31"/>
        <v>6299043676</v>
      </c>
      <c r="W33" s="202">
        <f>+S33/O33*100</f>
        <v>21.334937560239158</v>
      </c>
      <c r="X33" s="161">
        <f>+T33/O33*100</f>
        <v>21.313584134069487</v>
      </c>
      <c r="Y33" s="162">
        <f>+V33/O33*100</f>
        <v>20.898284255689184</v>
      </c>
    </row>
    <row r="34" spans="11:25" ht="20.25" customHeight="1">
      <c r="K34" s="151" t="s">
        <v>399</v>
      </c>
      <c r="L34" s="251">
        <f t="shared" ref="L34:V34" si="32">SUM(L11:L11)</f>
        <v>2978155287</v>
      </c>
      <c r="M34" s="219">
        <f t="shared" si="32"/>
        <v>0</v>
      </c>
      <c r="N34" s="219">
        <f t="shared" si="32"/>
        <v>0</v>
      </c>
      <c r="O34" s="219">
        <f t="shared" si="32"/>
        <v>2978155287</v>
      </c>
      <c r="P34" s="219">
        <f t="shared" si="32"/>
        <v>0</v>
      </c>
      <c r="Q34" s="219">
        <f t="shared" si="32"/>
        <v>2549282303.52</v>
      </c>
      <c r="R34" s="219">
        <f t="shared" si="32"/>
        <v>428872983.48000002</v>
      </c>
      <c r="S34" s="219">
        <f t="shared" si="32"/>
        <v>1049179208.85</v>
      </c>
      <c r="T34" s="219">
        <f t="shared" si="32"/>
        <v>307689630</v>
      </c>
      <c r="U34" s="219">
        <f t="shared" si="32"/>
        <v>305812419.27999997</v>
      </c>
      <c r="V34" s="219">
        <f t="shared" si="32"/>
        <v>305812419.27999997</v>
      </c>
      <c r="W34" s="203">
        <f>+S34/O34*100</f>
        <v>35.229163953598771</v>
      </c>
      <c r="X34" s="163">
        <f>+T34/O34*100</f>
        <v>10.331550921575568</v>
      </c>
      <c r="Y34" s="164">
        <f>+V34/O34*100</f>
        <v>10.268518254065103</v>
      </c>
    </row>
    <row r="35" spans="11:25" ht="20.25" customHeight="1" thickBot="1">
      <c r="K35" s="152" t="s">
        <v>336</v>
      </c>
      <c r="L35" s="252">
        <f>SUM(L13:L18)</f>
        <v>983704619</v>
      </c>
      <c r="M35" s="252">
        <f t="shared" ref="M35:V35" si="33">SUM(M13:M18)</f>
        <v>0</v>
      </c>
      <c r="N35" s="252">
        <f t="shared" si="33"/>
        <v>0</v>
      </c>
      <c r="O35" s="252">
        <f t="shared" si="33"/>
        <v>983704619</v>
      </c>
      <c r="P35" s="252">
        <f t="shared" si="33"/>
        <v>236222642</v>
      </c>
      <c r="Q35" s="252">
        <f t="shared" si="33"/>
        <v>463155410</v>
      </c>
      <c r="R35" s="252">
        <f t="shared" si="33"/>
        <v>284326567</v>
      </c>
      <c r="S35" s="252">
        <f t="shared" si="33"/>
        <v>131744895</v>
      </c>
      <c r="T35" s="252">
        <f t="shared" si="33"/>
        <v>131667862</v>
      </c>
      <c r="U35" s="252">
        <f t="shared" si="33"/>
        <v>131667862</v>
      </c>
      <c r="V35" s="252">
        <f t="shared" si="33"/>
        <v>119471862</v>
      </c>
      <c r="W35" s="215">
        <f>+S35/O35*100</f>
        <v>13.392729123700494</v>
      </c>
      <c r="X35" s="200">
        <f>+T35/O35*100</f>
        <v>13.384898216077199</v>
      </c>
      <c r="Y35" s="201">
        <f>+V35/O35*100</f>
        <v>12.145095152796065</v>
      </c>
    </row>
    <row r="36" spans="11:25" ht="21.75" customHeight="1" thickBot="1">
      <c r="K36" s="148" t="s">
        <v>337</v>
      </c>
      <c r="L36" s="253">
        <f>SUM(L33:L35)</f>
        <v>34103299265</v>
      </c>
      <c r="M36" s="220">
        <f t="shared" ref="M36:V36" si="34">SUM(M33:M35)</f>
        <v>0</v>
      </c>
      <c r="N36" s="220">
        <f t="shared" si="34"/>
        <v>0</v>
      </c>
      <c r="O36" s="220">
        <f t="shared" si="34"/>
        <v>34103299265</v>
      </c>
      <c r="P36" s="220">
        <f t="shared" si="34"/>
        <v>236222642</v>
      </c>
      <c r="Q36" s="220">
        <f t="shared" si="34"/>
        <v>33153877072.52</v>
      </c>
      <c r="R36" s="220">
        <f t="shared" si="34"/>
        <v>713199550.48000002</v>
      </c>
      <c r="S36" s="220">
        <f t="shared" si="34"/>
        <v>7611581370.8500004</v>
      </c>
      <c r="T36" s="220">
        <f t="shared" si="34"/>
        <v>6863578529</v>
      </c>
      <c r="U36" s="220">
        <f t="shared" si="34"/>
        <v>6856322924.2799997</v>
      </c>
      <c r="V36" s="220">
        <f t="shared" si="34"/>
        <v>6724327957.2799997</v>
      </c>
      <c r="W36" s="216">
        <f>+S36/O36*100</f>
        <v>22.319193552811818</v>
      </c>
      <c r="X36" s="217">
        <f>+T36/O36*100</f>
        <v>20.125849043714219</v>
      </c>
      <c r="Y36" s="188">
        <f>+V36/O36*100</f>
        <v>19.717529101887028</v>
      </c>
    </row>
    <row r="37" spans="11:25" ht="14.25" customHeight="1" thickBot="1">
      <c r="K37" s="153"/>
      <c r="W37" s="168"/>
      <c r="X37" s="168"/>
      <c r="Y37" s="168"/>
    </row>
    <row r="38" spans="11:25" ht="19.5" customHeight="1" thickBot="1">
      <c r="K38" s="208" t="s">
        <v>338</v>
      </c>
      <c r="L38" s="254">
        <f>SUM(L21:L24)</f>
        <v>15000356199</v>
      </c>
      <c r="M38" s="254">
        <f t="shared" ref="M38:V38" si="35">SUM(M21:M24)</f>
        <v>0</v>
      </c>
      <c r="N38" s="254">
        <f t="shared" si="35"/>
        <v>0</v>
      </c>
      <c r="O38" s="254">
        <f t="shared" si="35"/>
        <v>15000356199</v>
      </c>
      <c r="P38" s="254">
        <f t="shared" si="35"/>
        <v>0</v>
      </c>
      <c r="Q38" s="254">
        <f t="shared" si="35"/>
        <v>14936245809</v>
      </c>
      <c r="R38" s="254">
        <f t="shared" si="35"/>
        <v>64110390</v>
      </c>
      <c r="S38" s="254">
        <f t="shared" si="35"/>
        <v>3501573267</v>
      </c>
      <c r="T38" s="254">
        <f t="shared" si="35"/>
        <v>2004041058.5</v>
      </c>
      <c r="U38" s="254">
        <f t="shared" si="35"/>
        <v>2004041058.5</v>
      </c>
      <c r="V38" s="254">
        <f t="shared" si="35"/>
        <v>2004041058.5</v>
      </c>
      <c r="W38" s="212">
        <f>+S38/O38*100</f>
        <v>23.343267456765009</v>
      </c>
      <c r="X38" s="213">
        <f>+T38/O38*100</f>
        <v>13.35995646979103</v>
      </c>
      <c r="Y38" s="169">
        <f>+V38/O38*100</f>
        <v>13.35995646979103</v>
      </c>
    </row>
    <row r="39" spans="11:25" ht="20.25" customHeight="1" thickBot="1">
      <c r="K39" s="207" t="s">
        <v>340</v>
      </c>
      <c r="L39" s="255">
        <f t="shared" ref="L39:V39" si="36">SUM(L38:L38)</f>
        <v>15000356199</v>
      </c>
      <c r="M39" s="221">
        <f t="shared" si="36"/>
        <v>0</v>
      </c>
      <c r="N39" s="221">
        <f t="shared" si="36"/>
        <v>0</v>
      </c>
      <c r="O39" s="221">
        <f t="shared" si="36"/>
        <v>15000356199</v>
      </c>
      <c r="P39" s="221">
        <f t="shared" si="36"/>
        <v>0</v>
      </c>
      <c r="Q39" s="221">
        <f t="shared" si="36"/>
        <v>14936245809</v>
      </c>
      <c r="R39" s="221">
        <f t="shared" si="36"/>
        <v>64110390</v>
      </c>
      <c r="S39" s="221">
        <f t="shared" si="36"/>
        <v>3501573267</v>
      </c>
      <c r="T39" s="221">
        <f t="shared" si="36"/>
        <v>2004041058.5</v>
      </c>
      <c r="U39" s="221">
        <f t="shared" si="36"/>
        <v>2004041058.5</v>
      </c>
      <c r="V39" s="221">
        <f t="shared" si="36"/>
        <v>2004041058.5</v>
      </c>
      <c r="W39" s="214">
        <f>+S39/O39*100</f>
        <v>23.343267456765009</v>
      </c>
      <c r="X39" s="189">
        <f>+T39/O39*100</f>
        <v>13.35995646979103</v>
      </c>
      <c r="Y39" s="190">
        <f>+V39/O39*100</f>
        <v>13.35995646979103</v>
      </c>
    </row>
    <row r="40" spans="11:25" ht="14.25" customHeight="1" thickBot="1">
      <c r="K40" s="147"/>
      <c r="L40" s="256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170"/>
      <c r="X40" s="170"/>
      <c r="Y40" s="170"/>
    </row>
    <row r="41" spans="11:25" ht="21" customHeight="1" thickBot="1">
      <c r="K41" s="154" t="s">
        <v>341</v>
      </c>
      <c r="L41" s="257">
        <f>+L39+L36</f>
        <v>49103655464</v>
      </c>
      <c r="M41" s="223">
        <f t="shared" ref="M41:V41" si="37">+M39+M36</f>
        <v>0</v>
      </c>
      <c r="N41" s="223">
        <f t="shared" si="37"/>
        <v>0</v>
      </c>
      <c r="O41" s="223">
        <f t="shared" si="37"/>
        <v>49103655464</v>
      </c>
      <c r="P41" s="223">
        <f t="shared" si="37"/>
        <v>236222642</v>
      </c>
      <c r="Q41" s="223">
        <f t="shared" si="37"/>
        <v>48090122881.520004</v>
      </c>
      <c r="R41" s="223">
        <f t="shared" si="37"/>
        <v>777309940.48000002</v>
      </c>
      <c r="S41" s="223">
        <f t="shared" si="37"/>
        <v>11113154637.85</v>
      </c>
      <c r="T41" s="223">
        <f t="shared" si="37"/>
        <v>8867619587.5</v>
      </c>
      <c r="U41" s="223">
        <f t="shared" si="37"/>
        <v>8860363982.7799988</v>
      </c>
      <c r="V41" s="223">
        <f t="shared" si="37"/>
        <v>8728369015.7799988</v>
      </c>
      <c r="W41" s="209">
        <f>+S41/O41*100</f>
        <v>22.632031226264878</v>
      </c>
      <c r="X41" s="210">
        <f>+T41/O41*100</f>
        <v>18.05898054575842</v>
      </c>
      <c r="Y41" s="211">
        <f>+V41/O41*100</f>
        <v>17.775395606095234</v>
      </c>
    </row>
    <row r="42" spans="11:25" ht="7.5" customHeight="1"/>
    <row r="43" spans="11:25" ht="12.75" customHeight="1">
      <c r="K43" s="155" t="s">
        <v>371</v>
      </c>
      <c r="M43" s="146"/>
      <c r="N43" s="146"/>
      <c r="O43" s="146"/>
      <c r="P43" s="146"/>
      <c r="U43" s="144"/>
    </row>
    <row r="44" spans="11:25" ht="14.25" customHeight="1">
      <c r="K44" s="155"/>
      <c r="Q44" s="146"/>
      <c r="S44" s="146"/>
    </row>
    <row r="45" spans="11:25">
      <c r="Q45" s="146"/>
      <c r="S45" s="146"/>
    </row>
    <row r="46" spans="11:25">
      <c r="Q46" s="146"/>
      <c r="S46" s="146"/>
    </row>
    <row r="47" spans="11:25">
      <c r="L47" s="258"/>
      <c r="Q47" s="146"/>
      <c r="S47" s="146"/>
    </row>
    <row r="49" spans="13:22" ht="15.75">
      <c r="M49" s="156"/>
      <c r="N49" s="157"/>
      <c r="O49" s="157"/>
      <c r="P49" s="157"/>
      <c r="Q49" s="158"/>
      <c r="R49" s="156"/>
      <c r="S49" s="156"/>
      <c r="T49" s="157"/>
      <c r="U49" s="157"/>
      <c r="V49" s="157"/>
    </row>
    <row r="50" spans="13:22" ht="15.75">
      <c r="M50" s="159" t="s">
        <v>372</v>
      </c>
      <c r="N50" s="159" t="s">
        <v>411</v>
      </c>
      <c r="O50" s="159"/>
      <c r="P50" s="159"/>
      <c r="Q50" s="160"/>
      <c r="R50" s="159"/>
      <c r="S50" s="159" t="s">
        <v>373</v>
      </c>
      <c r="T50" s="159" t="s">
        <v>417</v>
      </c>
      <c r="U50" s="159"/>
      <c r="V50" s="159"/>
    </row>
    <row r="51" spans="13:22" ht="15.75">
      <c r="M51" s="159"/>
      <c r="N51" s="159" t="s">
        <v>410</v>
      </c>
      <c r="O51" s="159"/>
      <c r="P51" s="159"/>
      <c r="Q51" s="159"/>
      <c r="R51" s="159"/>
      <c r="S51" s="159"/>
      <c r="T51" s="159" t="s">
        <v>418</v>
      </c>
      <c r="U51" s="159"/>
      <c r="V51" s="159"/>
    </row>
    <row r="52" spans="13:22" ht="15.75"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0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3"/>
  <sheetViews>
    <sheetView showGridLines="0" zoomScale="90" zoomScaleNormal="90" workbookViewId="0">
      <pane xSplit="15" ySplit="4" topLeftCell="P5" activePane="bottomRight" state="frozen"/>
      <selection pane="topRight" activeCell="P1" sqref="P1"/>
      <selection pane="bottomLeft" activeCell="A5" sqref="A5"/>
      <selection pane="bottomRight" sqref="A1:XFD1048576"/>
    </sheetView>
  </sheetViews>
  <sheetFormatPr baseColWidth="10" defaultRowHeight="15"/>
  <cols>
    <col min="1" max="1" width="13.42578125" style="307" customWidth="1"/>
    <col min="2" max="2" width="27" style="307" customWidth="1"/>
    <col min="3" max="3" width="21.5703125" style="307" customWidth="1"/>
    <col min="4" max="11" width="5.42578125" style="307" customWidth="1"/>
    <col min="12" max="12" width="9.5703125" style="307" customWidth="1"/>
    <col min="13" max="13" width="8" style="307" customWidth="1"/>
    <col min="14" max="14" width="9.5703125" style="307" customWidth="1"/>
    <col min="15" max="15" width="27.5703125" style="307" customWidth="1"/>
    <col min="16" max="26" width="18.85546875" style="307" customWidth="1"/>
    <col min="27" max="27" width="0" style="307" hidden="1" customWidth="1"/>
    <col min="28" max="28" width="6.42578125" style="307" customWidth="1"/>
    <col min="29" max="16384" width="11.42578125" style="307"/>
  </cols>
  <sheetData>
    <row r="1" spans="1:26">
      <c r="A1" s="305" t="s">
        <v>0</v>
      </c>
      <c r="B1" s="305">
        <v>2025</v>
      </c>
      <c r="C1" s="306" t="s">
        <v>1</v>
      </c>
      <c r="D1" s="306" t="s">
        <v>1</v>
      </c>
      <c r="E1" s="306" t="s">
        <v>1</v>
      </c>
      <c r="F1" s="306" t="s">
        <v>1</v>
      </c>
      <c r="G1" s="306" t="s">
        <v>1</v>
      </c>
      <c r="H1" s="306" t="s">
        <v>1</v>
      </c>
      <c r="I1" s="306" t="s">
        <v>1</v>
      </c>
      <c r="J1" s="306" t="s">
        <v>1</v>
      </c>
      <c r="K1" s="306" t="s">
        <v>1</v>
      </c>
      <c r="L1" s="306" t="s">
        <v>1</v>
      </c>
      <c r="M1" s="306" t="s">
        <v>1</v>
      </c>
      <c r="N1" s="306" t="s">
        <v>1</v>
      </c>
      <c r="O1" s="306" t="s">
        <v>1</v>
      </c>
      <c r="P1" s="306" t="s">
        <v>1</v>
      </c>
      <c r="Q1" s="306" t="s">
        <v>1</v>
      </c>
      <c r="R1" s="306" t="s">
        <v>1</v>
      </c>
      <c r="S1" s="306" t="s">
        <v>1</v>
      </c>
      <c r="T1" s="306" t="s">
        <v>1</v>
      </c>
      <c r="U1" s="306" t="s">
        <v>1</v>
      </c>
      <c r="V1" s="306" t="s">
        <v>1</v>
      </c>
      <c r="W1" s="306" t="s">
        <v>1</v>
      </c>
      <c r="X1" s="306" t="s">
        <v>1</v>
      </c>
      <c r="Y1" s="306" t="s">
        <v>1</v>
      </c>
      <c r="Z1" s="306" t="s">
        <v>1</v>
      </c>
    </row>
    <row r="2" spans="1:26">
      <c r="A2" s="305" t="s">
        <v>2</v>
      </c>
      <c r="B2" s="305" t="s">
        <v>3</v>
      </c>
      <c r="C2" s="306" t="s">
        <v>1</v>
      </c>
      <c r="D2" s="306" t="s">
        <v>1</v>
      </c>
      <c r="E2" s="306" t="s">
        <v>1</v>
      </c>
      <c r="F2" s="306" t="s">
        <v>1</v>
      </c>
      <c r="G2" s="306" t="s">
        <v>1</v>
      </c>
      <c r="H2" s="306" t="s">
        <v>1</v>
      </c>
      <c r="I2" s="306" t="s">
        <v>1</v>
      </c>
      <c r="J2" s="306" t="s">
        <v>1</v>
      </c>
      <c r="K2" s="306" t="s">
        <v>1</v>
      </c>
      <c r="L2" s="306" t="s">
        <v>1</v>
      </c>
      <c r="M2" s="306" t="s">
        <v>1</v>
      </c>
      <c r="N2" s="306" t="s">
        <v>1</v>
      </c>
      <c r="O2" s="306" t="s">
        <v>1</v>
      </c>
      <c r="P2" s="306" t="s">
        <v>1</v>
      </c>
      <c r="Q2" s="306" t="s">
        <v>1</v>
      </c>
      <c r="R2" s="306" t="s">
        <v>1</v>
      </c>
      <c r="S2" s="306" t="s">
        <v>1</v>
      </c>
      <c r="T2" s="306" t="s">
        <v>1</v>
      </c>
      <c r="U2" s="306" t="s">
        <v>1</v>
      </c>
      <c r="V2" s="306" t="s">
        <v>1</v>
      </c>
      <c r="W2" s="306" t="s">
        <v>1</v>
      </c>
      <c r="X2" s="306" t="s">
        <v>1</v>
      </c>
      <c r="Y2" s="306" t="s">
        <v>1</v>
      </c>
      <c r="Z2" s="306" t="s">
        <v>1</v>
      </c>
    </row>
    <row r="3" spans="1:26">
      <c r="A3" s="305" t="s">
        <v>4</v>
      </c>
      <c r="B3" s="305" t="s">
        <v>415</v>
      </c>
      <c r="C3" s="306" t="s">
        <v>1</v>
      </c>
      <c r="D3" s="306" t="s">
        <v>1</v>
      </c>
      <c r="E3" s="306" t="s">
        <v>1</v>
      </c>
      <c r="F3" s="306" t="s">
        <v>1</v>
      </c>
      <c r="G3" s="306" t="s">
        <v>1</v>
      </c>
      <c r="H3" s="306" t="s">
        <v>1</v>
      </c>
      <c r="I3" s="306" t="s">
        <v>1</v>
      </c>
      <c r="J3" s="306" t="s">
        <v>1</v>
      </c>
      <c r="K3" s="306" t="s">
        <v>1</v>
      </c>
      <c r="L3" s="306" t="s">
        <v>1</v>
      </c>
      <c r="M3" s="306" t="s">
        <v>1</v>
      </c>
      <c r="N3" s="306" t="s">
        <v>1</v>
      </c>
      <c r="O3" s="306" t="s">
        <v>1</v>
      </c>
      <c r="P3" s="306" t="s">
        <v>1</v>
      </c>
      <c r="Q3" s="306" t="s">
        <v>1</v>
      </c>
      <c r="R3" s="306" t="s">
        <v>1</v>
      </c>
      <c r="S3" s="306" t="s">
        <v>1</v>
      </c>
      <c r="T3" s="306" t="s">
        <v>1</v>
      </c>
      <c r="U3" s="306" t="s">
        <v>1</v>
      </c>
      <c r="V3" s="306" t="s">
        <v>1</v>
      </c>
      <c r="W3" s="306" t="s">
        <v>1</v>
      </c>
      <c r="X3" s="306" t="s">
        <v>1</v>
      </c>
      <c r="Y3" s="306" t="s">
        <v>1</v>
      </c>
      <c r="Z3" s="306" t="s">
        <v>1</v>
      </c>
    </row>
    <row r="4" spans="1:26" ht="24">
      <c r="A4" s="305" t="s">
        <v>6</v>
      </c>
      <c r="B4" s="305" t="s">
        <v>7</v>
      </c>
      <c r="C4" s="305" t="s">
        <v>8</v>
      </c>
      <c r="D4" s="305" t="s">
        <v>9</v>
      </c>
      <c r="E4" s="305" t="s">
        <v>10</v>
      </c>
      <c r="F4" s="305" t="s">
        <v>11</v>
      </c>
      <c r="G4" s="305" t="s">
        <v>12</v>
      </c>
      <c r="H4" s="305" t="s">
        <v>13</v>
      </c>
      <c r="I4" s="305" t="s">
        <v>14</v>
      </c>
      <c r="J4" s="305" t="s">
        <v>15</v>
      </c>
      <c r="K4" s="305" t="s">
        <v>16</v>
      </c>
      <c r="L4" s="305" t="s">
        <v>17</v>
      </c>
      <c r="M4" s="305" t="s">
        <v>18</v>
      </c>
      <c r="N4" s="305" t="s">
        <v>19</v>
      </c>
      <c r="O4" s="305" t="s">
        <v>20</v>
      </c>
      <c r="P4" s="305" t="s">
        <v>21</v>
      </c>
      <c r="Q4" s="305" t="s">
        <v>22</v>
      </c>
      <c r="R4" s="305" t="s">
        <v>23</v>
      </c>
      <c r="S4" s="305" t="s">
        <v>24</v>
      </c>
      <c r="T4" s="305" t="s">
        <v>25</v>
      </c>
      <c r="U4" s="305" t="s">
        <v>26</v>
      </c>
      <c r="V4" s="305" t="s">
        <v>27</v>
      </c>
      <c r="W4" s="305" t="s">
        <v>28</v>
      </c>
      <c r="X4" s="305" t="s">
        <v>29</v>
      </c>
      <c r="Y4" s="305" t="s">
        <v>30</v>
      </c>
      <c r="Z4" s="305" t="s">
        <v>31</v>
      </c>
    </row>
    <row r="5" spans="1:26" ht="33.75">
      <c r="A5" s="308" t="s">
        <v>32</v>
      </c>
      <c r="B5" s="309" t="s">
        <v>400</v>
      </c>
      <c r="C5" s="310" t="s">
        <v>378</v>
      </c>
      <c r="D5" s="308" t="s">
        <v>35</v>
      </c>
      <c r="E5" s="308" t="s">
        <v>379</v>
      </c>
      <c r="F5" s="308" t="s">
        <v>379</v>
      </c>
      <c r="G5" s="308" t="s">
        <v>379</v>
      </c>
      <c r="H5" s="308"/>
      <c r="I5" s="308"/>
      <c r="J5" s="308"/>
      <c r="K5" s="308"/>
      <c r="L5" s="308" t="s">
        <v>38</v>
      </c>
      <c r="M5" s="308" t="s">
        <v>39</v>
      </c>
      <c r="N5" s="308" t="s">
        <v>40</v>
      </c>
      <c r="O5" s="309" t="s">
        <v>380</v>
      </c>
      <c r="P5" s="311">
        <v>20008506380</v>
      </c>
      <c r="Q5" s="311">
        <v>0</v>
      </c>
      <c r="R5" s="311">
        <v>0</v>
      </c>
      <c r="S5" s="311">
        <v>20008506380</v>
      </c>
      <c r="T5" s="311">
        <v>0</v>
      </c>
      <c r="U5" s="311">
        <v>20008506380</v>
      </c>
      <c r="V5" s="311">
        <v>0</v>
      </c>
      <c r="W5" s="311">
        <v>4327942365</v>
      </c>
      <c r="X5" s="311">
        <v>4324149627</v>
      </c>
      <c r="Y5" s="311">
        <v>4320631083</v>
      </c>
      <c r="Z5" s="311">
        <v>4320631083</v>
      </c>
    </row>
    <row r="6" spans="1:26" ht="33.75">
      <c r="A6" s="308" t="s">
        <v>32</v>
      </c>
      <c r="B6" s="309" t="s">
        <v>400</v>
      </c>
      <c r="C6" s="310" t="s">
        <v>381</v>
      </c>
      <c r="D6" s="308" t="s">
        <v>35</v>
      </c>
      <c r="E6" s="308" t="s">
        <v>379</v>
      </c>
      <c r="F6" s="308" t="s">
        <v>379</v>
      </c>
      <c r="G6" s="308" t="s">
        <v>382</v>
      </c>
      <c r="H6" s="308"/>
      <c r="I6" s="308"/>
      <c r="J6" s="308"/>
      <c r="K6" s="308"/>
      <c r="L6" s="308" t="s">
        <v>38</v>
      </c>
      <c r="M6" s="308" t="s">
        <v>39</v>
      </c>
      <c r="N6" s="308" t="s">
        <v>40</v>
      </c>
      <c r="O6" s="309" t="s">
        <v>383</v>
      </c>
      <c r="P6" s="311">
        <v>7191978028</v>
      </c>
      <c r="Q6" s="311">
        <v>0</v>
      </c>
      <c r="R6" s="311">
        <v>0</v>
      </c>
      <c r="S6" s="311">
        <v>7191978028</v>
      </c>
      <c r="T6" s="311">
        <v>0</v>
      </c>
      <c r="U6" s="311">
        <v>7191978028</v>
      </c>
      <c r="V6" s="311">
        <v>0</v>
      </c>
      <c r="W6" s="311">
        <v>1696835982</v>
      </c>
      <c r="X6" s="311">
        <v>1696535182</v>
      </c>
      <c r="Y6" s="311">
        <v>1696535182</v>
      </c>
      <c r="Z6" s="311">
        <v>1576736215</v>
      </c>
    </row>
    <row r="7" spans="1:26" ht="33.75">
      <c r="A7" s="308" t="s">
        <v>32</v>
      </c>
      <c r="B7" s="309" t="s">
        <v>400</v>
      </c>
      <c r="C7" s="310" t="s">
        <v>384</v>
      </c>
      <c r="D7" s="308" t="s">
        <v>35</v>
      </c>
      <c r="E7" s="308" t="s">
        <v>379</v>
      </c>
      <c r="F7" s="308" t="s">
        <v>379</v>
      </c>
      <c r="G7" s="308" t="s">
        <v>385</v>
      </c>
      <c r="H7" s="308"/>
      <c r="I7" s="308"/>
      <c r="J7" s="308"/>
      <c r="K7" s="308"/>
      <c r="L7" s="308" t="s">
        <v>38</v>
      </c>
      <c r="M7" s="308" t="s">
        <v>39</v>
      </c>
      <c r="N7" s="308" t="s">
        <v>40</v>
      </c>
      <c r="O7" s="309" t="s">
        <v>386</v>
      </c>
      <c r="P7" s="311">
        <v>2940954951</v>
      </c>
      <c r="Q7" s="311">
        <v>0</v>
      </c>
      <c r="R7" s="311">
        <v>0</v>
      </c>
      <c r="S7" s="311">
        <v>2940954951</v>
      </c>
      <c r="T7" s="311">
        <v>0</v>
      </c>
      <c r="U7" s="311">
        <v>2940954951</v>
      </c>
      <c r="V7" s="311">
        <v>0</v>
      </c>
      <c r="W7" s="311">
        <v>405878920</v>
      </c>
      <c r="X7" s="311">
        <v>403536228</v>
      </c>
      <c r="Y7" s="311">
        <v>401676378</v>
      </c>
      <c r="Z7" s="311">
        <v>401676378</v>
      </c>
    </row>
    <row r="8" spans="1:26" ht="33.75">
      <c r="A8" s="308" t="s">
        <v>32</v>
      </c>
      <c r="B8" s="309" t="s">
        <v>400</v>
      </c>
      <c r="C8" s="310" t="s">
        <v>401</v>
      </c>
      <c r="D8" s="308" t="s">
        <v>35</v>
      </c>
      <c r="E8" s="308" t="s">
        <v>382</v>
      </c>
      <c r="F8" s="308"/>
      <c r="G8" s="308"/>
      <c r="H8" s="308"/>
      <c r="I8" s="308"/>
      <c r="J8" s="308"/>
      <c r="K8" s="308"/>
      <c r="L8" s="308" t="s">
        <v>38</v>
      </c>
      <c r="M8" s="308" t="s">
        <v>39</v>
      </c>
      <c r="N8" s="308" t="s">
        <v>40</v>
      </c>
      <c r="O8" s="309" t="s">
        <v>402</v>
      </c>
      <c r="P8" s="311">
        <v>2978155287</v>
      </c>
      <c r="Q8" s="311">
        <v>0</v>
      </c>
      <c r="R8" s="311">
        <v>0</v>
      </c>
      <c r="S8" s="311">
        <v>2978155287</v>
      </c>
      <c r="T8" s="311">
        <v>0</v>
      </c>
      <c r="U8" s="311">
        <v>2549282303.52</v>
      </c>
      <c r="V8" s="311">
        <v>428872983.48000002</v>
      </c>
      <c r="W8" s="311">
        <v>1049179208.85</v>
      </c>
      <c r="X8" s="311">
        <v>307689630</v>
      </c>
      <c r="Y8" s="311">
        <v>305812419.27999997</v>
      </c>
      <c r="Z8" s="311">
        <v>305812419.27999997</v>
      </c>
    </row>
    <row r="9" spans="1:26" ht="33.75">
      <c r="A9" s="308" t="s">
        <v>32</v>
      </c>
      <c r="B9" s="309" t="s">
        <v>400</v>
      </c>
      <c r="C9" s="310" t="s">
        <v>412</v>
      </c>
      <c r="D9" s="308" t="s">
        <v>35</v>
      </c>
      <c r="E9" s="308" t="s">
        <v>385</v>
      </c>
      <c r="F9" s="308" t="s">
        <v>385</v>
      </c>
      <c r="G9" s="308" t="s">
        <v>379</v>
      </c>
      <c r="H9" s="308" t="s">
        <v>413</v>
      </c>
      <c r="I9" s="308"/>
      <c r="J9" s="308"/>
      <c r="K9" s="308"/>
      <c r="L9" s="308" t="s">
        <v>38</v>
      </c>
      <c r="M9" s="308" t="s">
        <v>39</v>
      </c>
      <c r="N9" s="308" t="s">
        <v>40</v>
      </c>
      <c r="O9" s="309" t="s">
        <v>414</v>
      </c>
      <c r="P9" s="311">
        <v>236222642</v>
      </c>
      <c r="Q9" s="311">
        <v>0</v>
      </c>
      <c r="R9" s="311">
        <v>0</v>
      </c>
      <c r="S9" s="311">
        <v>236222642</v>
      </c>
      <c r="T9" s="311">
        <v>236222642</v>
      </c>
      <c r="U9" s="311">
        <v>0</v>
      </c>
      <c r="V9" s="311">
        <v>0</v>
      </c>
      <c r="W9" s="311">
        <v>0</v>
      </c>
      <c r="X9" s="311">
        <v>0</v>
      </c>
      <c r="Y9" s="311">
        <v>0</v>
      </c>
      <c r="Z9" s="311">
        <v>0</v>
      </c>
    </row>
    <row r="10" spans="1:26" ht="33.75">
      <c r="A10" s="308" t="s">
        <v>32</v>
      </c>
      <c r="B10" s="309" t="s">
        <v>400</v>
      </c>
      <c r="C10" s="310" t="s">
        <v>387</v>
      </c>
      <c r="D10" s="308" t="s">
        <v>35</v>
      </c>
      <c r="E10" s="308" t="s">
        <v>385</v>
      </c>
      <c r="F10" s="308" t="s">
        <v>388</v>
      </c>
      <c r="G10" s="308" t="s">
        <v>382</v>
      </c>
      <c r="H10" s="308" t="s">
        <v>389</v>
      </c>
      <c r="I10" s="308"/>
      <c r="J10" s="308"/>
      <c r="K10" s="308"/>
      <c r="L10" s="308" t="s">
        <v>38</v>
      </c>
      <c r="M10" s="308" t="s">
        <v>39</v>
      </c>
      <c r="N10" s="308" t="s">
        <v>40</v>
      </c>
      <c r="O10" s="309" t="s">
        <v>390</v>
      </c>
      <c r="P10" s="311">
        <v>318562187</v>
      </c>
      <c r="Q10" s="311">
        <v>0</v>
      </c>
      <c r="R10" s="311">
        <v>0</v>
      </c>
      <c r="S10" s="311">
        <v>318562187</v>
      </c>
      <c r="T10" s="311">
        <v>0</v>
      </c>
      <c r="U10" s="311">
        <v>318562187</v>
      </c>
      <c r="V10" s="311">
        <v>0</v>
      </c>
      <c r="W10" s="311">
        <v>69185391</v>
      </c>
      <c r="X10" s="311">
        <v>69185391</v>
      </c>
      <c r="Y10" s="311">
        <v>69185391</v>
      </c>
      <c r="Z10" s="311">
        <v>69185391</v>
      </c>
    </row>
    <row r="11" spans="1:26" ht="33.75">
      <c r="A11" s="308" t="s">
        <v>32</v>
      </c>
      <c r="B11" s="309" t="s">
        <v>400</v>
      </c>
      <c r="C11" s="310" t="s">
        <v>391</v>
      </c>
      <c r="D11" s="308" t="s">
        <v>35</v>
      </c>
      <c r="E11" s="308" t="s">
        <v>385</v>
      </c>
      <c r="F11" s="308" t="s">
        <v>388</v>
      </c>
      <c r="G11" s="308" t="s">
        <v>382</v>
      </c>
      <c r="H11" s="308" t="s">
        <v>392</v>
      </c>
      <c r="I11" s="308"/>
      <c r="J11" s="308"/>
      <c r="K11" s="308"/>
      <c r="L11" s="308" t="s">
        <v>38</v>
      </c>
      <c r="M11" s="308" t="s">
        <v>39</v>
      </c>
      <c r="N11" s="308" t="s">
        <v>40</v>
      </c>
      <c r="O11" s="309" t="s">
        <v>398</v>
      </c>
      <c r="P11" s="311">
        <v>89997280</v>
      </c>
      <c r="Q11" s="311">
        <v>0</v>
      </c>
      <c r="R11" s="311">
        <v>0</v>
      </c>
      <c r="S11" s="311">
        <v>89997280</v>
      </c>
      <c r="T11" s="311">
        <v>0</v>
      </c>
      <c r="U11" s="311">
        <v>89997280</v>
      </c>
      <c r="V11" s="311">
        <v>0</v>
      </c>
      <c r="W11" s="311">
        <v>24476504</v>
      </c>
      <c r="X11" s="311">
        <v>24399471</v>
      </c>
      <c r="Y11" s="311">
        <v>24399471</v>
      </c>
      <c r="Z11" s="311">
        <v>24399471</v>
      </c>
    </row>
    <row r="12" spans="1:26" ht="33.75">
      <c r="A12" s="308" t="s">
        <v>32</v>
      </c>
      <c r="B12" s="309" t="s">
        <v>400</v>
      </c>
      <c r="C12" s="310" t="s">
        <v>403</v>
      </c>
      <c r="D12" s="308" t="s">
        <v>35</v>
      </c>
      <c r="E12" s="308" t="s">
        <v>385</v>
      </c>
      <c r="F12" s="308" t="s">
        <v>39</v>
      </c>
      <c r="G12" s="308"/>
      <c r="H12" s="308"/>
      <c r="I12" s="308"/>
      <c r="J12" s="308"/>
      <c r="K12" s="308"/>
      <c r="L12" s="308" t="s">
        <v>38</v>
      </c>
      <c r="M12" s="308" t="s">
        <v>39</v>
      </c>
      <c r="N12" s="308" t="s">
        <v>40</v>
      </c>
      <c r="O12" s="309" t="s">
        <v>69</v>
      </c>
      <c r="P12" s="311">
        <v>183464730</v>
      </c>
      <c r="Q12" s="311">
        <v>0</v>
      </c>
      <c r="R12" s="311">
        <v>0</v>
      </c>
      <c r="S12" s="311">
        <v>183464730</v>
      </c>
      <c r="T12" s="311">
        <v>0</v>
      </c>
      <c r="U12" s="311">
        <v>0</v>
      </c>
      <c r="V12" s="311">
        <v>183464730</v>
      </c>
      <c r="W12" s="311">
        <v>0</v>
      </c>
      <c r="X12" s="311">
        <v>0</v>
      </c>
      <c r="Y12" s="311">
        <v>0</v>
      </c>
      <c r="Z12" s="311">
        <v>0</v>
      </c>
    </row>
    <row r="13" spans="1:26" ht="33.75">
      <c r="A13" s="308" t="s">
        <v>32</v>
      </c>
      <c r="B13" s="309" t="s">
        <v>400</v>
      </c>
      <c r="C13" s="310" t="s">
        <v>393</v>
      </c>
      <c r="D13" s="308" t="s">
        <v>35</v>
      </c>
      <c r="E13" s="308" t="s">
        <v>394</v>
      </c>
      <c r="F13" s="308" t="s">
        <v>379</v>
      </c>
      <c r="G13" s="308"/>
      <c r="H13" s="308"/>
      <c r="I13" s="308"/>
      <c r="J13" s="308"/>
      <c r="K13" s="308"/>
      <c r="L13" s="308" t="s">
        <v>38</v>
      </c>
      <c r="M13" s="308" t="s">
        <v>39</v>
      </c>
      <c r="N13" s="308" t="s">
        <v>40</v>
      </c>
      <c r="O13" s="309" t="s">
        <v>395</v>
      </c>
      <c r="P13" s="311">
        <v>54595943</v>
      </c>
      <c r="Q13" s="311">
        <v>0</v>
      </c>
      <c r="R13" s="311">
        <v>0</v>
      </c>
      <c r="S13" s="311">
        <v>54595943</v>
      </c>
      <c r="T13" s="311">
        <v>0</v>
      </c>
      <c r="U13" s="311">
        <v>54595943</v>
      </c>
      <c r="V13" s="311">
        <v>0</v>
      </c>
      <c r="W13" s="311">
        <v>38083000</v>
      </c>
      <c r="X13" s="311">
        <v>38083000</v>
      </c>
      <c r="Y13" s="311">
        <v>38083000</v>
      </c>
      <c r="Z13" s="311">
        <v>25887000</v>
      </c>
    </row>
    <row r="14" spans="1:26" ht="33.75">
      <c r="A14" s="308" t="s">
        <v>32</v>
      </c>
      <c r="B14" s="309" t="s">
        <v>400</v>
      </c>
      <c r="C14" s="310" t="s">
        <v>396</v>
      </c>
      <c r="D14" s="308" t="s">
        <v>35</v>
      </c>
      <c r="E14" s="308" t="s">
        <v>394</v>
      </c>
      <c r="F14" s="308" t="s">
        <v>388</v>
      </c>
      <c r="G14" s="308" t="s">
        <v>379</v>
      </c>
      <c r="H14" s="308"/>
      <c r="I14" s="308"/>
      <c r="J14" s="308"/>
      <c r="K14" s="308"/>
      <c r="L14" s="308" t="s">
        <v>38</v>
      </c>
      <c r="M14" s="308" t="s">
        <v>62</v>
      </c>
      <c r="N14" s="308" t="s">
        <v>63</v>
      </c>
      <c r="O14" s="309" t="s">
        <v>397</v>
      </c>
      <c r="P14" s="311">
        <v>100861837</v>
      </c>
      <c r="Q14" s="311">
        <v>0</v>
      </c>
      <c r="R14" s="311">
        <v>0</v>
      </c>
      <c r="S14" s="311">
        <v>100861837</v>
      </c>
      <c r="T14" s="311">
        <v>0</v>
      </c>
      <c r="U14" s="311">
        <v>0</v>
      </c>
      <c r="V14" s="311">
        <v>100861837</v>
      </c>
      <c r="W14" s="311">
        <v>0</v>
      </c>
      <c r="X14" s="311">
        <v>0</v>
      </c>
      <c r="Y14" s="311">
        <v>0</v>
      </c>
      <c r="Z14" s="311">
        <v>0</v>
      </c>
    </row>
    <row r="15" spans="1:26" ht="45">
      <c r="A15" s="308" t="s">
        <v>32</v>
      </c>
      <c r="B15" s="309" t="s">
        <v>400</v>
      </c>
      <c r="C15" s="310" t="s">
        <v>404</v>
      </c>
      <c r="D15" s="308" t="s">
        <v>71</v>
      </c>
      <c r="E15" s="308" t="s">
        <v>377</v>
      </c>
      <c r="F15" s="308" t="s">
        <v>73</v>
      </c>
      <c r="G15" s="308" t="s">
        <v>46</v>
      </c>
      <c r="H15" s="308" t="s">
        <v>405</v>
      </c>
      <c r="I15" s="308"/>
      <c r="J15" s="308"/>
      <c r="K15" s="308"/>
      <c r="L15" s="308" t="s">
        <v>38</v>
      </c>
      <c r="M15" s="308" t="s">
        <v>39</v>
      </c>
      <c r="N15" s="308" t="s">
        <v>40</v>
      </c>
      <c r="O15" s="309" t="s">
        <v>406</v>
      </c>
      <c r="P15" s="311">
        <v>3450081926</v>
      </c>
      <c r="Q15" s="311">
        <v>0</v>
      </c>
      <c r="R15" s="311">
        <v>0</v>
      </c>
      <c r="S15" s="311">
        <v>3450081926</v>
      </c>
      <c r="T15" s="311">
        <v>0</v>
      </c>
      <c r="U15" s="311">
        <v>3450081926</v>
      </c>
      <c r="V15" s="311">
        <v>0</v>
      </c>
      <c r="W15" s="311">
        <v>511348758</v>
      </c>
      <c r="X15" s="311">
        <v>511348758</v>
      </c>
      <c r="Y15" s="311">
        <v>511348758</v>
      </c>
      <c r="Z15" s="311">
        <v>511348758</v>
      </c>
    </row>
    <row r="16" spans="1:26" ht="45">
      <c r="A16" s="308" t="s">
        <v>32</v>
      </c>
      <c r="B16" s="309" t="s">
        <v>400</v>
      </c>
      <c r="C16" s="310" t="s">
        <v>407</v>
      </c>
      <c r="D16" s="308" t="s">
        <v>71</v>
      </c>
      <c r="E16" s="308" t="s">
        <v>377</v>
      </c>
      <c r="F16" s="308" t="s">
        <v>73</v>
      </c>
      <c r="G16" s="308" t="s">
        <v>68</v>
      </c>
      <c r="H16" s="308" t="s">
        <v>405</v>
      </c>
      <c r="I16" s="308"/>
      <c r="J16" s="308"/>
      <c r="K16" s="308"/>
      <c r="L16" s="308" t="s">
        <v>38</v>
      </c>
      <c r="M16" s="308" t="s">
        <v>39</v>
      </c>
      <c r="N16" s="308" t="s">
        <v>40</v>
      </c>
      <c r="O16" s="309" t="s">
        <v>406</v>
      </c>
      <c r="P16" s="311">
        <v>3600085488</v>
      </c>
      <c r="Q16" s="311">
        <v>0</v>
      </c>
      <c r="R16" s="311">
        <v>0</v>
      </c>
      <c r="S16" s="311">
        <v>3600085488</v>
      </c>
      <c r="T16" s="311">
        <v>0</v>
      </c>
      <c r="U16" s="311">
        <v>3600085488</v>
      </c>
      <c r="V16" s="311">
        <v>0</v>
      </c>
      <c r="W16" s="311">
        <v>578806421</v>
      </c>
      <c r="X16" s="311">
        <v>577535064</v>
      </c>
      <c r="Y16" s="311">
        <v>577535064</v>
      </c>
      <c r="Z16" s="311">
        <v>577535064</v>
      </c>
    </row>
    <row r="17" spans="1:26" ht="45">
      <c r="A17" s="308" t="s">
        <v>32</v>
      </c>
      <c r="B17" s="309" t="s">
        <v>400</v>
      </c>
      <c r="C17" s="310" t="s">
        <v>408</v>
      </c>
      <c r="D17" s="308" t="s">
        <v>71</v>
      </c>
      <c r="E17" s="308" t="s">
        <v>376</v>
      </c>
      <c r="F17" s="308" t="s">
        <v>73</v>
      </c>
      <c r="G17" s="308" t="s">
        <v>147</v>
      </c>
      <c r="H17" s="308" t="s">
        <v>405</v>
      </c>
      <c r="I17" s="308"/>
      <c r="J17" s="308"/>
      <c r="K17" s="308"/>
      <c r="L17" s="308" t="s">
        <v>38</v>
      </c>
      <c r="M17" s="308" t="s">
        <v>39</v>
      </c>
      <c r="N17" s="308" t="s">
        <v>40</v>
      </c>
      <c r="O17" s="309" t="s">
        <v>406</v>
      </c>
      <c r="P17" s="311">
        <v>4950117545</v>
      </c>
      <c r="Q17" s="311">
        <v>0</v>
      </c>
      <c r="R17" s="311">
        <v>0</v>
      </c>
      <c r="S17" s="311">
        <v>4950117545</v>
      </c>
      <c r="T17" s="311">
        <v>0</v>
      </c>
      <c r="U17" s="311">
        <v>4886007155</v>
      </c>
      <c r="V17" s="311">
        <v>64110390</v>
      </c>
      <c r="W17" s="311">
        <v>1057589683</v>
      </c>
      <c r="X17" s="311">
        <v>809735907</v>
      </c>
      <c r="Y17" s="311">
        <v>809735907</v>
      </c>
      <c r="Z17" s="311">
        <v>809735907</v>
      </c>
    </row>
    <row r="18" spans="1:26" ht="45">
      <c r="A18" s="308" t="s">
        <v>32</v>
      </c>
      <c r="B18" s="309" t="s">
        <v>400</v>
      </c>
      <c r="C18" s="310" t="s">
        <v>409</v>
      </c>
      <c r="D18" s="308" t="s">
        <v>71</v>
      </c>
      <c r="E18" s="308" t="s">
        <v>376</v>
      </c>
      <c r="F18" s="308" t="s">
        <v>73</v>
      </c>
      <c r="G18" s="308" t="s">
        <v>154</v>
      </c>
      <c r="H18" s="308" t="s">
        <v>405</v>
      </c>
      <c r="I18" s="308"/>
      <c r="J18" s="308"/>
      <c r="K18" s="308"/>
      <c r="L18" s="308" t="s">
        <v>38</v>
      </c>
      <c r="M18" s="308" t="s">
        <v>39</v>
      </c>
      <c r="N18" s="308" t="s">
        <v>40</v>
      </c>
      <c r="O18" s="309" t="s">
        <v>406</v>
      </c>
      <c r="P18" s="311">
        <v>3000071240</v>
      </c>
      <c r="Q18" s="311">
        <v>0</v>
      </c>
      <c r="R18" s="311">
        <v>0</v>
      </c>
      <c r="S18" s="311">
        <v>3000071240</v>
      </c>
      <c r="T18" s="311">
        <v>0</v>
      </c>
      <c r="U18" s="311">
        <v>3000071240</v>
      </c>
      <c r="V18" s="311">
        <v>0</v>
      </c>
      <c r="W18" s="311">
        <v>1353828405</v>
      </c>
      <c r="X18" s="311">
        <v>105421329.5</v>
      </c>
      <c r="Y18" s="311">
        <v>105421329.5</v>
      </c>
      <c r="Z18" s="311">
        <v>105421329.5</v>
      </c>
    </row>
    <row r="19" spans="1:26">
      <c r="A19" s="308" t="s">
        <v>1</v>
      </c>
      <c r="B19" s="309" t="s">
        <v>1</v>
      </c>
      <c r="C19" s="310" t="s">
        <v>1</v>
      </c>
      <c r="D19" s="308" t="s">
        <v>1</v>
      </c>
      <c r="E19" s="308" t="s">
        <v>1</v>
      </c>
      <c r="F19" s="308" t="s">
        <v>1</v>
      </c>
      <c r="G19" s="308" t="s">
        <v>1</v>
      </c>
      <c r="H19" s="308" t="s">
        <v>1</v>
      </c>
      <c r="I19" s="308" t="s">
        <v>1</v>
      </c>
      <c r="J19" s="308" t="s">
        <v>1</v>
      </c>
      <c r="K19" s="308" t="s">
        <v>1</v>
      </c>
      <c r="L19" s="308" t="s">
        <v>1</v>
      </c>
      <c r="M19" s="308" t="s">
        <v>1</v>
      </c>
      <c r="N19" s="308" t="s">
        <v>1</v>
      </c>
      <c r="O19" s="309" t="s">
        <v>1</v>
      </c>
      <c r="P19" s="311">
        <f>SUM(P5:P18)</f>
        <v>49103655464</v>
      </c>
      <c r="Q19" s="311">
        <f t="shared" ref="Q19:Z19" si="0">SUM(Q5:Q18)</f>
        <v>0</v>
      </c>
      <c r="R19" s="311">
        <f t="shared" si="0"/>
        <v>0</v>
      </c>
      <c r="S19" s="311">
        <f t="shared" si="0"/>
        <v>49103655464</v>
      </c>
      <c r="T19" s="311">
        <f t="shared" si="0"/>
        <v>236222642</v>
      </c>
      <c r="U19" s="311">
        <f t="shared" si="0"/>
        <v>48090122881.520004</v>
      </c>
      <c r="V19" s="311">
        <f t="shared" si="0"/>
        <v>777309940.48000002</v>
      </c>
      <c r="W19" s="311">
        <f t="shared" si="0"/>
        <v>11113154637.85</v>
      </c>
      <c r="X19" s="311">
        <f t="shared" si="0"/>
        <v>8867619587.5</v>
      </c>
      <c r="Y19" s="311">
        <f t="shared" si="0"/>
        <v>8860363982.7799988</v>
      </c>
      <c r="Z19" s="311">
        <f t="shared" si="0"/>
        <v>8728369015.7799988</v>
      </c>
    </row>
    <row r="20" spans="1:26">
      <c r="A20" s="308" t="s">
        <v>1</v>
      </c>
      <c r="B20" s="312" t="s">
        <v>1</v>
      </c>
      <c r="C20" s="310" t="s">
        <v>1</v>
      </c>
      <c r="D20" s="308" t="s">
        <v>1</v>
      </c>
      <c r="E20" s="308" t="s">
        <v>1</v>
      </c>
      <c r="F20" s="308" t="s">
        <v>1</v>
      </c>
      <c r="G20" s="308" t="s">
        <v>1</v>
      </c>
      <c r="H20" s="308" t="s">
        <v>1</v>
      </c>
      <c r="I20" s="308" t="s">
        <v>1</v>
      </c>
      <c r="J20" s="308" t="s">
        <v>1</v>
      </c>
      <c r="K20" s="308" t="s">
        <v>1</v>
      </c>
      <c r="L20" s="308" t="s">
        <v>1</v>
      </c>
      <c r="M20" s="308" t="s">
        <v>1</v>
      </c>
      <c r="N20" s="308" t="s">
        <v>1</v>
      </c>
      <c r="O20" s="309" t="s">
        <v>1</v>
      </c>
      <c r="P20" s="313" t="s">
        <v>1</v>
      </c>
      <c r="Q20" s="313" t="s">
        <v>1</v>
      </c>
      <c r="R20" s="313" t="s">
        <v>1</v>
      </c>
      <c r="S20" s="313" t="s">
        <v>1</v>
      </c>
      <c r="T20" s="313" t="s">
        <v>1</v>
      </c>
      <c r="U20" s="313" t="s">
        <v>1</v>
      </c>
      <c r="V20" s="313" t="s">
        <v>1</v>
      </c>
      <c r="W20" s="313" t="s">
        <v>1</v>
      </c>
      <c r="X20" s="313" t="s">
        <v>1</v>
      </c>
      <c r="Y20" s="313" t="s">
        <v>1</v>
      </c>
      <c r="Z20" s="313" t="s">
        <v>1</v>
      </c>
    </row>
    <row r="21" spans="1:26" ht="33.950000000000003" customHeight="1"/>
    <row r="23" spans="1:26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P11"/>
  <sheetViews>
    <sheetView workbookViewId="0">
      <selection activeCell="G17" sqref="G17"/>
    </sheetView>
  </sheetViews>
  <sheetFormatPr baseColWidth="10" defaultRowHeight="1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/>
    <row r="5" spans="2:16" ht="34.5" thickBot="1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MARZO 2025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2025-04-03T20:17:22Z</cp:lastPrinted>
  <dcterms:created xsi:type="dcterms:W3CDTF">2015-08-03T13:34:35Z</dcterms:created>
  <dcterms:modified xsi:type="dcterms:W3CDTF">2025-04-03T20:17:34Z</dcterms:modified>
</cp:coreProperties>
</file>