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fcruz\Desktop\DAFP\2025\GGF 2025\INFORMES SOLICITADOS 2025\SGI\EJECUCION PAGINA WEB\2025-08-31_Reporte_pagina_web_agosto_2025\"/>
    </mc:Choice>
  </mc:AlternateContent>
  <bookViews>
    <workbookView xWindow="0" yWindow="0" windowWidth="28800" windowHeight="12180" firstSheet="4" activeTab="4"/>
  </bookViews>
  <sheets>
    <sheet name="EJE AGREGADA" sheetId="1" state="hidden" r:id="rId1"/>
    <sheet name="EJE DESAGREGADA" sheetId="2" state="hidden" r:id="rId2"/>
    <sheet name="EJE JUL 2015 (2)" sheetId="5" state="hidden" r:id="rId3"/>
    <sheet name="RESUMEN" sheetId="7" state="hidden" r:id="rId4"/>
    <sheet name="EJECUCION AGOSTO 2025" sheetId="4" r:id="rId5"/>
    <sheet name="Datos Iniciales" sheetId="11" r:id="rId6"/>
    <sheet name="Hoja1" sheetId="10" state="hidden" r:id="rId7"/>
  </sheets>
  <externalReferences>
    <externalReference r:id="rId8"/>
  </externalReferences>
  <definedNames>
    <definedName name="_xlnm._FilterDatabase" localSheetId="1" hidden="1">'EJE DESAGREGADA'!$A$4:$Z$134</definedName>
    <definedName name="_xlnm._FilterDatabase" localSheetId="2" hidden="1">'EJE JUL 2015 (2)'!$A$6:$W$42</definedName>
    <definedName name="_xlnm._FilterDatabase" localSheetId="4" hidden="1">'EJECUCION AGOSTO 2025'!$B$6:$W$48</definedName>
  </definedNames>
  <calcPr calcId="162913"/>
</workbook>
</file>

<file path=xl/calcChain.xml><?xml version="1.0" encoding="utf-8"?>
<calcChain xmlns="http://schemas.openxmlformats.org/spreadsheetml/2006/main">
  <c r="B27" i="4" l="1"/>
  <c r="C27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W27" i="4" s="1"/>
  <c r="U27" i="4"/>
  <c r="V27" i="4"/>
  <c r="B28" i="4"/>
  <c r="C28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W28" i="4" s="1"/>
  <c r="U28" i="4"/>
  <c r="B29" i="4"/>
  <c r="C29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U29" i="4" s="1"/>
  <c r="R29" i="4"/>
  <c r="S29" i="4"/>
  <c r="T29" i="4"/>
  <c r="AA27" i="11"/>
  <c r="Z27" i="11"/>
  <c r="Y27" i="11"/>
  <c r="X27" i="11"/>
  <c r="W27" i="11"/>
  <c r="V27" i="11"/>
  <c r="U27" i="11"/>
  <c r="T27" i="11"/>
  <c r="S27" i="11"/>
  <c r="R27" i="11"/>
  <c r="Q27" i="11"/>
  <c r="P27" i="11"/>
  <c r="Z23" i="11"/>
  <c r="Z28" i="11" s="1"/>
  <c r="Y23" i="11"/>
  <c r="Y28" i="11" s="1"/>
  <c r="X23" i="11"/>
  <c r="X28" i="11" s="1"/>
  <c r="W23" i="11"/>
  <c r="V23" i="11"/>
  <c r="V28" i="11" s="1"/>
  <c r="U23" i="11"/>
  <c r="U28" i="11" s="1"/>
  <c r="T23" i="11"/>
  <c r="T28" i="11" s="1"/>
  <c r="S23" i="11"/>
  <c r="R23" i="11"/>
  <c r="R28" i="11" s="1"/>
  <c r="Q23" i="11"/>
  <c r="Q28" i="11" s="1"/>
  <c r="P23" i="11"/>
  <c r="P28" i="11" s="1"/>
  <c r="V29" i="4" l="1"/>
  <c r="W29" i="4"/>
  <c r="V28" i="4"/>
  <c r="S28" i="11"/>
  <c r="W28" i="11"/>
  <c r="L24" i="4"/>
  <c r="M24" i="4"/>
  <c r="N24" i="4"/>
  <c r="O24" i="4"/>
  <c r="P24" i="4"/>
  <c r="Q24" i="4"/>
  <c r="R24" i="4"/>
  <c r="S24" i="4"/>
  <c r="T24" i="4"/>
  <c r="U24" i="4"/>
  <c r="B24" i="4"/>
  <c r="C24" i="4"/>
  <c r="D24" i="4"/>
  <c r="E24" i="4"/>
  <c r="F24" i="4"/>
  <c r="H24" i="4"/>
  <c r="I24" i="4"/>
  <c r="J24" i="4"/>
  <c r="K24" i="4"/>
  <c r="W24" i="4" l="1"/>
  <c r="V24" i="4"/>
  <c r="B22" i="4"/>
  <c r="C22" i="4"/>
  <c r="D22" i="4"/>
  <c r="E22" i="4"/>
  <c r="F22" i="4"/>
  <c r="H22" i="4"/>
  <c r="I22" i="4"/>
  <c r="J22" i="4"/>
  <c r="B23" i="4"/>
  <c r="C23" i="4"/>
  <c r="D23" i="4"/>
  <c r="E23" i="4"/>
  <c r="F23" i="4"/>
  <c r="H23" i="4"/>
  <c r="I23" i="4"/>
  <c r="J23" i="4"/>
  <c r="B25" i="4"/>
  <c r="C25" i="4"/>
  <c r="D25" i="4"/>
  <c r="E25" i="4"/>
  <c r="F25" i="4"/>
  <c r="H25" i="4"/>
  <c r="I25" i="4"/>
  <c r="J25" i="4"/>
  <c r="B26" i="4"/>
  <c r="C26" i="4"/>
  <c r="D26" i="4"/>
  <c r="E26" i="4"/>
  <c r="F26" i="4"/>
  <c r="H26" i="4"/>
  <c r="I26" i="4"/>
  <c r="J26" i="4"/>
  <c r="J19" i="4"/>
  <c r="I19" i="4"/>
  <c r="H19" i="4"/>
  <c r="F19" i="4"/>
  <c r="E19" i="4"/>
  <c r="D19" i="4"/>
  <c r="C19" i="4"/>
  <c r="B19" i="4"/>
  <c r="L26" i="4"/>
  <c r="M26" i="4"/>
  <c r="N26" i="4"/>
  <c r="O26" i="4"/>
  <c r="P26" i="4"/>
  <c r="Q26" i="4"/>
  <c r="R26" i="4"/>
  <c r="S26" i="4"/>
  <c r="T26" i="4"/>
  <c r="K26" i="4"/>
  <c r="V26" i="4" l="1"/>
  <c r="U26" i="4"/>
  <c r="W26" i="4"/>
  <c r="K23" i="4"/>
  <c r="L23" i="4"/>
  <c r="M23" i="4"/>
  <c r="N23" i="4"/>
  <c r="O23" i="4"/>
  <c r="P23" i="4"/>
  <c r="Q23" i="4"/>
  <c r="R23" i="4"/>
  <c r="S23" i="4"/>
  <c r="T23" i="4"/>
  <c r="U23" i="4" l="1"/>
  <c r="W23" i="4"/>
  <c r="V23" i="4"/>
  <c r="L22" i="4"/>
  <c r="M22" i="4"/>
  <c r="M45" i="4" s="1"/>
  <c r="N22" i="4"/>
  <c r="O22" i="4"/>
  <c r="P22" i="4"/>
  <c r="P45" i="4" s="1"/>
  <c r="Q22" i="4"/>
  <c r="Q45" i="4" s="1"/>
  <c r="R22" i="4"/>
  <c r="S22" i="4"/>
  <c r="T22" i="4"/>
  <c r="T45" i="4" s="1"/>
  <c r="L25" i="4"/>
  <c r="M25" i="4"/>
  <c r="N25" i="4"/>
  <c r="O25" i="4"/>
  <c r="P25" i="4"/>
  <c r="Q25" i="4"/>
  <c r="R25" i="4"/>
  <c r="S25" i="4"/>
  <c r="T25" i="4"/>
  <c r="M19" i="4"/>
  <c r="N19" i="4"/>
  <c r="O19" i="4"/>
  <c r="P19" i="4"/>
  <c r="Q19" i="4"/>
  <c r="R19" i="4"/>
  <c r="S19" i="4"/>
  <c r="T19" i="4"/>
  <c r="L14" i="4"/>
  <c r="M14" i="4"/>
  <c r="N14" i="4"/>
  <c r="O14" i="4"/>
  <c r="P14" i="4"/>
  <c r="Q14" i="4"/>
  <c r="R14" i="4"/>
  <c r="S14" i="4"/>
  <c r="T14" i="4"/>
  <c r="L15" i="4"/>
  <c r="M15" i="4"/>
  <c r="N15" i="4"/>
  <c r="O15" i="4"/>
  <c r="P15" i="4"/>
  <c r="Q15" i="4"/>
  <c r="R15" i="4"/>
  <c r="S15" i="4"/>
  <c r="T15" i="4"/>
  <c r="L17" i="4"/>
  <c r="M17" i="4"/>
  <c r="N17" i="4"/>
  <c r="O17" i="4"/>
  <c r="P17" i="4"/>
  <c r="Q17" i="4"/>
  <c r="R17" i="4"/>
  <c r="S17" i="4"/>
  <c r="T17" i="4"/>
  <c r="L18" i="4"/>
  <c r="M18" i="4"/>
  <c r="N18" i="4"/>
  <c r="O18" i="4"/>
  <c r="P18" i="4"/>
  <c r="Q18" i="4"/>
  <c r="R18" i="4"/>
  <c r="S18" i="4"/>
  <c r="T18" i="4"/>
  <c r="M13" i="4"/>
  <c r="N13" i="4"/>
  <c r="O13" i="4"/>
  <c r="P13" i="4"/>
  <c r="Q13" i="4"/>
  <c r="R13" i="4"/>
  <c r="S13" i="4"/>
  <c r="T13" i="4"/>
  <c r="M11" i="4"/>
  <c r="N11" i="4"/>
  <c r="O11" i="4"/>
  <c r="P11" i="4"/>
  <c r="Q11" i="4"/>
  <c r="R11" i="4"/>
  <c r="S11" i="4"/>
  <c r="T11" i="4"/>
  <c r="M8" i="4"/>
  <c r="N8" i="4"/>
  <c r="O8" i="4"/>
  <c r="P8" i="4"/>
  <c r="Q8" i="4"/>
  <c r="R8" i="4"/>
  <c r="S8" i="4"/>
  <c r="T8" i="4"/>
  <c r="M9" i="4"/>
  <c r="N9" i="4"/>
  <c r="O9" i="4"/>
  <c r="P9" i="4"/>
  <c r="Q9" i="4"/>
  <c r="R9" i="4"/>
  <c r="S9" i="4"/>
  <c r="T9" i="4"/>
  <c r="T7" i="4"/>
  <c r="S7" i="4"/>
  <c r="R7" i="4"/>
  <c r="Q7" i="4"/>
  <c r="P7" i="4"/>
  <c r="O7" i="4"/>
  <c r="N7" i="4"/>
  <c r="M7" i="4"/>
  <c r="K22" i="4"/>
  <c r="K25" i="4"/>
  <c r="K19" i="4"/>
  <c r="K14" i="4"/>
  <c r="K15" i="4"/>
  <c r="K17" i="4"/>
  <c r="K18" i="4"/>
  <c r="K13" i="4"/>
  <c r="K11" i="4"/>
  <c r="K8" i="4"/>
  <c r="K9" i="4"/>
  <c r="K7" i="4"/>
  <c r="L19" i="4"/>
  <c r="L11" i="4"/>
  <c r="L13" i="4"/>
  <c r="L8" i="4"/>
  <c r="L9" i="4"/>
  <c r="L7" i="4"/>
  <c r="O33" i="4" l="1"/>
  <c r="S33" i="4"/>
  <c r="P33" i="4"/>
  <c r="T33" i="4"/>
  <c r="M33" i="4"/>
  <c r="R45" i="4"/>
  <c r="N45" i="4"/>
  <c r="L45" i="4"/>
  <c r="Q33" i="4"/>
  <c r="N33" i="4"/>
  <c r="R33" i="4"/>
  <c r="S45" i="4"/>
  <c r="S46" i="4" s="1"/>
  <c r="O45" i="4"/>
  <c r="L33" i="4"/>
  <c r="L41" i="4"/>
  <c r="T42" i="4"/>
  <c r="P42" i="4"/>
  <c r="T41" i="4"/>
  <c r="P41" i="4"/>
  <c r="S41" i="4"/>
  <c r="O41" i="4"/>
  <c r="Q41" i="4"/>
  <c r="M41" i="4"/>
  <c r="R41" i="4"/>
  <c r="N41" i="4"/>
  <c r="S42" i="4"/>
  <c r="O42" i="4"/>
  <c r="R42" i="4"/>
  <c r="N42" i="4"/>
  <c r="L42" i="4"/>
  <c r="Q42" i="4"/>
  <c r="M42" i="4"/>
  <c r="R46" i="4"/>
  <c r="T46" i="4"/>
  <c r="N46" i="4"/>
  <c r="Q46" i="4"/>
  <c r="P46" i="4"/>
  <c r="M46" i="4"/>
  <c r="O46" i="4"/>
  <c r="V25" i="4"/>
  <c r="W25" i="4"/>
  <c r="U25" i="4"/>
  <c r="V18" i="4"/>
  <c r="U18" i="4"/>
  <c r="W18" i="4"/>
  <c r="V41" i="4" l="1"/>
  <c r="W41" i="4"/>
  <c r="U41" i="4"/>
  <c r="U33" i="4"/>
  <c r="V33" i="4"/>
  <c r="W33" i="4"/>
  <c r="U42" i="4"/>
  <c r="W9" i="4"/>
  <c r="U9" i="4" l="1"/>
  <c r="V9" i="4"/>
  <c r="T40" i="4"/>
  <c r="R40" i="4"/>
  <c r="P40" i="4"/>
  <c r="N40" i="4"/>
  <c r="M40" i="4" l="1"/>
  <c r="Q40" i="4"/>
  <c r="O39" i="4"/>
  <c r="S39" i="4"/>
  <c r="P39" i="4"/>
  <c r="P43" i="4" s="1"/>
  <c r="T39" i="4"/>
  <c r="T43" i="4" s="1"/>
  <c r="O40" i="4"/>
  <c r="S40" i="4"/>
  <c r="M39" i="4"/>
  <c r="Q39" i="4"/>
  <c r="L39" i="4"/>
  <c r="N39" i="4"/>
  <c r="N43" i="4" s="1"/>
  <c r="R39" i="4"/>
  <c r="R43" i="4" s="1"/>
  <c r="W14" i="4"/>
  <c r="V15" i="4"/>
  <c r="U14" i="4"/>
  <c r="V14" i="4"/>
  <c r="U7" i="4"/>
  <c r="W13" i="4"/>
  <c r="W15" i="4"/>
  <c r="V13" i="4"/>
  <c r="U13" i="4"/>
  <c r="U8" i="4"/>
  <c r="U15" i="4"/>
  <c r="L40" i="4"/>
  <c r="M43" i="4" l="1"/>
  <c r="L43" i="4"/>
  <c r="O43" i="4"/>
  <c r="Q43" i="4"/>
  <c r="S43" i="4"/>
  <c r="L46" i="4"/>
  <c r="E114" i="7" l="1"/>
  <c r="U22" i="4"/>
  <c r="W22" i="4"/>
  <c r="E115" i="7"/>
  <c r="G115" i="7"/>
  <c r="V7" i="4"/>
  <c r="W7" i="4"/>
  <c r="W8" i="4"/>
  <c r="V8" i="4"/>
  <c r="U17" i="4"/>
  <c r="E111" i="7" s="1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K9" i="10"/>
  <c r="L9" i="10"/>
  <c r="M9" i="10"/>
  <c r="P9" i="10" s="1"/>
  <c r="C9" i="10"/>
  <c r="C20" i="7"/>
  <c r="B74" i="7"/>
  <c r="E21" i="7"/>
  <c r="E20" i="7"/>
  <c r="C21" i="7"/>
  <c r="X4" i="4"/>
  <c r="M35" i="5"/>
  <c r="N35" i="5"/>
  <c r="O35" i="5"/>
  <c r="P35" i="5"/>
  <c r="Q35" i="5"/>
  <c r="R35" i="5"/>
  <c r="M34" i="5"/>
  <c r="N34" i="5"/>
  <c r="O34" i="5"/>
  <c r="P34" i="5"/>
  <c r="Q34" i="5"/>
  <c r="R34" i="5"/>
  <c r="R36" i="5" s="1"/>
  <c r="M33" i="5"/>
  <c r="N33" i="5"/>
  <c r="O33" i="5"/>
  <c r="P33" i="5"/>
  <c r="Q33" i="5"/>
  <c r="R33" i="5"/>
  <c r="M39" i="5"/>
  <c r="N39" i="5"/>
  <c r="O39" i="5"/>
  <c r="P39" i="5"/>
  <c r="Q39" i="5"/>
  <c r="R39" i="5"/>
  <c r="M38" i="5"/>
  <c r="M40" i="5" s="1"/>
  <c r="N38" i="5"/>
  <c r="O38" i="5"/>
  <c r="P38" i="5"/>
  <c r="Q38" i="5"/>
  <c r="R38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L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R137" i="2"/>
  <c r="S137" i="2"/>
  <c r="T137" i="2"/>
  <c r="U137" i="2"/>
  <c r="V137" i="2"/>
  <c r="V143" i="2" s="1"/>
  <c r="W137" i="2"/>
  <c r="X137" i="2"/>
  <c r="Y137" i="2"/>
  <c r="Z137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V34" i="5" l="1"/>
  <c r="U34" i="5"/>
  <c r="T35" i="5"/>
  <c r="Q36" i="5"/>
  <c r="T38" i="5"/>
  <c r="O9" i="10"/>
  <c r="N9" i="10"/>
  <c r="O40" i="5"/>
  <c r="T39" i="5"/>
  <c r="X143" i="2"/>
  <c r="U141" i="2"/>
  <c r="V141" i="2"/>
  <c r="Y143" i="2"/>
  <c r="W34" i="5"/>
  <c r="T33" i="5"/>
  <c r="S141" i="2"/>
  <c r="U35" i="5"/>
  <c r="W143" i="2"/>
  <c r="Q40" i="5"/>
  <c r="Q42" i="5" s="1"/>
  <c r="M36" i="5"/>
  <c r="M42" i="5" s="1"/>
  <c r="R143" i="2"/>
  <c r="Q143" i="2"/>
  <c r="V39" i="5"/>
  <c r="R141" i="2"/>
  <c r="P143" i="2"/>
  <c r="W39" i="5"/>
  <c r="Z141" i="2"/>
  <c r="T143" i="2"/>
  <c r="U33" i="5"/>
  <c r="T34" i="5"/>
  <c r="V35" i="5"/>
  <c r="U36" i="5"/>
  <c r="S34" i="5"/>
  <c r="Q141" i="2"/>
  <c r="W33" i="5"/>
  <c r="S39" i="5"/>
  <c r="N36" i="5"/>
  <c r="V36" i="5" s="1"/>
  <c r="W141" i="2"/>
  <c r="Y141" i="2"/>
  <c r="U143" i="2"/>
  <c r="V33" i="5"/>
  <c r="U39" i="5"/>
  <c r="X141" i="2"/>
  <c r="T141" i="2"/>
  <c r="P141" i="2"/>
  <c r="S143" i="2"/>
  <c r="Z143" i="2"/>
  <c r="W35" i="5"/>
  <c r="R40" i="5"/>
  <c r="R42" i="5" s="1"/>
  <c r="N40" i="5"/>
  <c r="P40" i="5"/>
  <c r="O36" i="5"/>
  <c r="S36" i="5" s="1"/>
  <c r="S35" i="5"/>
  <c r="V38" i="5"/>
  <c r="L40" i="5"/>
  <c r="S38" i="5"/>
  <c r="P36" i="5"/>
  <c r="T36" i="5" s="1"/>
  <c r="U38" i="5"/>
  <c r="W38" i="5"/>
  <c r="S33" i="5"/>
  <c r="V19" i="4"/>
  <c r="F113" i="7" s="1"/>
  <c r="G112" i="7"/>
  <c r="W19" i="4"/>
  <c r="G113" i="7" s="1"/>
  <c r="E112" i="7"/>
  <c r="V40" i="4"/>
  <c r="W17" i="4"/>
  <c r="G111" i="7" s="1"/>
  <c r="G114" i="7"/>
  <c r="V17" i="4"/>
  <c r="F111" i="7" s="1"/>
  <c r="U11" i="4"/>
  <c r="U19" i="4"/>
  <c r="E113" i="7" s="1"/>
  <c r="F115" i="7"/>
  <c r="V22" i="4"/>
  <c r="F114" i="7"/>
  <c r="F112" i="7"/>
  <c r="W11" i="4"/>
  <c r="V11" i="4"/>
  <c r="U40" i="5" l="1"/>
  <c r="V40" i="5"/>
  <c r="T40" i="5"/>
  <c r="N42" i="5"/>
  <c r="W36" i="5"/>
  <c r="O42" i="5"/>
  <c r="G9" i="7"/>
  <c r="E62" i="7" s="1"/>
  <c r="L42" i="5"/>
  <c r="W42" i="5" s="1"/>
  <c r="W40" i="5"/>
  <c r="P42" i="5"/>
  <c r="S40" i="5"/>
  <c r="O48" i="4"/>
  <c r="U46" i="4"/>
  <c r="V42" i="4"/>
  <c r="W40" i="4"/>
  <c r="U40" i="4"/>
  <c r="W39" i="4"/>
  <c r="S48" i="4"/>
  <c r="N48" i="4"/>
  <c r="W42" i="4"/>
  <c r="P48" i="4"/>
  <c r="U45" i="4"/>
  <c r="T48" i="4"/>
  <c r="V45" i="4"/>
  <c r="M48" i="4"/>
  <c r="V39" i="4"/>
  <c r="U39" i="4"/>
  <c r="W45" i="4"/>
  <c r="C8" i="7" l="1"/>
  <c r="C61" i="7" s="1"/>
  <c r="L48" i="4"/>
  <c r="S42" i="5"/>
  <c r="Q48" i="4"/>
  <c r="U43" i="4"/>
  <c r="K8" i="7"/>
  <c r="G61" i="7" s="1"/>
  <c r="F71" i="7" s="1"/>
  <c r="R48" i="4"/>
  <c r="C9" i="7"/>
  <c r="C62" i="7" s="1"/>
  <c r="D62" i="7" s="1"/>
  <c r="C72" i="7" s="1"/>
  <c r="T42" i="5"/>
  <c r="V42" i="5"/>
  <c r="U42" i="5"/>
  <c r="G8" i="7"/>
  <c r="V46" i="4"/>
  <c r="K9" i="7"/>
  <c r="V43" i="4"/>
  <c r="W46" i="4"/>
  <c r="D72" i="7"/>
  <c r="W43" i="4"/>
  <c r="I8" i="7" l="1"/>
  <c r="E8" i="7"/>
  <c r="J8" i="7"/>
  <c r="F20" i="7" s="1"/>
  <c r="I9" i="7"/>
  <c r="C10" i="7"/>
  <c r="F9" i="7"/>
  <c r="D21" i="7" s="1"/>
  <c r="E9" i="7"/>
  <c r="W48" i="4"/>
  <c r="V48" i="4"/>
  <c r="G62" i="7"/>
  <c r="J9" i="7"/>
  <c r="F21" i="7" s="1"/>
  <c r="K10" i="7"/>
  <c r="U48" i="4"/>
  <c r="E61" i="7"/>
  <c r="G10" i="7"/>
  <c r="F8" i="7"/>
  <c r="D20" i="7" s="1"/>
  <c r="C63" i="7"/>
  <c r="F61" i="7"/>
  <c r="E71" i="7" s="1"/>
  <c r="E10" i="7" l="1"/>
  <c r="D10" i="7" s="1"/>
  <c r="C22" i="7" s="1"/>
  <c r="I10" i="7"/>
  <c r="H10" i="7" s="1"/>
  <c r="E22" i="7" s="1"/>
  <c r="J10" i="7"/>
  <c r="F22" i="7" s="1"/>
  <c r="F10" i="7"/>
  <c r="D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<sst xmlns="http://schemas.openxmlformats.org/spreadsheetml/2006/main" count="2994" uniqueCount="430">
  <si>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</si>
  <si>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</si>
  <si>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</si>
  <si>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</si>
  <si>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</si>
  <si>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</si>
  <si>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</si>
  <si>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</si>
  <si>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</si>
  <si>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</si>
  <si>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</si>
  <si>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</si>
  <si>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</si>
  <si>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</si>
  <si>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</si>
  <si>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</si>
  <si>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</si>
  <si>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</si>
  <si>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</si>
  <si>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</si>
  <si>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</si>
  <si>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</si>
  <si>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</si>
  <si>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</si>
  <si>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</si>
  <si>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</si>
  <si>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</si>
  <si>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</si>
  <si>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</si>
  <si>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</si>
  <si>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</si>
  <si>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</si>
  <si>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</si>
  <si>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</si>
  <si>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</si>
  <si>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</si>
  <si>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</si>
  <si>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</si>
  <si>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</si>
  <si>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</si>
  <si>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</si>
  <si>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</si>
  <si>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</si>
  <si>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</si>
  <si>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</si>
  <si>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</si>
  <si>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</si>
  <si>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</si>
  <si>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</si>
  <si>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</si>
  <si>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</si>
  <si>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</si>
  <si>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</si>
  <si>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</si>
  <si>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</si>
  <si>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</si>
  <si>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</si>
  <si>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</si>
  <si>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</si>
  <si>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</si>
  <si>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</si>
  <si>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</si>
  <si>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</si>
  <si>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</si>
  <si>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</si>
  <si>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</si>
  <si>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</si>
  <si>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</si>
  <si>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</si>
  <si>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</si>
  <si>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</si>
  <si>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</si>
  <si>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</si>
  <si>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</si>
  <si>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</si>
  <si>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</si>
  <si>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</si>
  <si>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</si>
  <si>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</si>
  <si>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</si>
  <si>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</si>
  <si>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</si>
  <si>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</si>
  <si>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</si>
  <si>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</si>
  <si>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</si>
  <si>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</si>
  <si>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</si>
  <si>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</si>
  <si>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</si>
  <si>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</si>
  <si>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</si>
  <si>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</si>
  <si>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</si>
  <si>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</si>
  <si>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</si>
  <si>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</si>
  <si>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</si>
  <si>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</si>
  <si>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</si>
  <si>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</si>
  <si>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</si>
  <si>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</si>
  <si>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</si>
  <si>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</si>
  <si>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</si>
  <si>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</si>
  <si>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</si>
  <si>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</si>
  <si>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</si>
  <si>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</si>
  <si>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</si>
  <si>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</si>
  <si>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</si>
  <si>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</si>
  <si>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</si>
  <si>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</si>
  <si>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</si>
  <si>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</si>
  <si>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</si>
  <si>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</si>
  <si>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</si>
  <si>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</si>
  <si>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</si>
  <si>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</si>
  <si>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</si>
  <si>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</si>
  <si>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</si>
  <si>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</si>
  <si>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</si>
  <si>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</si>
  <si>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</si>
  <si>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</si>
  <si>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</si>
  <si>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</si>
  <si>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</si>
  <si>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</si>
  <si>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</si>
  <si>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</si>
  <si>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</si>
  <si>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</si>
  <si>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</si>
  <si>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</si>
  <si>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</si>
  <si>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</si>
  <si>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</si>
  <si>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</si>
  <si>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</si>
  <si>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</si>
  <si>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</si>
  <si>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</si>
  <si>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</si>
  <si>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</si>
  <si>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</si>
  <si>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</si>
  <si>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</si>
  <si>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</si>
  <si>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</si>
  <si>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</si>
  <si>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</si>
  <si>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</si>
  <si>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</si>
  <si>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</si>
  <si>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</si>
  <si>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</si>
  <si>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</si>
  <si>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</si>
  <si>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</si>
  <si>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</si>
  <si>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</si>
  <si>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</si>
  <si>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</si>
  <si>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</si>
  <si>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</si>
  <si>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</si>
  <si>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</si>
  <si>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</si>
  <si>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</si>
  <si>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</si>
  <si>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</si>
  <si>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</si>
  <si>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</si>
  <si>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</si>
  <si>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</si>
  <si>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</si>
  <si>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</si>
  <si>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</si>
  <si>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</si>
  <si>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</si>
  <si>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</si>
  <si>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</si>
  <si>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</si>
  <si>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</si>
  <si>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</si>
  <si>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</si>
  <si>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</si>
  <si>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</si>
  <si>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</si>
  <si>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</si>
  <si>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</si>
  <si>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</si>
  <si>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</si>
  <si>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</si>
  <si>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</si>
  <si>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</si>
  <si>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</si>
  <si>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</si>
  <si>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</si>
  <si>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</si>
  <si>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</si>
  <si>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</si>
  <si>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</si>
  <si>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</si>
  <si>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</si>
  <si>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</si>
  <si>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</si>
  <si>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</si>
  <si>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</si>
  <si>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</si>
  <si>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</si>
  <si>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</si>
  <si>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</si>
  <si>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</si>
  <si>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</si>
  <si>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</si>
  <si>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</si>
  <si>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</si>
  <si>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</si>
  <si>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</si>
  <si>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</si>
  <si>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</si>
  <si>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</si>
  <si>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</si>
  <si>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</si>
  <si>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</si>
  <si>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</si>
  <si>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</si>
  <si>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</si>
  <si>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</si>
  <si>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</si>
  <si>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</si>
  <si>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</si>
  <si>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</si>
  <si>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</si>
  <si>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</si>
  <si>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</si>
  <si>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</si>
  <si>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</si>
  <si>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</si>
  <si>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</si>
  <si>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</si>
  <si>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</si>
  <si>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</si>
  <si>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</si>
  <si>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</si>
  <si>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</si>
  <si>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</si>
  <si>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</si>
  <si>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</si>
  <si>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</si>
  <si>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</si>
  <si>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</si>
  <si>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</si>
  <si>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</si>
  <si>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</si>
  <si>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</si>
  <si>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</si>
  <si>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</si>
  <si>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</si>
  <si>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</si>
  <si>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</si>
  <si>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</si>
  <si>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</si>
  <si>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</si>
  <si>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</si>
  <si>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</si>
  <si>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</si>
  <si>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</si>
  <si>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</si>
  <si>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</si>
  <si>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</si>
  <si>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</si>
  <si>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</si>
  <si>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</si>
  <si>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</si>
  <si>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</si>
  <si>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</si>
  <si>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</si>
  <si>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</si>
  <si>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</si>
  <si>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</si>
  <si>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</si>
  <si>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</si>
  <si>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</si>
  <si>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</si>
  <si>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</si>
  <si>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</si>
  <si>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</si>
  <si>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</si>
  <si>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</si>
  <si>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</si>
  <si>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</si>
  <si>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</si>
  <si>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</si>
  <si>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</si>
  <si>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</si>
  <si>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</si>
  <si>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</si>
  <si>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</si>
  <si>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</si>
  <si>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</si>
  <si>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</si>
  <si>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</si>
  <si>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</si>
  <si>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</si>
  <si>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</si>
  <si>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</si>
  <si>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</si>
  <si>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</si>
  <si>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</si>
  <si>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</si>
  <si>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</si>
  <si>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</si>
  <si>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</si>
  <si>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</si>
  <si>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</si>
  <si>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</si>
  <si>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</si>
  <si>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</si>
  <si>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</si>
  <si>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</si>
  <si>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</si>
  <si>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</si>
  <si>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</si>
  <si>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</si>
  <si>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</si>
  <si>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</si>
  <si>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</si>
  <si>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</si>
  <si>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</si>
  <si>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</si>
  <si>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</si>
  <si>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</si>
  <si>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</si>
  <si>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</si>
  <si>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</si>
  <si>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</si>
  <si>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</si>
  <si>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</si>
  <si>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</si>
  <si>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</si>
  <si>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</si>
  <si>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</si>
  <si>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</si>
  <si>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</si>
  <si>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</si>
  <si>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</si>
  <si>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</si>
  <si>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</si>
  <si>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</si>
  <si>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</si>
  <si>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</si>
  <si>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</si>
  <si>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</si>
  <si>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</si>
  <si>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</si>
  <si>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</si>
  <si>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</si>
  <si>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</si>
  <si>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</si>
  <si>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</si>
  <si>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</si>
  <si>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</si>
  <si>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</si>
  <si>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</si>
  <si>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 xml:space="preserve">Comparativo Ejecucion a 31 de enero de 2016 </t>
  </si>
  <si>
    <t>0599</t>
  </si>
  <si>
    <t>0505</t>
  </si>
  <si>
    <t>A-01-01-01</t>
  </si>
  <si>
    <t>01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</si>
  <si>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</si>
  <si>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</si>
  <si>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</si>
  <si>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</si>
  <si>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</si>
  <si>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</si>
  <si>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</si>
  <si>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A-03-04-02-001</t>
  </si>
  <si>
    <t>04</t>
  </si>
  <si>
    <t>001</t>
  </si>
  <si>
    <t>MESADAS PENSIONALES (DE PENSIONES)</t>
  </si>
  <si>
    <t>A-03-04-02-012</t>
  </si>
  <si>
    <t>012</t>
  </si>
  <si>
    <t>A-08-01</t>
  </si>
  <si>
    <t>08</t>
  </si>
  <si>
    <t>IMPUESTOS</t>
  </si>
  <si>
    <t>A-08-04-01</t>
  </si>
  <si>
    <t>CUOTA DE FISCALIZACIÓN Y AUDITAJE</t>
  </si>
  <si>
    <t>INCAPACIDADES Y LICENCIAS DE MATERNIDAD Y PATERNIDAD (NO DE PENSIONES)</t>
  </si>
  <si>
    <t>Adquisicion de Bienes y Servicios</t>
  </si>
  <si>
    <t>DEPARTAMENTO DE LA FUNCIÓN PÚBLICA - GESTIÓN GENERAL</t>
  </si>
  <si>
    <t>A-02</t>
  </si>
  <si>
    <t>ADQUISICIÓN DE BIENES  Y SERVICIOS</t>
  </si>
  <si>
    <t>A-03-10</t>
  </si>
  <si>
    <t>C-0505-1000-5-53105B</t>
  </si>
  <si>
    <t>53105B</t>
  </si>
  <si>
    <t>C-0505-1000-6-53105B</t>
  </si>
  <si>
    <t>C-0599-1000-7-53105B</t>
  </si>
  <si>
    <t>C-0599-1000-8-53105B</t>
  </si>
  <si>
    <t>A-03-03-01-999</t>
  </si>
  <si>
    <t>999</t>
  </si>
  <si>
    <t>OTRAS TRANSFERENCIAS - DISTRIBUCIÓN PREVIO CONCEPTO DGPPN</t>
  </si>
  <si>
    <t>Jeyny Faisuly Cruz Cáceres</t>
  </si>
  <si>
    <t>C-0505-1000-7-53105B</t>
  </si>
  <si>
    <t>Yenny Marcela Herrera Martínez</t>
  </si>
  <si>
    <t>Gastos por tributos, multas,sanciones e intereses de mora</t>
  </si>
  <si>
    <t xml:space="preserve">Coordinador Grupo de Gestión Financiera </t>
  </si>
  <si>
    <t>Profesional Esp gr 19  Grupo de Gestión Financiera</t>
  </si>
  <si>
    <t>JULIO</t>
  </si>
  <si>
    <r>
      <t xml:space="preserve">5. CONVERGENCIA REGIONAL / B. ENTIDADES PÚBLICAS TERRITORIALES Y NACIONALES FORTALECIDAS </t>
    </r>
    <r>
      <rPr>
        <b/>
        <sz val="8"/>
        <color rgb="FF000000"/>
        <rFont val="Times New Roman"/>
        <family val="1"/>
      </rPr>
      <t xml:space="preserve"> - CONSOLIDACION</t>
    </r>
  </si>
  <si>
    <r>
      <t>5. CONVERGENCIA REGIONAL / B. ENTIDADES PÚBLICAS TERRITORIALES Y NACIONALES FORTALECIDAS</t>
    </r>
    <r>
      <rPr>
        <b/>
        <sz val="8"/>
        <color rgb="FF000000"/>
        <rFont val="Times New Roman"/>
        <family val="1"/>
      </rPr>
      <t xml:space="preserve"> - CONSOLIDACION - ESAP</t>
    </r>
  </si>
  <si>
    <r>
      <t xml:space="preserve">5. CONVERGENCIA REGIONAL / B. ENTIDADES PÚBLICAS TERRITORIALES Y NACIONALES FORTALECIDAS </t>
    </r>
    <r>
      <rPr>
        <b/>
        <sz val="8"/>
        <color rgb="FF000000"/>
        <rFont val="Times New Roman"/>
        <family val="1"/>
      </rPr>
      <t>-FORTALECIMIENTO</t>
    </r>
  </si>
  <si>
    <r>
      <t xml:space="preserve">5. CONVERGENCIA REGIONAL / B. ENTIDADES PÚBLICAS TERRITORIALES Y NACIONALES FORTALECIDAS </t>
    </r>
    <r>
      <rPr>
        <b/>
        <sz val="8"/>
        <color rgb="FF000000"/>
        <rFont val="Times New Roman"/>
        <family val="1"/>
      </rPr>
      <t>-FORTALECIMIENTO - ESAP</t>
    </r>
  </si>
  <si>
    <r>
      <t>5. CONVERGENCIA REGIONAL / B. ENTIDADES PÚBLICAS TERRITORIALES Y NACIONALES FORTALECIDAS</t>
    </r>
    <r>
      <rPr>
        <b/>
        <sz val="8"/>
        <color rgb="FF000000"/>
        <rFont val="Times New Roman"/>
        <family val="1"/>
      </rPr>
      <t xml:space="preserve"> - TRANSFORMACIÓN</t>
    </r>
  </si>
  <si>
    <r>
      <t xml:space="preserve">5. CONVERGENCIA REGIONAL / B. ENTIDADES PÚBLICAS TERRITORIALES Y NACIONALES FORTALECIDAS </t>
    </r>
    <r>
      <rPr>
        <b/>
        <sz val="8"/>
        <color rgb="FF000000"/>
        <rFont val="Times New Roman"/>
        <family val="1"/>
      </rPr>
      <t xml:space="preserve"> - TRANSFORMACIÓN</t>
    </r>
  </si>
  <si>
    <r>
      <t>5. CONVERGENCIA REGIONAL / B. ENTIDADES PÚBLICAS TERRITORIALES Y NACIONALES FORTALECIDAS</t>
    </r>
    <r>
      <rPr>
        <b/>
        <sz val="8"/>
        <color rgb="FF000000"/>
        <rFont val="Times New Roman"/>
        <family val="1"/>
      </rPr>
      <t xml:space="preserve">  - TRANSFORMACIÓN - ESAP</t>
    </r>
  </si>
  <si>
    <r>
      <t>5. CONVERGENCIA REGIONAL / B. ENTIDADES PÚBLICAS TERRITORIALES Y NACIONALES FORTALECIDAS -</t>
    </r>
    <r>
      <rPr>
        <b/>
        <sz val="8"/>
        <color rgb="FF000000"/>
        <rFont val="Times New Roman"/>
        <family val="1"/>
      </rPr>
      <t xml:space="preserve"> TECNOLOGÍAS DE LA INFORMACIÓN Y LAS COMUNICACIONES</t>
    </r>
  </si>
  <si>
    <t>ejec desagregada</t>
  </si>
  <si>
    <t>diferencia</t>
  </si>
  <si>
    <t>Ejecución Presupuestal Acumulada a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</si>
</sst>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\ #,##0.00;\-&quot;$&quot;\ #,##0.00"/>
    <numFmt numFmtId="41" formatCode="_-* #,##0_-;\-* #,##0_-;_-* &quot;-&quot;_-;_-@_-"/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  <numFmt numFmtId="172" formatCode="_-* #,##0.00_-;\-* #,##0.00_-;_-* &quot;-&quot;_-;_-@_-"/>
    <numFmt numFmtId="173" formatCode="[$-1240A]&quot;$&quot;\ #,##0.00;\-&quot;$&quot;\ #,##0.00"/>
  </numFmts>
  <fonts count="5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10"/>
      <name val="Cambria"/>
      <family val="1"/>
    </font>
    <font>
      <sz val="10"/>
      <color rgb="FF000000"/>
      <name val="Cambria"/>
      <family val="1"/>
    </font>
    <font>
      <sz val="8"/>
      <name val="Times New Roman"/>
      <family val="1"/>
    </font>
    <font>
      <sz val="11"/>
      <color rgb="FFFFC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2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167" fontId="26" fillId="0" borderId="28" xfId="2" applyNumberFormat="1" applyFont="1" applyFill="1" applyBorder="1" applyAlignment="1">
      <alignment horizontal="center" vertical="center"/>
    </xf>
    <xf numFmtId="166" fontId="26" fillId="0" borderId="28" xfId="1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vertical="center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29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4" xfId="0" applyFont="1" applyFill="1" applyBorder="1" applyAlignment="1">
      <alignment vertical="center"/>
    </xf>
    <xf numFmtId="0" fontId="30" fillId="16" borderId="45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7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10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7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0" fontId="42" fillId="0" borderId="4" xfId="0" applyNumberFormat="1" applyFont="1" applyFill="1" applyBorder="1" applyAlignment="1">
      <alignment horizontal="left" vertical="center" wrapText="1" readingOrder="1"/>
    </xf>
    <xf numFmtId="0" fontId="42" fillId="0" borderId="25" xfId="0" applyNumberFormat="1" applyFont="1" applyFill="1" applyBorder="1" applyAlignment="1">
      <alignment horizontal="left" vertical="center" wrapText="1" readingOrder="1"/>
    </xf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39" xfId="0" applyFont="1" applyFill="1" applyBorder="1"/>
    <xf numFmtId="165" fontId="47" fillId="0" borderId="39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0" xfId="0" applyNumberFormat="1" applyFont="1" applyFill="1" applyBorder="1" applyAlignment="1">
      <alignment horizontal="center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49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0" fontId="51" fillId="0" borderId="2" xfId="0" applyNumberFormat="1" applyFont="1" applyFill="1" applyBorder="1" applyAlignment="1">
      <alignment horizontal="center" vertical="center" wrapText="1" readingOrder="1"/>
    </xf>
    <xf numFmtId="0" fontId="51" fillId="0" borderId="2" xfId="0" applyNumberFormat="1" applyFont="1" applyFill="1" applyBorder="1" applyAlignment="1">
      <alignment horizontal="left" vertical="center" wrapText="1" readingOrder="1"/>
    </xf>
    <xf numFmtId="0" fontId="51" fillId="0" borderId="8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left" vertical="center" wrapText="1" readingOrder="1"/>
    </xf>
    <xf numFmtId="0" fontId="51" fillId="0" borderId="12" xfId="0" applyNumberFormat="1" applyFont="1" applyFill="1" applyBorder="1" applyAlignment="1">
      <alignment horizontal="center" vertical="center" wrapText="1" readingOrder="1"/>
    </xf>
    <xf numFmtId="0" fontId="51" fillId="0" borderId="13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left" vertical="center" wrapText="1" readingOrder="1"/>
    </xf>
    <xf numFmtId="4" fontId="43" fillId="0" borderId="47" xfId="0" applyNumberFormat="1" applyFont="1" applyFill="1" applyBorder="1" applyAlignment="1" applyProtection="1">
      <alignment horizontal="center"/>
    </xf>
    <xf numFmtId="0" fontId="42" fillId="0" borderId="43" xfId="0" applyNumberFormat="1" applyFont="1" applyFill="1" applyBorder="1" applyAlignment="1">
      <alignment horizontal="left" vertical="center" wrapText="1" readingOrder="1"/>
    </xf>
    <xf numFmtId="172" fontId="37" fillId="0" borderId="0" xfId="3" applyNumberFormat="1" applyFont="1" applyFill="1" applyBorder="1"/>
    <xf numFmtId="0" fontId="51" fillId="0" borderId="0" xfId="0" applyNumberFormat="1" applyFont="1" applyFill="1" applyBorder="1" applyAlignment="1">
      <alignment horizontal="center" vertical="center" wrapText="1" readingOrder="1"/>
    </xf>
    <xf numFmtId="41" fontId="42" fillId="0" borderId="0" xfId="3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1" fillId="0" borderId="15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center" vertical="center" wrapText="1" readingOrder="1"/>
    </xf>
    <xf numFmtId="0" fontId="42" fillId="0" borderId="16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left" vertical="center" wrapText="1" readingOrder="1"/>
    </xf>
    <xf numFmtId="39" fontId="42" fillId="0" borderId="38" xfId="0" applyNumberFormat="1" applyFont="1" applyFill="1" applyBorder="1" applyAlignment="1">
      <alignment horizontal="center" vertical="center" wrapText="1" readingOrder="1"/>
    </xf>
    <xf numFmtId="39" fontId="42" fillId="0" borderId="16" xfId="0" applyNumberFormat="1" applyFont="1" applyFill="1" applyBorder="1" applyAlignment="1">
      <alignment horizontal="center" vertical="center" wrapText="1" readingOrder="1"/>
    </xf>
    <xf numFmtId="39" fontId="42" fillId="0" borderId="17" xfId="0" applyNumberFormat="1" applyFont="1" applyFill="1" applyBorder="1" applyAlignment="1">
      <alignment horizontal="center" vertical="center" wrapText="1" readingOrder="1"/>
    </xf>
    <xf numFmtId="0" fontId="52" fillId="0" borderId="2" xfId="0" applyNumberFormat="1" applyFont="1" applyFill="1" applyBorder="1" applyAlignment="1">
      <alignment horizontal="center" vertical="center" wrapText="1" readingOrder="1"/>
    </xf>
    <xf numFmtId="0" fontId="52" fillId="0" borderId="10" xfId="0" applyNumberFormat="1" applyFont="1" applyFill="1" applyBorder="1" applyAlignment="1">
      <alignment horizontal="center" vertical="center" wrapText="1" readingOrder="1"/>
    </xf>
    <xf numFmtId="0" fontId="36" fillId="0" borderId="0" xfId="0" applyNumberFormat="1" applyFont="1" applyFill="1" applyBorder="1" applyAlignment="1">
      <alignment horizontal="left" vertical="center" wrapText="1" readingOrder="1"/>
    </xf>
    <xf numFmtId="0" fontId="40" fillId="0" borderId="0" xfId="0" applyNumberFormat="1" applyFont="1" applyFill="1" applyBorder="1" applyAlignment="1">
      <alignment horizontal="left" vertical="center" wrapText="1" readingOrder="1"/>
    </xf>
    <xf numFmtId="0" fontId="37" fillId="0" borderId="0" xfId="0" applyFont="1" applyFill="1" applyBorder="1" applyAlignment="1">
      <alignment horizontal="left" vertical="center" readingOrder="1"/>
    </xf>
    <xf numFmtId="0" fontId="36" fillId="0" borderId="16" xfId="0" applyNumberFormat="1" applyFont="1" applyFill="1" applyBorder="1" applyAlignment="1">
      <alignment horizontal="left" vertical="center" wrapText="1" readingOrder="1"/>
    </xf>
    <xf numFmtId="172" fontId="37" fillId="0" borderId="0" xfId="3" applyNumberFormat="1" applyFont="1" applyFill="1" applyBorder="1" applyAlignment="1">
      <alignment horizontal="left" vertical="center" readingOrder="1"/>
    </xf>
    <xf numFmtId="39" fontId="37" fillId="0" borderId="0" xfId="0" applyNumberFormat="1" applyFont="1" applyFill="1" applyBorder="1" applyAlignment="1">
      <alignment horizontal="left" vertical="center" readingOrder="1"/>
    </xf>
    <xf numFmtId="0" fontId="51" fillId="0" borderId="54" xfId="0" applyNumberFormat="1" applyFont="1" applyFill="1" applyBorder="1" applyAlignment="1">
      <alignment horizontal="left" vertical="center" wrapText="1" readingOrder="1"/>
    </xf>
    <xf numFmtId="0" fontId="51" fillId="0" borderId="0" xfId="0" applyNumberFormat="1" applyFont="1" applyFill="1" applyBorder="1" applyAlignment="1">
      <alignment horizontal="left" vertical="center" wrapText="1" readingOrder="1"/>
    </xf>
    <xf numFmtId="172" fontId="51" fillId="0" borderId="0" xfId="3" applyNumberFormat="1" applyFont="1" applyFill="1" applyBorder="1" applyAlignment="1">
      <alignment horizontal="right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172" fontId="51" fillId="0" borderId="54" xfId="3" applyNumberFormat="1" applyFont="1" applyFill="1" applyBorder="1" applyAlignment="1">
      <alignment horizontal="right" vertical="center" wrapText="1" readingOrder="1"/>
    </xf>
    <xf numFmtId="39" fontId="42" fillId="0" borderId="54" xfId="0" applyNumberFormat="1" applyFont="1" applyFill="1" applyBorder="1" applyAlignment="1">
      <alignment horizontal="center" vertical="center" wrapText="1" readingOrder="1"/>
    </xf>
    <xf numFmtId="173" fontId="3" fillId="0" borderId="1" xfId="0" applyNumberFormat="1" applyFont="1" applyFill="1" applyBorder="1" applyAlignment="1">
      <alignment horizontal="right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39" fontId="49" fillId="20" borderId="25" xfId="0" applyNumberFormat="1" applyFont="1" applyFill="1" applyBorder="1" applyAlignment="1">
      <alignment horizontal="center" vertical="center" wrapText="1" readingOrder="1"/>
    </xf>
    <xf numFmtId="39" fontId="49" fillId="20" borderId="14" xfId="0" applyNumberFormat="1" applyFont="1" applyFill="1" applyBorder="1" applyAlignment="1">
      <alignment horizontal="center" vertical="center" wrapText="1" readingOrder="1"/>
    </xf>
    <xf numFmtId="39" fontId="49" fillId="20" borderId="48" xfId="0" applyNumberFormat="1" applyFont="1" applyFill="1" applyBorder="1" applyAlignment="1">
      <alignment horizontal="center" vertical="center" wrapText="1" readingOrder="1"/>
    </xf>
    <xf numFmtId="172" fontId="50" fillId="20" borderId="16" xfId="3" applyNumberFormat="1" applyFont="1" applyFill="1" applyBorder="1" applyAlignment="1">
      <alignment horizontal="left" vertical="center" readingOrder="1"/>
    </xf>
    <xf numFmtId="39" fontId="50" fillId="20" borderId="15" xfId="0" applyNumberFormat="1" applyFont="1" applyFill="1" applyBorder="1" applyAlignment="1">
      <alignment horizontal="center" vertical="center"/>
    </xf>
    <xf numFmtId="39" fontId="50" fillId="20" borderId="16" xfId="0" applyNumberFormat="1" applyFont="1" applyFill="1" applyBorder="1" applyAlignment="1">
      <alignment horizontal="center" vertical="center"/>
    </xf>
    <xf numFmtId="39" fontId="50" fillId="20" borderId="17" xfId="0" applyNumberFormat="1" applyFont="1" applyFill="1" applyBorder="1" applyAlignment="1">
      <alignment horizontal="center" vertical="center"/>
    </xf>
    <xf numFmtId="172" fontId="50" fillId="20" borderId="46" xfId="3" applyNumberFormat="1" applyFont="1" applyFill="1" applyBorder="1"/>
    <xf numFmtId="39" fontId="50" fillId="20" borderId="6" xfId="0" applyNumberFormat="1" applyFont="1" applyFill="1" applyBorder="1" applyAlignment="1">
      <alignment horizontal="center"/>
    </xf>
    <xf numFmtId="39" fontId="50" fillId="20" borderId="26" xfId="0" applyNumberFormat="1" applyFont="1" applyFill="1" applyBorder="1" applyAlignment="1">
      <alignment horizontal="center"/>
    </xf>
    <xf numFmtId="39" fontId="50" fillId="20" borderId="17" xfId="0" applyNumberFormat="1" applyFont="1" applyFill="1" applyBorder="1" applyAlignment="1">
      <alignment horizontal="center"/>
    </xf>
    <xf numFmtId="172" fontId="49" fillId="20" borderId="6" xfId="3" applyNumberFormat="1" applyFont="1" applyFill="1" applyBorder="1" applyAlignment="1">
      <alignment horizontal="right" vertical="center" wrapText="1" readingOrder="1"/>
    </xf>
    <xf numFmtId="39" fontId="49" fillId="20" borderId="15" xfId="0" applyNumberFormat="1" applyFont="1" applyFill="1" applyBorder="1" applyAlignment="1">
      <alignment horizontal="center" vertical="center" wrapText="1" readingOrder="1"/>
    </xf>
    <xf numFmtId="39" fontId="49" fillId="20" borderId="16" xfId="0" applyNumberFormat="1" applyFont="1" applyFill="1" applyBorder="1" applyAlignment="1">
      <alignment horizontal="center" vertical="center" wrapText="1" readingOrder="1"/>
    </xf>
    <xf numFmtId="39" fontId="49" fillId="20" borderId="17" xfId="0" applyNumberFormat="1" applyFont="1" applyFill="1" applyBorder="1" applyAlignment="1">
      <alignment horizontal="center" vertical="center" wrapText="1" readingOrder="1"/>
    </xf>
    <xf numFmtId="172" fontId="54" fillId="0" borderId="10" xfId="3" applyNumberFormat="1" applyFont="1" applyFill="1" applyBorder="1" applyAlignment="1">
      <alignment horizontal="right" vertical="center" wrapText="1" readingOrder="1"/>
    </xf>
    <xf numFmtId="172" fontId="54" fillId="0" borderId="2" xfId="3" applyNumberFormat="1" applyFont="1" applyFill="1" applyBorder="1" applyAlignment="1">
      <alignment horizontal="right" vertical="center" wrapText="1" readingOrder="1"/>
    </xf>
    <xf numFmtId="172" fontId="54" fillId="0" borderId="20" xfId="3" applyNumberFormat="1" applyFont="1" applyFill="1" applyBorder="1" applyAlignment="1">
      <alignment horizontal="right" vertical="center" wrapText="1" readingOrder="1"/>
    </xf>
    <xf numFmtId="172" fontId="54" fillId="0" borderId="16" xfId="3" applyNumberFormat="1" applyFont="1" applyFill="1" applyBorder="1" applyAlignment="1">
      <alignment horizontal="right" vertical="center" wrapText="1" readingOrder="1"/>
    </xf>
    <xf numFmtId="39" fontId="56" fillId="0" borderId="8" xfId="0" applyNumberFormat="1" applyFont="1" applyFill="1" applyBorder="1" applyAlignment="1">
      <alignment horizontal="center" vertical="center" wrapText="1" readingOrder="1"/>
    </xf>
    <xf numFmtId="39" fontId="56" fillId="0" borderId="10" xfId="0" applyNumberFormat="1" applyFont="1" applyFill="1" applyBorder="1" applyAlignment="1">
      <alignment horizontal="center" vertical="center" wrapText="1" readingOrder="1"/>
    </xf>
    <xf numFmtId="39" fontId="56" fillId="0" borderId="11" xfId="0" applyNumberFormat="1" applyFont="1" applyFill="1" applyBorder="1" applyAlignment="1">
      <alignment horizontal="center" vertical="center" wrapText="1" readingOrder="1"/>
    </xf>
    <xf numFmtId="39" fontId="56" fillId="0" borderId="12" xfId="0" applyNumberFormat="1" applyFont="1" applyFill="1" applyBorder="1" applyAlignment="1">
      <alignment horizontal="center" vertical="center" wrapText="1" readingOrder="1"/>
    </xf>
    <xf numFmtId="39" fontId="56" fillId="0" borderId="2" xfId="0" applyNumberFormat="1" applyFont="1" applyFill="1" applyBorder="1" applyAlignment="1">
      <alignment horizontal="center" vertical="center" wrapText="1" readingOrder="1"/>
    </xf>
    <xf numFmtId="39" fontId="56" fillId="0" borderId="19" xfId="0" applyNumberFormat="1" applyFont="1" applyFill="1" applyBorder="1" applyAlignment="1">
      <alignment horizontal="center" vertical="center" wrapText="1" readingOrder="1"/>
    </xf>
    <xf numFmtId="39" fontId="56" fillId="0" borderId="51" xfId="0" applyNumberFormat="1" applyFont="1" applyFill="1" applyBorder="1" applyAlignment="1">
      <alignment horizontal="center" vertical="center" wrapText="1" readingOrder="1"/>
    </xf>
    <xf numFmtId="39" fontId="56" fillId="0" borderId="52" xfId="0" applyNumberFormat="1" applyFont="1" applyFill="1" applyBorder="1" applyAlignment="1">
      <alignment horizontal="center" vertical="center" wrapText="1" readingOrder="1"/>
    </xf>
    <xf numFmtId="39" fontId="56" fillId="0" borderId="53" xfId="0" applyNumberFormat="1" applyFont="1" applyFill="1" applyBorder="1" applyAlignment="1">
      <alignment horizontal="center" vertical="center" wrapText="1" readingOrder="1"/>
    </xf>
    <xf numFmtId="39" fontId="55" fillId="0" borderId="8" xfId="0" applyNumberFormat="1" applyFont="1" applyFill="1" applyBorder="1" applyAlignment="1">
      <alignment horizontal="center"/>
    </xf>
    <xf numFmtId="39" fontId="55" fillId="0" borderId="10" xfId="0" applyNumberFormat="1" applyFont="1" applyFill="1" applyBorder="1" applyAlignment="1">
      <alignment horizontal="center"/>
    </xf>
    <xf numFmtId="39" fontId="55" fillId="0" borderId="11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right" vertical="center" readingOrder="1"/>
    </xf>
    <xf numFmtId="0" fontId="37" fillId="0" borderId="0" xfId="0" applyFont="1" applyFill="1" applyBorder="1" applyAlignment="1">
      <alignment horizontal="right"/>
    </xf>
    <xf numFmtId="39" fontId="49" fillId="20" borderId="46" xfId="0" applyNumberFormat="1" applyFont="1" applyFill="1" applyBorder="1" applyAlignment="1">
      <alignment horizontal="right" vertical="center" wrapText="1" readingOrder="1"/>
    </xf>
    <xf numFmtId="172" fontId="55" fillId="0" borderId="10" xfId="3" applyNumberFormat="1" applyFont="1" applyFill="1" applyBorder="1" applyAlignment="1">
      <alignment horizontal="right" vertical="center" readingOrder="1"/>
    </xf>
    <xf numFmtId="172" fontId="55" fillId="0" borderId="10" xfId="3" applyNumberFormat="1" applyFont="1" applyFill="1" applyBorder="1" applyAlignment="1">
      <alignment horizontal="right"/>
    </xf>
    <xf numFmtId="172" fontId="55" fillId="0" borderId="5" xfId="3" applyNumberFormat="1" applyFont="1" applyFill="1" applyBorder="1" applyAlignment="1">
      <alignment horizontal="right" vertical="center" readingOrder="1"/>
    </xf>
    <xf numFmtId="172" fontId="55" fillId="0" borderId="5" xfId="3" applyNumberFormat="1" applyFont="1" applyFill="1" applyBorder="1" applyAlignment="1">
      <alignment horizontal="right"/>
    </xf>
    <xf numFmtId="172" fontId="55" fillId="0" borderId="14" xfId="3" applyNumberFormat="1" applyFont="1" applyFill="1" applyBorder="1" applyAlignment="1">
      <alignment horizontal="right" vertical="center" readingOrder="1"/>
    </xf>
    <xf numFmtId="172" fontId="55" fillId="0" borderId="50" xfId="3" applyNumberFormat="1" applyFont="1" applyFill="1" applyBorder="1" applyAlignment="1">
      <alignment horizontal="right" vertical="center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73" fontId="3" fillId="0" borderId="1" xfId="0" applyNumberFormat="1" applyFont="1" applyBorder="1" applyAlignment="1">
      <alignment horizontal="right" vertical="center" wrapText="1" readingOrder="1"/>
    </xf>
    <xf numFmtId="0" fontId="3" fillId="9" borderId="1" xfId="0" applyFont="1" applyFill="1" applyBorder="1" applyAlignment="1">
      <alignment vertical="center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3" fillId="21" borderId="1" xfId="0" applyFont="1" applyFill="1" applyBorder="1" applyAlignment="1">
      <alignment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left" vertical="center" wrapText="1" readingOrder="1"/>
    </xf>
    <xf numFmtId="0" fontId="3" fillId="6" borderId="1" xfId="0" applyFont="1" applyFill="1" applyBorder="1" applyAlignment="1">
      <alignment vertical="center" wrapText="1" readingOrder="1"/>
    </xf>
    <xf numFmtId="0" fontId="3" fillId="22" borderId="1" xfId="0" applyFont="1" applyFill="1" applyBorder="1" applyAlignment="1">
      <alignment vertical="center" wrapText="1" readingOrder="1"/>
    </xf>
    <xf numFmtId="0" fontId="57" fillId="0" borderId="1" xfId="0" applyFont="1" applyBorder="1" applyAlignment="1">
      <alignment horizontal="center" vertical="center" wrapText="1" readingOrder="1"/>
    </xf>
    <xf numFmtId="0" fontId="57" fillId="0" borderId="1" xfId="0" applyFont="1" applyBorder="1" applyAlignment="1">
      <alignment horizontal="left" vertical="center" wrapText="1" readingOrder="1"/>
    </xf>
    <xf numFmtId="0" fontId="57" fillId="0" borderId="1" xfId="0" applyFont="1" applyBorder="1" applyAlignment="1">
      <alignment vertical="center" wrapText="1" readingOrder="1"/>
    </xf>
    <xf numFmtId="173" fontId="57" fillId="0" borderId="1" xfId="0" applyNumberFormat="1" applyFont="1" applyBorder="1" applyAlignment="1">
      <alignment horizontal="right" vertical="center" wrapText="1" readingOrder="1"/>
    </xf>
    <xf numFmtId="7" fontId="1" fillId="0" borderId="0" xfId="0" applyNumberFormat="1" applyFont="1"/>
    <xf numFmtId="0" fontId="58" fillId="0" borderId="0" xfId="0" applyFont="1"/>
    <xf numFmtId="0" fontId="58" fillId="2" borderId="0" xfId="0" applyFont="1" applyFill="1"/>
    <xf numFmtId="164" fontId="58" fillId="2" borderId="0" xfId="1" applyFont="1" applyFill="1"/>
    <xf numFmtId="164" fontId="58" fillId="0" borderId="0" xfId="1" applyFont="1"/>
    <xf numFmtId="173" fontId="58" fillId="2" borderId="0" xfId="0" applyNumberFormat="1" applyFont="1" applyFill="1"/>
    <xf numFmtId="172" fontId="54" fillId="0" borderId="0" xfId="3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0" fontId="29" fillId="16" borderId="40" xfId="0" applyFont="1" applyFill="1" applyBorder="1" applyAlignment="1">
      <alignment horizontal="center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8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3" xfId="0" applyFont="1" applyFill="1" applyBorder="1" applyAlignment="1">
      <alignment horizontal="center" vertical="center" wrapText="1"/>
    </xf>
    <xf numFmtId="0" fontId="30" fillId="16" borderId="44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4" fontId="45" fillId="20" borderId="6" xfId="0" applyNumberFormat="1" applyFont="1" applyFill="1" applyBorder="1" applyAlignment="1" applyProtection="1">
      <alignment horizontal="center" vertical="center"/>
    </xf>
    <xf numFmtId="4" fontId="45" fillId="20" borderId="7" xfId="0" applyNumberFormat="1" applyFont="1" applyFill="1" applyBorder="1" applyAlignment="1" applyProtection="1">
      <alignment horizontal="center" vertical="center"/>
    </xf>
    <xf numFmtId="4" fontId="45" fillId="20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0.66554074454590739</c:v>
                </c:pt>
                <c:pt idx="2">
                  <c:v>0.91983862874214917</c:v>
                </c:pt>
                <c:pt idx="3">
                  <c:v>0.63805426392342923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0.7381473806474107</c:v>
                </c:pt>
                <c:pt idx="2">
                  <c:v>0.93122178299834424</c:v>
                </c:pt>
                <c:pt idx="3">
                  <c:v>0.56880185419455587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0.92909330715126337</c:v>
                </c:pt>
                <c:pt idx="1">
                  <c:v>0.68772087337016996</c:v>
                </c:pt>
                <c:pt idx="2">
                  <c:v>0.92331599446772672</c:v>
                </c:pt>
                <c:pt idx="3">
                  <c:v>0.61689879588839081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22697.135184299997</c:v>
                </c:pt>
                <c:pt idx="1">
                  <c:v>21759.755509890001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11072.473637069999</c:v>
                </c:pt>
                <c:pt idx="1">
                  <c:v>8532.2304195699999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33769.608821369999</c:v>
                </c:pt>
                <c:pt idx="1">
                  <c:v>30291.985929460003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cruz/Desktop/DAFP/2025/GGF%202025/INFORMES%20SOLICITADOS%202025/SGI/REPORTE%20PRESUPUESTO%20SGI/JULIO/2025-07-31_Tablero_control_ejecucion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Hoja2"/>
      <sheetName val="Hoja3"/>
      <sheetName val="Hoja1"/>
      <sheetName val="Hoja6"/>
      <sheetName val="EJECUCION"/>
      <sheetName val="EJE DESAGREGADA"/>
      <sheetName val="cdp gen"/>
      <sheetName val="cdp #"/>
      <sheetName val="CDP "/>
      <sheetName val="Hoja12"/>
      <sheetName val="COMPROMISOS "/>
      <sheetName val="OBLIGACIONES"/>
      <sheetName val="ORDENES DE PAGO"/>
      <sheetName val="CONSOLIDADO"/>
      <sheetName val="% Ejecucion JULIO"/>
      <sheetName val="PRESUPUESTO DAFP CONSOLIDADO"/>
      <sheetName val="PRESUPUESTO FUNCIONAMIENTO"/>
      <sheetName val="GASTOS DE PERSONAL"/>
      <sheetName val="GASTOS GENERALES"/>
      <sheetName val="TRANSFERENCIAS"/>
      <sheetName val="INVERSION CONSOLIDADA"/>
      <sheetName val="PROYECTO C-0505-1000-5"/>
      <sheetName val="PLANTAS TEMPORALES "/>
      <sheetName val="EJECUCION POR RUBROS,,"/>
      <sheetName val="PROYECTO C-0505-1000-6"/>
      <sheetName val="PLANTA FORTAL C-0505-1000-6"/>
      <sheetName val="PROYECTO C-0599-1000-7"/>
      <sheetName val="Planta TRANSF C-0599-1000-7"/>
      <sheetName val="PROYECTO C-0599-1000-8"/>
      <sheetName val="% Ejecucion FEBRERO 8  (2)"/>
      <sheetName val="Hoja5"/>
      <sheetName val="DETALLE CDP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>
        <row r="98">
          <cell r="P98">
            <v>51867432822</v>
          </cell>
          <cell r="Q98">
            <v>4095247279.0799999</v>
          </cell>
          <cell r="R98">
            <v>5095247279.0799999</v>
          </cell>
          <cell r="S98">
            <v>50867432822</v>
          </cell>
          <cell r="T98">
            <v>0</v>
          </cell>
          <cell r="U98">
            <v>50463945903.07</v>
          </cell>
          <cell r="V98">
            <v>403486918.93000001</v>
          </cell>
          <cell r="W98">
            <v>27682773570.219997</v>
          </cell>
          <cell r="X98">
            <v>25412750941.329998</v>
          </cell>
          <cell r="Y98">
            <v>25412750941.329998</v>
          </cell>
          <cell r="Z98">
            <v>25404698357.329998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H6" t="str">
            <v>APR. VIGENTE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workbookViewId="0"/>
  </sheetViews>
  <sheetFormatPr baseColWidth="10" defaultColWidth="11.42578125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88" t="s">
        <v>347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</row>
    <row r="3" spans="1:23" x14ac:dyDescent="0.2">
      <c r="A3" s="288" t="s">
        <v>348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</row>
    <row r="4" spans="1:23" x14ac:dyDescent="0.2">
      <c r="A4" s="288" t="s">
        <v>349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workbookViewId="0"/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91" t="s">
        <v>375</v>
      </c>
      <c r="E4" s="292"/>
      <c r="F4" s="292"/>
      <c r="G4" s="292"/>
      <c r="H4" s="292"/>
      <c r="I4" s="292"/>
      <c r="J4" s="292"/>
      <c r="K4" s="293"/>
    </row>
    <row r="5" spans="2:11" ht="21" x14ac:dyDescent="0.25">
      <c r="B5" s="294" t="s">
        <v>351</v>
      </c>
      <c r="C5" s="296" t="s">
        <v>352</v>
      </c>
      <c r="D5" s="295" t="s">
        <v>353</v>
      </c>
      <c r="E5" s="298"/>
      <c r="F5" s="298"/>
      <c r="G5" s="298"/>
      <c r="H5" s="298" t="s">
        <v>354</v>
      </c>
      <c r="I5" s="298"/>
      <c r="J5" s="298"/>
      <c r="K5" s="299"/>
    </row>
    <row r="6" spans="2:11" ht="21" x14ac:dyDescent="0.25">
      <c r="B6" s="295"/>
      <c r="C6" s="297"/>
      <c r="D6" s="295" t="s">
        <v>355</v>
      </c>
      <c r="E6" s="298"/>
      <c r="F6" s="298" t="s">
        <v>356</v>
      </c>
      <c r="G6" s="298"/>
      <c r="H6" s="298" t="s">
        <v>355</v>
      </c>
      <c r="I6" s="298"/>
      <c r="J6" s="298" t="s">
        <v>356</v>
      </c>
      <c r="K6" s="299"/>
    </row>
    <row r="7" spans="2:11" ht="21" x14ac:dyDescent="0.35">
      <c r="B7" s="295"/>
      <c r="C7" s="297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+'EJECUCION AGOSTO 2025'!L43/1000000</f>
        <v>34103.299265000001</v>
      </c>
      <c r="D8" s="98">
        <v>0.92409060294914513</v>
      </c>
      <c r="E8" s="91">
        <f>D8*C8</f>
        <v>31514.538380348989</v>
      </c>
      <c r="F8" s="90">
        <f>+G8/C8</f>
        <v>0.66554074454590739</v>
      </c>
      <c r="G8" s="91">
        <f>+'EJECUCION AGOSTO 2025'!Q43/1000000</f>
        <v>22697.135184299997</v>
      </c>
      <c r="H8" s="90">
        <v>0.91983862874214917</v>
      </c>
      <c r="I8" s="91">
        <f>+C8*H8</f>
        <v>31369.532031500745</v>
      </c>
      <c r="J8" s="90">
        <f>+K8/C8</f>
        <v>0.63805426392342923</v>
      </c>
      <c r="K8" s="99">
        <f>+'EJECUCION AGOSTO 2025'!R43/1000000</f>
        <v>21759.755509890001</v>
      </c>
    </row>
    <row r="9" spans="2:11" ht="21" x14ac:dyDescent="0.25">
      <c r="B9" s="105" t="s">
        <v>360</v>
      </c>
      <c r="C9" s="128">
        <f>+'EJECUCION AGOSTO 2025'!L46/1000000</f>
        <v>15000.356199</v>
      </c>
      <c r="D9" s="98">
        <v>0.94046695163515126</v>
      </c>
      <c r="E9" s="91">
        <f>D9*C9</f>
        <v>14107.339267914975</v>
      </c>
      <c r="F9" s="90">
        <f>+G9/C9</f>
        <v>0.7381473806474107</v>
      </c>
      <c r="G9" s="91">
        <f>+'EJECUCION AGOSTO 2025'!Q46/1000000</f>
        <v>11072.473637069999</v>
      </c>
      <c r="H9" s="90">
        <v>0.93122178299834424</v>
      </c>
      <c r="I9" s="91">
        <f>H9*C9</f>
        <v>13968.658445243045</v>
      </c>
      <c r="J9" s="90">
        <f>+K9/C9</f>
        <v>0.56880185419455587</v>
      </c>
      <c r="K9" s="100">
        <f>+'EJECUCION AGOSTO 2025'!R46/1000000</f>
        <v>8532.2304195699999</v>
      </c>
    </row>
    <row r="10" spans="2:11" ht="21.75" thickBot="1" x14ac:dyDescent="0.3">
      <c r="B10" s="106" t="s">
        <v>361</v>
      </c>
      <c r="C10" s="129">
        <f>SUM(C8:C9)</f>
        <v>49103.655464000003</v>
      </c>
      <c r="D10" s="101">
        <f>+E10/C10</f>
        <v>0.92909330715126337</v>
      </c>
      <c r="E10" s="102">
        <f>SUM(E8:E9)</f>
        <v>45621.877648263966</v>
      </c>
      <c r="F10" s="103">
        <f>+G10/C10</f>
        <v>0.68772087337016996</v>
      </c>
      <c r="G10" s="102">
        <f>SUM(G8:G9)</f>
        <v>33769.608821369999</v>
      </c>
      <c r="H10" s="103">
        <f>+I10/C10</f>
        <v>0.92331599446772672</v>
      </c>
      <c r="I10" s="102">
        <f>SUM(I8:I9)</f>
        <v>45338.190476743788</v>
      </c>
      <c r="J10" s="103">
        <f>+K10/C10</f>
        <v>0.61689879588839081</v>
      </c>
      <c r="K10" s="104">
        <f>SUM(K8:K9)</f>
        <v>30291.985929460003</v>
      </c>
    </row>
    <row r="11" spans="2:11" x14ac:dyDescent="0.25">
      <c r="B11" s="289" t="s">
        <v>362</v>
      </c>
      <c r="C11" s="289"/>
      <c r="D11" s="289"/>
      <c r="E11" s="289"/>
      <c r="F11" s="289"/>
      <c r="G11" s="289"/>
      <c r="H11" s="289"/>
      <c r="I11" s="289"/>
      <c r="J11" s="289"/>
      <c r="K11" s="289"/>
    </row>
    <row r="12" spans="2:11" ht="20.25" customHeight="1" x14ac:dyDescent="0.25">
      <c r="B12" s="290" t="s">
        <v>365</v>
      </c>
      <c r="C12" s="290"/>
      <c r="D12" s="85"/>
      <c r="E12" s="289" t="s">
        <v>363</v>
      </c>
      <c r="F12" s="289"/>
      <c r="G12" s="85"/>
      <c r="H12" s="69"/>
      <c r="I12" s="289" t="s">
        <v>364</v>
      </c>
      <c r="J12" s="289"/>
      <c r="K12" s="84"/>
    </row>
    <row r="15" spans="2:11" x14ac:dyDescent="0.25">
      <c r="D15" s="309"/>
      <c r="E15" s="309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320"/>
      <c r="C18" s="318" t="s">
        <v>28</v>
      </c>
      <c r="D18" s="318"/>
      <c r="E18" s="319" t="s">
        <v>29</v>
      </c>
      <c r="F18" s="319"/>
    </row>
    <row r="19" spans="2:6" ht="29.25" customHeight="1" thickBot="1" x14ac:dyDescent="0.3">
      <c r="B19" s="321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0.66554074454590739</v>
      </c>
      <c r="E20" s="86">
        <f>+H8</f>
        <v>0.91983862874214917</v>
      </c>
      <c r="F20" s="86">
        <f>+J8</f>
        <v>0.63805426392342923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0.7381473806474107</v>
      </c>
      <c r="E21" s="86">
        <f>+H9</f>
        <v>0.93122178299834424</v>
      </c>
      <c r="F21" s="86">
        <f>+J9</f>
        <v>0.56880185419455587</v>
      </c>
    </row>
    <row r="22" spans="2:6" ht="21" thickBot="1" x14ac:dyDescent="0.3">
      <c r="B22" s="76" t="s">
        <v>369</v>
      </c>
      <c r="C22" s="86">
        <f>+D10</f>
        <v>0.92909330715126337</v>
      </c>
      <c r="D22" s="86">
        <f>+F10</f>
        <v>0.68772087337016996</v>
      </c>
      <c r="E22" s="86">
        <f>+H10</f>
        <v>0.92331599446772672</v>
      </c>
      <c r="F22" s="86">
        <f>+J10</f>
        <v>0.61689879588839081</v>
      </c>
    </row>
    <row r="57" spans="2:8" ht="15.75" thickBot="1" x14ac:dyDescent="0.3"/>
    <row r="58" spans="2:8" ht="24" thickBot="1" x14ac:dyDescent="0.4">
      <c r="B58" s="87"/>
      <c r="C58" s="310" t="str">
        <f>+MID(D4,13,35)</f>
        <v xml:space="preserve">Ejecucion a 31 de enero de 2016 </v>
      </c>
      <c r="D58" s="311"/>
      <c r="E58" s="311"/>
      <c r="F58" s="311"/>
      <c r="G58" s="312"/>
      <c r="H58" s="92"/>
    </row>
    <row r="59" spans="2:8" ht="42.75" customHeight="1" x14ac:dyDescent="0.25">
      <c r="B59" s="313" t="s">
        <v>351</v>
      </c>
      <c r="C59" s="315" t="s">
        <v>352</v>
      </c>
      <c r="D59" s="316" t="s">
        <v>353</v>
      </c>
      <c r="E59" s="316"/>
      <c r="F59" s="316" t="s">
        <v>354</v>
      </c>
      <c r="G59" s="297"/>
      <c r="H59" s="92"/>
    </row>
    <row r="60" spans="2:8" ht="21" x14ac:dyDescent="0.35">
      <c r="B60" s="314"/>
      <c r="C60" s="315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34103.299265000001</v>
      </c>
      <c r="D61" s="90">
        <f>+E61/C61</f>
        <v>0.66554074454590739</v>
      </c>
      <c r="E61" s="91">
        <f>+G8</f>
        <v>22697.135184299997</v>
      </c>
      <c r="F61" s="90">
        <f>+G61/C61</f>
        <v>0.63805426392342923</v>
      </c>
      <c r="G61" s="99">
        <f>+K8</f>
        <v>21759.755509890001</v>
      </c>
      <c r="H61" s="92"/>
    </row>
    <row r="62" spans="2:8" ht="21" x14ac:dyDescent="0.25">
      <c r="B62" s="112" t="s">
        <v>360</v>
      </c>
      <c r="C62" s="110">
        <f>+C9</f>
        <v>15000.356199</v>
      </c>
      <c r="D62" s="90">
        <f>+E62/C62</f>
        <v>0.7381473806474107</v>
      </c>
      <c r="E62" s="91">
        <f>+G9</f>
        <v>11072.473637069999</v>
      </c>
      <c r="F62" s="90">
        <f>+G62/C62</f>
        <v>0.56880185419455587</v>
      </c>
      <c r="G62" s="100">
        <f>+K9</f>
        <v>8532.2304195699999</v>
      </c>
      <c r="H62" s="92"/>
    </row>
    <row r="63" spans="2:8" ht="21.75" thickBot="1" x14ac:dyDescent="0.3">
      <c r="B63" s="113" t="s">
        <v>361</v>
      </c>
      <c r="C63" s="111">
        <f>SUM(C61:C62)</f>
        <v>49103.655464000003</v>
      </c>
      <c r="D63" s="103">
        <f>+E63/C63</f>
        <v>0.68772087337016996</v>
      </c>
      <c r="E63" s="102">
        <f>SUM(E61:E62)</f>
        <v>33769.608821369999</v>
      </c>
      <c r="F63" s="103">
        <f>+G63/C63</f>
        <v>0.61689879588839081</v>
      </c>
      <c r="G63" s="104">
        <f>SUM(G61:G62)</f>
        <v>30291.985929460003</v>
      </c>
      <c r="H63" s="92"/>
    </row>
    <row r="64" spans="2:8" ht="35.25" customHeight="1" x14ac:dyDescent="0.25">
      <c r="B64" s="317" t="s">
        <v>362</v>
      </c>
      <c r="C64" s="317"/>
      <c r="D64" s="317"/>
      <c r="E64" s="317"/>
      <c r="F64" s="317"/>
      <c r="G64" s="317"/>
      <c r="H64" s="92"/>
    </row>
    <row r="65" spans="2:7" x14ac:dyDescent="0.25">
      <c r="B65" s="289"/>
      <c r="C65" s="289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303"/>
      <c r="C69" s="305" t="s">
        <v>28</v>
      </c>
      <c r="D69" s="306"/>
      <c r="E69" s="305" t="s">
        <v>29</v>
      </c>
      <c r="F69" s="306"/>
    </row>
    <row r="70" spans="2:7" ht="15.75" thickBot="1" x14ac:dyDescent="0.3">
      <c r="B70" s="304"/>
      <c r="C70" s="307"/>
      <c r="D70" s="308"/>
      <c r="E70" s="307"/>
      <c r="F70" s="308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0.66554074454590739</v>
      </c>
      <c r="D71" s="75">
        <f>+E61</f>
        <v>22697.135184299997</v>
      </c>
      <c r="E71" s="74">
        <f t="shared" si="0"/>
        <v>0.63805426392342923</v>
      </c>
      <c r="F71" s="75">
        <f t="shared" si="0"/>
        <v>21759.755509890001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0.7381473806474107</v>
      </c>
      <c r="D72" s="75">
        <f t="shared" si="0"/>
        <v>11072.473637069999</v>
      </c>
      <c r="E72" s="74">
        <f t="shared" si="0"/>
        <v>0.56880185419455587</v>
      </c>
      <c r="F72" s="75">
        <f t="shared" si="0"/>
        <v>8532.2304195699999</v>
      </c>
    </row>
    <row r="73" spans="2:7" ht="21.75" thickTop="1" thickBot="1" x14ac:dyDescent="0.3">
      <c r="B73" s="73" t="str">
        <f>+B22</f>
        <v>Total : 25.133</v>
      </c>
      <c r="C73" s="74">
        <f t="shared" si="0"/>
        <v>0.68772087337016996</v>
      </c>
      <c r="D73" s="75">
        <f t="shared" si="0"/>
        <v>33769.608821369999</v>
      </c>
      <c r="E73" s="74">
        <f t="shared" si="0"/>
        <v>0.61689879588839081</v>
      </c>
      <c r="F73" s="75">
        <f t="shared" si="0"/>
        <v>30291.985929460003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300" t="s">
        <v>374</v>
      </c>
      <c r="C110" s="301"/>
      <c r="D110" s="302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+'EJECUCION AGOSTO 2025'!U17</f>
        <v>0</v>
      </c>
      <c r="F111" s="122">
        <f>+'EJECUCION AGOSTO 2025'!V17</f>
        <v>0</v>
      </c>
      <c r="G111" s="123">
        <f>+'EJECUCION AGOSTO 2025'!W17</f>
        <v>0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 t="e">
        <f>+'EJECUCION AGOSTO 2025'!#REF!</f>
        <v>#REF!</v>
      </c>
      <c r="F112" s="124" t="e">
        <f>+'EJECUCION AGOSTO 2025'!#REF!</f>
        <v>#REF!</v>
      </c>
      <c r="G112" s="125" t="e">
        <f>+'EJECUCION AGOSTO 2025'!#REF!</f>
        <v>#REF!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+'EJECUCION AGOSTO 2025'!U19</f>
        <v>0</v>
      </c>
      <c r="F113" s="124">
        <f>+'EJECUCION AGOSTO 2025'!V19</f>
        <v>0</v>
      </c>
      <c r="G113" s="125">
        <f>+'EJECUCION AGOSTO 2025'!W19</f>
        <v>0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 t="e">
        <f>+'EJECUCION AGOSTO 2025'!#REF!</f>
        <v>#REF!</v>
      </c>
      <c r="F114" s="124" t="e">
        <f>+'EJECUCION AGOSTO 2025'!#REF!</f>
        <v>#REF!</v>
      </c>
      <c r="G114" s="125" t="e">
        <f>+'EJECUCION AGOSTO 2025'!#REF!</f>
        <v>#REF!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 t="e">
        <f>+'EJECUCION AGOSTO 2025'!#REF!</f>
        <v>#REF!</v>
      </c>
      <c r="F115" s="126" t="e">
        <f>+'EJECUCION AGOSTO 2025'!#REF!</f>
        <v>#REF!</v>
      </c>
      <c r="G115" s="127" t="e">
        <f>+'EJECUCION AGOSTO 2025'!#REF!</f>
        <v>#REF!</v>
      </c>
    </row>
    <row r="116" spans="2:7" ht="18" customHeight="1" x14ac:dyDescent="0.2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X59"/>
  <sheetViews>
    <sheetView tabSelected="1" workbookViewId="0">
      <selection activeCell="O21" sqref="O21"/>
    </sheetView>
  </sheetViews>
  <sheetFormatPr baseColWidth="10" defaultColWidth="11.42578125" defaultRowHeight="12" x14ac:dyDescent="0.2"/>
  <cols>
    <col min="1" max="2" width="6.28515625" style="131" customWidth="1"/>
    <col min="3" max="3" width="4.85546875" style="131" bestFit="1" customWidth="1"/>
    <col min="4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32.7109375" style="131" customWidth="1"/>
    <col min="12" max="12" width="18.85546875" style="206" bestFit="1" customWidth="1"/>
    <col min="13" max="13" width="19.85546875" style="131" customWidth="1"/>
    <col min="14" max="14" width="17" style="131" customWidth="1"/>
    <col min="15" max="15" width="19.42578125" style="131" bestFit="1" customWidth="1"/>
    <col min="16" max="16" width="18.85546875" style="131" bestFit="1" customWidth="1"/>
    <col min="17" max="17" width="21.5703125" style="131" customWidth="1"/>
    <col min="18" max="18" width="19.28515625" style="131" customWidth="1"/>
    <col min="19" max="19" width="21.42578125" style="131" customWidth="1"/>
    <col min="20" max="20" width="19.85546875" style="131" customWidth="1"/>
    <col min="21" max="21" width="12.7109375" style="131" customWidth="1"/>
    <col min="22" max="23" width="11.7109375" style="131" customWidth="1"/>
    <col min="24" max="29" width="0" style="131" hidden="1" customWidth="1"/>
    <col min="30" max="16384" width="11.42578125" style="131"/>
  </cols>
  <sheetData>
    <row r="1" spans="2:24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204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</row>
    <row r="2" spans="2:24" ht="14.25" x14ac:dyDescent="0.2">
      <c r="B2" s="325" t="s">
        <v>347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132"/>
    </row>
    <row r="3" spans="2:24" ht="14.25" x14ac:dyDescent="0.2">
      <c r="B3" s="325" t="s">
        <v>348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133"/>
    </row>
    <row r="4" spans="2:24" ht="14.25" x14ac:dyDescent="0.2">
      <c r="B4" s="325" t="s">
        <v>429</v>
      </c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132" t="str">
        <f>+TRIM(B4)</f>
        <v>Ejecución Presupuestal Acumulada a 31 de agosto 2025</v>
      </c>
    </row>
    <row r="5" spans="2:24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205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5"/>
      <c r="V5" s="135"/>
      <c r="W5" s="135"/>
    </row>
    <row r="6" spans="2:24" s="222" customFormat="1" ht="39" customHeight="1" thickBot="1" x14ac:dyDescent="0.3">
      <c r="B6" s="171" t="s">
        <v>9</v>
      </c>
      <c r="C6" s="172" t="s">
        <v>10</v>
      </c>
      <c r="D6" s="172" t="s">
        <v>11</v>
      </c>
      <c r="E6" s="172" t="s">
        <v>12</v>
      </c>
      <c r="F6" s="172" t="s">
        <v>13</v>
      </c>
      <c r="G6" s="172" t="s">
        <v>14</v>
      </c>
      <c r="H6" s="172" t="s">
        <v>17</v>
      </c>
      <c r="I6" s="172" t="s">
        <v>18</v>
      </c>
      <c r="J6" s="172" t="s">
        <v>19</v>
      </c>
      <c r="K6" s="172" t="s">
        <v>20</v>
      </c>
      <c r="L6" s="172" t="s">
        <v>21</v>
      </c>
      <c r="M6" s="217" t="s">
        <v>24</v>
      </c>
      <c r="N6" s="172" t="s">
        <v>25</v>
      </c>
      <c r="O6" s="172" t="s">
        <v>26</v>
      </c>
      <c r="P6" s="172" t="s">
        <v>27</v>
      </c>
      <c r="Q6" s="173" t="s">
        <v>28</v>
      </c>
      <c r="R6" s="219" t="s">
        <v>29</v>
      </c>
      <c r="S6" s="172" t="s">
        <v>30</v>
      </c>
      <c r="T6" s="174" t="s">
        <v>31</v>
      </c>
      <c r="U6" s="175" t="s">
        <v>342</v>
      </c>
      <c r="V6" s="221" t="s">
        <v>343</v>
      </c>
      <c r="W6" s="176" t="s">
        <v>344</v>
      </c>
    </row>
    <row r="7" spans="2:24" ht="24" customHeight="1" x14ac:dyDescent="0.2">
      <c r="B7" s="181" t="s">
        <v>35</v>
      </c>
      <c r="C7" s="182" t="s">
        <v>379</v>
      </c>
      <c r="D7" s="182" t="s">
        <v>379</v>
      </c>
      <c r="E7" s="182" t="s">
        <v>379</v>
      </c>
      <c r="F7" s="182"/>
      <c r="G7" s="136"/>
      <c r="H7" s="136" t="s">
        <v>38</v>
      </c>
      <c r="I7" s="136">
        <v>10</v>
      </c>
      <c r="J7" s="136" t="s">
        <v>40</v>
      </c>
      <c r="K7" s="183" t="str">
        <f>+'Datos Iniciales'!O5</f>
        <v>SALARIO</v>
      </c>
      <c r="L7" s="238">
        <f>+'Datos Iniciales'!P5</f>
        <v>20008506380</v>
      </c>
      <c r="M7" s="238">
        <f>+'Datos Iniciales'!S5</f>
        <v>20008506380</v>
      </c>
      <c r="N7" s="238">
        <f>+'Datos Iniciales'!T5</f>
        <v>0</v>
      </c>
      <c r="O7" s="238">
        <f>+'Datos Iniciales'!U5</f>
        <v>20008506380</v>
      </c>
      <c r="P7" s="238">
        <f>+'Datos Iniciales'!V5</f>
        <v>0</v>
      </c>
      <c r="Q7" s="238">
        <f>+'Datos Iniciales'!W5</f>
        <v>13212367600</v>
      </c>
      <c r="R7" s="238">
        <f>+'Datos Iniciales'!X5</f>
        <v>13205471942</v>
      </c>
      <c r="S7" s="238">
        <f>+'Datos Iniciales'!Y5</f>
        <v>13205471942</v>
      </c>
      <c r="T7" s="238">
        <f>+'Datos Iniciales'!Z5</f>
        <v>13205471942</v>
      </c>
      <c r="U7" s="161">
        <f t="shared" ref="U7:U8" si="0">+Q7/M7*100</f>
        <v>66.033752590382008</v>
      </c>
      <c r="V7" s="161">
        <f>+R7/M7*100</f>
        <v>65.999288958419484</v>
      </c>
      <c r="W7" s="162">
        <f t="shared" ref="W7" si="1">+T7/M7*100</f>
        <v>65.999288958419484</v>
      </c>
    </row>
    <row r="8" spans="2:24" ht="22.5" x14ac:dyDescent="0.2">
      <c r="B8" s="184" t="s">
        <v>35</v>
      </c>
      <c r="C8" s="179" t="s">
        <v>379</v>
      </c>
      <c r="D8" s="179" t="s">
        <v>379</v>
      </c>
      <c r="E8" s="179" t="s">
        <v>382</v>
      </c>
      <c r="F8" s="179"/>
      <c r="G8" s="137"/>
      <c r="H8" s="137" t="s">
        <v>38</v>
      </c>
      <c r="I8" s="137">
        <v>10</v>
      </c>
      <c r="J8" s="137" t="s">
        <v>40</v>
      </c>
      <c r="K8" s="180" t="str">
        <f>+'Datos Iniciales'!O6</f>
        <v>CONTRIBUCIONES INHERENTES A LA NÓMINA</v>
      </c>
      <c r="L8" s="239">
        <f>+'Datos Iniciales'!P6</f>
        <v>7191978028</v>
      </c>
      <c r="M8" s="239">
        <f>+'Datos Iniciales'!S6</f>
        <v>7191978028</v>
      </c>
      <c r="N8" s="239">
        <f>+'Datos Iniciales'!T6</f>
        <v>0</v>
      </c>
      <c r="O8" s="239">
        <f>+'Datos Iniciales'!U6</f>
        <v>7191978028</v>
      </c>
      <c r="P8" s="239">
        <f>+'Datos Iniciales'!V6</f>
        <v>0</v>
      </c>
      <c r="Q8" s="239">
        <f>+'Datos Iniciales'!W6</f>
        <v>4876133409</v>
      </c>
      <c r="R8" s="239">
        <f>+'Datos Iniciales'!X6</f>
        <v>4875975909</v>
      </c>
      <c r="S8" s="239">
        <f>+'Datos Iniciales'!Y6</f>
        <v>4875975909</v>
      </c>
      <c r="T8" s="239">
        <f>+'Datos Iniciales'!Z6</f>
        <v>4875975909</v>
      </c>
      <c r="U8" s="163">
        <f t="shared" si="0"/>
        <v>67.799614932305246</v>
      </c>
      <c r="V8" s="163">
        <f t="shared" ref="V8" si="2">+R8/M8*100</f>
        <v>67.797424992355658</v>
      </c>
      <c r="W8" s="164">
        <f t="shared" ref="W8" si="3">+T8/M8*100</f>
        <v>67.797424992355658</v>
      </c>
    </row>
    <row r="9" spans="2:24" ht="23.25" thickBot="1" x14ac:dyDescent="0.25">
      <c r="B9" s="185" t="s">
        <v>35</v>
      </c>
      <c r="C9" s="186" t="s">
        <v>379</v>
      </c>
      <c r="D9" s="186" t="s">
        <v>379</v>
      </c>
      <c r="E9" s="186" t="s">
        <v>385</v>
      </c>
      <c r="F9" s="186"/>
      <c r="G9" s="138"/>
      <c r="H9" s="138" t="s">
        <v>38</v>
      </c>
      <c r="I9" s="138">
        <v>10</v>
      </c>
      <c r="J9" s="138" t="s">
        <v>40</v>
      </c>
      <c r="K9" s="187" t="str">
        <f>+'Datos Iniciales'!O7</f>
        <v>REMUNERACIONES NO CONSTITUTIVAS DE FACTOR SALARIAL</v>
      </c>
      <c r="L9" s="240">
        <f>+'Datos Iniciales'!P7</f>
        <v>2940954951</v>
      </c>
      <c r="M9" s="240">
        <f>+'Datos Iniciales'!S7</f>
        <v>2940954951</v>
      </c>
      <c r="N9" s="240">
        <f>+'Datos Iniciales'!T7</f>
        <v>0</v>
      </c>
      <c r="O9" s="240">
        <f>+'Datos Iniciales'!U7</f>
        <v>2940954951</v>
      </c>
      <c r="P9" s="240">
        <f>+'Datos Iniciales'!V7</f>
        <v>0</v>
      </c>
      <c r="Q9" s="240">
        <f>+'Datos Iniciales'!W7</f>
        <v>1883351393</v>
      </c>
      <c r="R9" s="240">
        <f>+'Datos Iniciales'!X7</f>
        <v>1883351393</v>
      </c>
      <c r="S9" s="240">
        <f>+'Datos Iniciales'!Y7</f>
        <v>1883351393</v>
      </c>
      <c r="T9" s="240">
        <f>+'Datos Iniciales'!Z7</f>
        <v>1883351393</v>
      </c>
      <c r="U9" s="165">
        <f t="shared" ref="U9" si="4">+Q9/M9*100</f>
        <v>64.038770548308207</v>
      </c>
      <c r="V9" s="165">
        <f t="shared" ref="V9" si="5">+R9/M9*100</f>
        <v>64.038770548308207</v>
      </c>
      <c r="W9" s="166">
        <f t="shared" ref="W9" si="6">+T9/M9*100</f>
        <v>64.038770548308207</v>
      </c>
    </row>
    <row r="10" spans="2:24" ht="15.75" customHeight="1" thickBot="1" x14ac:dyDescent="0.25">
      <c r="B10" s="139"/>
      <c r="C10" s="139"/>
      <c r="D10" s="139"/>
      <c r="E10" s="139"/>
      <c r="F10" s="139"/>
      <c r="G10" s="139"/>
      <c r="H10" s="139"/>
      <c r="I10" s="139"/>
      <c r="J10" s="139"/>
      <c r="K10" s="140"/>
      <c r="L10" s="141"/>
      <c r="M10" s="141"/>
      <c r="N10" s="141"/>
      <c r="O10" s="141"/>
      <c r="P10" s="141"/>
      <c r="Q10" s="141"/>
      <c r="R10" s="141"/>
      <c r="S10" s="141"/>
      <c r="T10" s="141"/>
      <c r="U10" s="167"/>
      <c r="V10" s="167"/>
      <c r="W10" s="167"/>
    </row>
    <row r="11" spans="2:24" ht="24" customHeight="1" thickBot="1" x14ac:dyDescent="0.25">
      <c r="B11" s="195" t="s">
        <v>35</v>
      </c>
      <c r="C11" s="196" t="s">
        <v>382</v>
      </c>
      <c r="D11" s="196" t="s">
        <v>379</v>
      </c>
      <c r="E11" s="196"/>
      <c r="F11" s="197"/>
      <c r="G11" s="197"/>
      <c r="H11" s="197" t="s">
        <v>38</v>
      </c>
      <c r="I11" s="197">
        <v>10</v>
      </c>
      <c r="J11" s="197" t="s">
        <v>40</v>
      </c>
      <c r="K11" s="198" t="str">
        <f>+'Datos Iniciales'!O8</f>
        <v>ADQUISICIÓN DE BIENES  Y SERVICIOS</v>
      </c>
      <c r="L11" s="241">
        <f>+'Datos Iniciales'!P8</f>
        <v>2978155287</v>
      </c>
      <c r="M11" s="241">
        <f>+'Datos Iniciales'!S8</f>
        <v>2965308136</v>
      </c>
      <c r="N11" s="241">
        <f>+'Datos Iniciales'!T8</f>
        <v>0</v>
      </c>
      <c r="O11" s="241">
        <f>+'Datos Iniciales'!U8</f>
        <v>2965244171</v>
      </c>
      <c r="P11" s="241">
        <f>+'Datos Iniciales'!V8</f>
        <v>63965</v>
      </c>
      <c r="Q11" s="241">
        <f>+'Datos Iniciales'!W8</f>
        <v>2405125183.3000002</v>
      </c>
      <c r="R11" s="241">
        <f>+'Datos Iniciales'!X8</f>
        <v>1474798666.8900001</v>
      </c>
      <c r="S11" s="241">
        <f>+'Datos Iniciales'!Y8</f>
        <v>1474137666.8900001</v>
      </c>
      <c r="T11" s="241">
        <f>+'Datos Iniciales'!Z8</f>
        <v>1474137666.8900001</v>
      </c>
      <c r="U11" s="199">
        <f>+Q11/M11*100</f>
        <v>81.10877767139408</v>
      </c>
      <c r="V11" s="200">
        <f t="shared" ref="V11" si="7">+R11/M11*100</f>
        <v>49.735089887805174</v>
      </c>
      <c r="W11" s="201">
        <f t="shared" ref="W11" si="8">+T11/M11*100</f>
        <v>49.712798781124718</v>
      </c>
    </row>
    <row r="12" spans="2:24" ht="15.75" customHeight="1" thickBot="1" x14ac:dyDescent="0.25">
      <c r="B12" s="139"/>
      <c r="C12" s="139"/>
      <c r="D12" s="139"/>
      <c r="E12" s="139"/>
      <c r="F12" s="139"/>
      <c r="G12" s="139"/>
      <c r="H12" s="139"/>
      <c r="I12" s="139"/>
      <c r="J12" s="139"/>
      <c r="K12" s="140"/>
      <c r="L12" s="141"/>
      <c r="M12" s="141"/>
      <c r="N12" s="141"/>
      <c r="O12" s="141"/>
      <c r="P12" s="141"/>
      <c r="Q12" s="141"/>
      <c r="R12" s="141"/>
      <c r="S12" s="141"/>
      <c r="T12" s="141"/>
      <c r="U12" s="167"/>
      <c r="V12" s="167"/>
      <c r="W12" s="167"/>
    </row>
    <row r="13" spans="2:24" ht="33.75" customHeight="1" x14ac:dyDescent="0.2">
      <c r="B13" s="181" t="s">
        <v>35</v>
      </c>
      <c r="C13" s="203" t="s">
        <v>385</v>
      </c>
      <c r="D13" s="203" t="s">
        <v>388</v>
      </c>
      <c r="E13" s="203" t="s">
        <v>382</v>
      </c>
      <c r="F13" s="203" t="s">
        <v>389</v>
      </c>
      <c r="G13" s="136"/>
      <c r="H13" s="182" t="s">
        <v>38</v>
      </c>
      <c r="I13" s="182" t="s">
        <v>39</v>
      </c>
      <c r="J13" s="182" t="s">
        <v>40</v>
      </c>
      <c r="K13" s="183" t="str">
        <f>+'Datos Iniciales'!O9</f>
        <v>OTRAS TRANSFERENCIAS - DISTRIBUCIÓN PREVIO CONCEPTO DGPPN</v>
      </c>
      <c r="L13" s="238">
        <f>+'Datos Iniciales'!P9</f>
        <v>236222642</v>
      </c>
      <c r="M13" s="238">
        <f>+'Datos Iniciales'!S9</f>
        <v>236222642</v>
      </c>
      <c r="N13" s="238">
        <f>+'Datos Iniciales'!T9</f>
        <v>236222642</v>
      </c>
      <c r="O13" s="238">
        <f>+'Datos Iniciales'!U9</f>
        <v>0</v>
      </c>
      <c r="P13" s="238">
        <f>+'Datos Iniciales'!V9</f>
        <v>0</v>
      </c>
      <c r="Q13" s="238">
        <f>+'Datos Iniciales'!W9</f>
        <v>0</v>
      </c>
      <c r="R13" s="238">
        <f>+'Datos Iniciales'!X9</f>
        <v>0</v>
      </c>
      <c r="S13" s="238">
        <f>+'Datos Iniciales'!Y9</f>
        <v>0</v>
      </c>
      <c r="T13" s="238">
        <f>+'Datos Iniciales'!Z9</f>
        <v>0</v>
      </c>
      <c r="U13" s="161">
        <f t="shared" ref="U13:U15" si="9">+Q13/M13*100</f>
        <v>0</v>
      </c>
      <c r="V13" s="161">
        <f t="shared" ref="V13:V15" si="10">+R13/M13*100</f>
        <v>0</v>
      </c>
      <c r="W13" s="162">
        <f t="shared" ref="W13:W15" si="11">+T13/M13*100</f>
        <v>0</v>
      </c>
    </row>
    <row r="14" spans="2:24" ht="21.75" customHeight="1" x14ac:dyDescent="0.2">
      <c r="B14" s="184" t="s">
        <v>35</v>
      </c>
      <c r="C14" s="202" t="s">
        <v>385</v>
      </c>
      <c r="D14" s="202" t="s">
        <v>388</v>
      </c>
      <c r="E14" s="202" t="s">
        <v>382</v>
      </c>
      <c r="F14" s="202" t="s">
        <v>392</v>
      </c>
      <c r="G14" s="137"/>
      <c r="H14" s="179" t="s">
        <v>38</v>
      </c>
      <c r="I14" s="179">
        <v>10</v>
      </c>
      <c r="J14" s="179" t="s">
        <v>40</v>
      </c>
      <c r="K14" s="180" t="str">
        <f>+'Datos Iniciales'!O10</f>
        <v>MESADAS PENSIONALES (DE PENSIONES)</v>
      </c>
      <c r="L14" s="239">
        <f>+'Datos Iniciales'!P10</f>
        <v>318562187</v>
      </c>
      <c r="M14" s="239">
        <f>+'Datos Iniciales'!S10</f>
        <v>318562187</v>
      </c>
      <c r="N14" s="239">
        <f>+'Datos Iniciales'!T10</f>
        <v>0</v>
      </c>
      <c r="O14" s="239">
        <f>+'Datos Iniciales'!U10</f>
        <v>318562187</v>
      </c>
      <c r="P14" s="239">
        <f>+'Datos Iniciales'!V10</f>
        <v>0</v>
      </c>
      <c r="Q14" s="239">
        <f>+'Datos Iniciales'!W10</f>
        <v>204262422</v>
      </c>
      <c r="R14" s="239">
        <f>+'Datos Iniciales'!X10</f>
        <v>204262422</v>
      </c>
      <c r="S14" s="239">
        <f>+'Datos Iniciales'!Y10</f>
        <v>204262422</v>
      </c>
      <c r="T14" s="239">
        <f>+'Datos Iniciales'!Z10</f>
        <v>204262422</v>
      </c>
      <c r="U14" s="163">
        <f t="shared" si="9"/>
        <v>64.120109145282839</v>
      </c>
      <c r="V14" s="163">
        <f t="shared" si="10"/>
        <v>64.120109145282839</v>
      </c>
      <c r="W14" s="164">
        <f t="shared" si="11"/>
        <v>64.120109145282839</v>
      </c>
    </row>
    <row r="15" spans="2:24" ht="34.5" thickBot="1" x14ac:dyDescent="0.25">
      <c r="B15" s="185" t="s">
        <v>35</v>
      </c>
      <c r="C15" s="186" t="s">
        <v>385</v>
      </c>
      <c r="D15" s="186" t="s">
        <v>39</v>
      </c>
      <c r="E15" s="186"/>
      <c r="F15" s="186"/>
      <c r="G15" s="138"/>
      <c r="H15" s="138" t="s">
        <v>38</v>
      </c>
      <c r="I15" s="138" t="s">
        <v>39</v>
      </c>
      <c r="J15" s="138" t="s">
        <v>40</v>
      </c>
      <c r="K15" s="187" t="str">
        <f>+'Datos Iniciales'!O11</f>
        <v>INCAPACIDADES Y LICENCIAS DE MATERNIDAD Y PATERNIDAD (NO DE PENSIONES)</v>
      </c>
      <c r="L15" s="240">
        <f>+'Datos Iniciales'!P11</f>
        <v>89997280</v>
      </c>
      <c r="M15" s="240">
        <f>+'Datos Iniciales'!S11</f>
        <v>89997280</v>
      </c>
      <c r="N15" s="240">
        <f>+'Datos Iniciales'!T11</f>
        <v>0</v>
      </c>
      <c r="O15" s="240">
        <f>+'Datos Iniciales'!U11</f>
        <v>89997280</v>
      </c>
      <c r="P15" s="240">
        <f>+'Datos Iniciales'!V11</f>
        <v>0</v>
      </c>
      <c r="Q15" s="240">
        <f>+'Datos Iniciales'!W11</f>
        <v>48452083</v>
      </c>
      <c r="R15" s="240">
        <f>+'Datos Iniciales'!X11</f>
        <v>48452083</v>
      </c>
      <c r="S15" s="240">
        <f>+'Datos Iniciales'!Y11</f>
        <v>48452083</v>
      </c>
      <c r="T15" s="240">
        <f>+'Datos Iniciales'!Z11</f>
        <v>48452083</v>
      </c>
      <c r="U15" s="165">
        <f t="shared" si="9"/>
        <v>53.837274859862426</v>
      </c>
      <c r="V15" s="165">
        <f t="shared" si="10"/>
        <v>53.837274859862426</v>
      </c>
      <c r="W15" s="166">
        <f t="shared" si="11"/>
        <v>53.837274859862426</v>
      </c>
    </row>
    <row r="16" spans="2:24" ht="15.75" customHeight="1" thickBot="1" x14ac:dyDescent="0.25">
      <c r="B16" s="139"/>
      <c r="C16" s="139"/>
      <c r="D16" s="139"/>
      <c r="E16" s="139"/>
      <c r="F16" s="139"/>
      <c r="G16" s="139"/>
      <c r="H16" s="139"/>
      <c r="I16" s="139"/>
      <c r="J16" s="139"/>
      <c r="K16" s="140"/>
      <c r="L16" s="141"/>
      <c r="M16" s="141"/>
      <c r="N16" s="141"/>
      <c r="O16" s="141"/>
      <c r="P16" s="141"/>
      <c r="Q16" s="141"/>
      <c r="R16" s="141"/>
      <c r="S16" s="141"/>
      <c r="T16" s="141"/>
      <c r="U16" s="167"/>
      <c r="V16" s="167"/>
      <c r="W16" s="167"/>
    </row>
    <row r="17" spans="2:23" ht="33.75" customHeight="1" x14ac:dyDescent="0.2">
      <c r="B17" s="181" t="s">
        <v>35</v>
      </c>
      <c r="C17" s="203" t="s">
        <v>394</v>
      </c>
      <c r="D17" s="203" t="s">
        <v>379</v>
      </c>
      <c r="E17" s="203"/>
      <c r="F17" s="203"/>
      <c r="G17" s="136"/>
      <c r="H17" s="182" t="s">
        <v>38</v>
      </c>
      <c r="I17" s="182">
        <v>10</v>
      </c>
      <c r="J17" s="182" t="s">
        <v>40</v>
      </c>
      <c r="K17" s="183" t="str">
        <f>+'Datos Iniciales'!O12</f>
        <v>SENTENCIAS Y CONCILIACIONES</v>
      </c>
      <c r="L17" s="238">
        <f>+'Datos Iniciales'!P12</f>
        <v>183464730</v>
      </c>
      <c r="M17" s="238">
        <f>+'Datos Iniciales'!S12</f>
        <v>183464730</v>
      </c>
      <c r="N17" s="238">
        <f>+'Datos Iniciales'!T12</f>
        <v>0</v>
      </c>
      <c r="O17" s="238">
        <f>+'Datos Iniciales'!U12</f>
        <v>6893951</v>
      </c>
      <c r="P17" s="238">
        <f>+'Datos Iniciales'!V12</f>
        <v>176570779</v>
      </c>
      <c r="Q17" s="238">
        <f>+'Datos Iniciales'!W12</f>
        <v>0</v>
      </c>
      <c r="R17" s="238">
        <f>+'Datos Iniciales'!X12</f>
        <v>0</v>
      </c>
      <c r="S17" s="238">
        <f>+'Datos Iniciales'!Y12</f>
        <v>0</v>
      </c>
      <c r="T17" s="238">
        <f>+'Datos Iniciales'!Z12</f>
        <v>0</v>
      </c>
      <c r="U17" s="161">
        <f t="shared" ref="U17:U22" si="12">+Q17/M17*100</f>
        <v>0</v>
      </c>
      <c r="V17" s="161">
        <f t="shared" ref="V17:V22" si="13">+R17/M17*100</f>
        <v>0</v>
      </c>
      <c r="W17" s="162">
        <f t="shared" ref="W17:W22" si="14">+T17/M17*100</f>
        <v>0</v>
      </c>
    </row>
    <row r="18" spans="2:23" ht="29.25" customHeight="1" x14ac:dyDescent="0.2">
      <c r="B18" s="213" t="s">
        <v>35</v>
      </c>
      <c r="C18" s="202" t="s">
        <v>394</v>
      </c>
      <c r="D18" s="202" t="s">
        <v>388</v>
      </c>
      <c r="E18" s="202" t="s">
        <v>379</v>
      </c>
      <c r="F18" s="202"/>
      <c r="G18" s="137"/>
      <c r="H18" s="179" t="s">
        <v>38</v>
      </c>
      <c r="I18" s="179">
        <v>11</v>
      </c>
      <c r="J18" s="194" t="s">
        <v>63</v>
      </c>
      <c r="K18" s="180" t="str">
        <f>+'Datos Iniciales'!O13</f>
        <v>IMPUESTOS</v>
      </c>
      <c r="L18" s="239">
        <f>+'Datos Iniciales'!P13</f>
        <v>54595943</v>
      </c>
      <c r="M18" s="239">
        <f>+'Datos Iniciales'!S13</f>
        <v>67443094</v>
      </c>
      <c r="N18" s="239">
        <f>+'Datos Iniciales'!T13</f>
        <v>0</v>
      </c>
      <c r="O18" s="239">
        <f>+'Datos Iniciales'!U13</f>
        <v>67443094</v>
      </c>
      <c r="P18" s="239">
        <f>+'Datos Iniciales'!V13</f>
        <v>0</v>
      </c>
      <c r="Q18" s="239">
        <f>+'Datos Iniciales'!W13</f>
        <v>67443094</v>
      </c>
      <c r="R18" s="239">
        <f>+'Datos Iniciales'!X13</f>
        <v>67443094</v>
      </c>
      <c r="S18" s="239">
        <f>+'Datos Iniciales'!Y13</f>
        <v>67443094</v>
      </c>
      <c r="T18" s="239">
        <f>+'Datos Iniciales'!Z13</f>
        <v>67443094</v>
      </c>
      <c r="U18" s="163">
        <f t="shared" ref="U18" si="15">+Q18/M18*100</f>
        <v>100</v>
      </c>
      <c r="V18" s="163">
        <f t="shared" ref="V18" si="16">+R18/M18*100</f>
        <v>100</v>
      </c>
      <c r="W18" s="164">
        <f t="shared" ref="W18" si="17">+T18/M18*100</f>
        <v>100</v>
      </c>
    </row>
    <row r="19" spans="2:23" ht="24.75" customHeight="1" thickBot="1" x14ac:dyDescent="0.25">
      <c r="B19" s="185" t="str">
        <f>+'Datos Iniciales'!D14</f>
        <v>A</v>
      </c>
      <c r="C19" s="186" t="str">
        <f>+'Datos Iniciales'!E14</f>
        <v>08</v>
      </c>
      <c r="D19" s="186" t="str">
        <f>+'Datos Iniciales'!F14</f>
        <v>04</v>
      </c>
      <c r="E19" s="186" t="str">
        <f>+'Datos Iniciales'!G14</f>
        <v>01</v>
      </c>
      <c r="F19" s="138">
        <f>+'Datos Iniciales'!H14</f>
        <v>0</v>
      </c>
      <c r="G19" s="138"/>
      <c r="H19" s="186" t="str">
        <f>+'Datos Iniciales'!L14</f>
        <v>Nación</v>
      </c>
      <c r="I19" s="186" t="str">
        <f>+'Datos Iniciales'!M14</f>
        <v>11</v>
      </c>
      <c r="J19" s="186" t="str">
        <f>+'Datos Iniciales'!N14</f>
        <v>SSF</v>
      </c>
      <c r="K19" s="187" t="str">
        <f>+'Datos Iniciales'!O14</f>
        <v>CUOTA DE FISCALIZACIÓN Y AUDITAJE</v>
      </c>
      <c r="L19" s="240">
        <f>+'Datos Iniciales'!P14</f>
        <v>100861837</v>
      </c>
      <c r="M19" s="240">
        <f>+'Datos Iniciales'!S14</f>
        <v>100861837</v>
      </c>
      <c r="N19" s="240">
        <f>+'Datos Iniciales'!T14</f>
        <v>0</v>
      </c>
      <c r="O19" s="240">
        <f>+'Datos Iniciales'!U14</f>
        <v>0</v>
      </c>
      <c r="P19" s="240">
        <f>+'Datos Iniciales'!V14</f>
        <v>100861837</v>
      </c>
      <c r="Q19" s="240">
        <f>+'Datos Iniciales'!W14</f>
        <v>0</v>
      </c>
      <c r="R19" s="240">
        <f>+'Datos Iniciales'!X14</f>
        <v>0</v>
      </c>
      <c r="S19" s="240">
        <f>+'Datos Iniciales'!Y14</f>
        <v>0</v>
      </c>
      <c r="T19" s="240">
        <f>+'Datos Iniciales'!Z14</f>
        <v>0</v>
      </c>
      <c r="U19" s="165">
        <f>+Q19/M19*100</f>
        <v>0</v>
      </c>
      <c r="V19" s="165">
        <f>+R19/M19*100</f>
        <v>0</v>
      </c>
      <c r="W19" s="166">
        <f>+T19/M19*100</f>
        <v>0</v>
      </c>
    </row>
    <row r="20" spans="2:23" ht="29.25" customHeight="1" x14ac:dyDescent="0.2">
      <c r="B20" s="191"/>
      <c r="C20" s="191"/>
      <c r="D20" s="191"/>
      <c r="E20" s="191"/>
      <c r="F20" s="142"/>
      <c r="G20" s="142"/>
      <c r="H20" s="191"/>
      <c r="I20" s="191"/>
      <c r="J20" s="191"/>
      <c r="K20" s="192"/>
      <c r="L20" s="193"/>
      <c r="M20" s="193"/>
      <c r="N20" s="193"/>
      <c r="O20" s="193"/>
      <c r="P20" s="193"/>
      <c r="Q20" s="193"/>
      <c r="R20" s="193"/>
      <c r="S20" s="193"/>
      <c r="T20" s="193"/>
      <c r="U20" s="170"/>
      <c r="V20" s="170"/>
      <c r="W20" s="170"/>
    </row>
    <row r="21" spans="2:23" ht="12.75" thickBot="1" x14ac:dyDescent="0.25">
      <c r="L21" s="254"/>
      <c r="M21" s="255"/>
      <c r="N21" s="255"/>
      <c r="O21" s="255"/>
      <c r="P21" s="255"/>
      <c r="Q21" s="255"/>
      <c r="R21" s="255"/>
      <c r="S21" s="255"/>
      <c r="T21" s="255"/>
    </row>
    <row r="22" spans="2:23" ht="45" x14ac:dyDescent="0.2">
      <c r="B22" s="181" t="str">
        <f>+'Datos Iniciales'!D15</f>
        <v>C</v>
      </c>
      <c r="C22" s="182" t="str">
        <f>+'Datos Iniciales'!E15</f>
        <v>0505</v>
      </c>
      <c r="D22" s="182" t="str">
        <f>+'Datos Iniciales'!F15</f>
        <v>1000</v>
      </c>
      <c r="E22" s="182" t="str">
        <f>+'Datos Iniciales'!G15</f>
        <v>5</v>
      </c>
      <c r="F22" s="136" t="str">
        <f>+'Datos Iniciales'!H15</f>
        <v>53105B</v>
      </c>
      <c r="G22" s="136"/>
      <c r="H22" s="182" t="str">
        <f>+'Datos Iniciales'!L15</f>
        <v>Nación</v>
      </c>
      <c r="I22" s="182" t="str">
        <f>+'Datos Iniciales'!M15</f>
        <v>10</v>
      </c>
      <c r="J22" s="182" t="str">
        <f>+'Datos Iniciales'!N15</f>
        <v>CSF</v>
      </c>
      <c r="K22" s="183" t="str">
        <f>+'Datos Iniciales'!O15</f>
        <v>5. CONVERGENCIA REGIONAL / B. ENTIDADES PÚBLICAS TERRITORIALES Y NACIONALES FORTALECIDAS  - CONSOLIDACION</v>
      </c>
      <c r="L22" s="238">
        <f>+'Datos Iniciales'!P15</f>
        <v>3450081926</v>
      </c>
      <c r="M22" s="238">
        <f>+'Datos Iniciales'!S15</f>
        <v>2822177777</v>
      </c>
      <c r="N22" s="238">
        <f>+'Datos Iniciales'!T15</f>
        <v>0</v>
      </c>
      <c r="O22" s="238">
        <f>+'Datos Iniciales'!U15</f>
        <v>2822177777</v>
      </c>
      <c r="P22" s="238">
        <f>+'Datos Iniciales'!V15</f>
        <v>0</v>
      </c>
      <c r="Q22" s="238">
        <f>+'Datos Iniciales'!W15</f>
        <v>1547366412</v>
      </c>
      <c r="R22" s="238">
        <f>+'Datos Iniciales'!X15</f>
        <v>1546668948</v>
      </c>
      <c r="S22" s="238">
        <f>+'Datos Iniciales'!Y15</f>
        <v>1546668948</v>
      </c>
      <c r="T22" s="238">
        <f>+'Datos Iniciales'!Z15</f>
        <v>1546668948</v>
      </c>
      <c r="U22" s="161">
        <f t="shared" si="12"/>
        <v>54.828807193176331</v>
      </c>
      <c r="V22" s="161">
        <f t="shared" si="13"/>
        <v>54.80409351263912</v>
      </c>
      <c r="W22" s="162">
        <f t="shared" si="14"/>
        <v>54.80409351263912</v>
      </c>
    </row>
    <row r="23" spans="2:23" ht="45" x14ac:dyDescent="0.2">
      <c r="B23" s="184" t="str">
        <f>+'Datos Iniciales'!D16</f>
        <v>C</v>
      </c>
      <c r="C23" s="179" t="str">
        <f>+'Datos Iniciales'!E16</f>
        <v>0505</v>
      </c>
      <c r="D23" s="179" t="str">
        <f>+'Datos Iniciales'!F16</f>
        <v>1000</v>
      </c>
      <c r="E23" s="179" t="str">
        <f>+'Datos Iniciales'!G16</f>
        <v>5</v>
      </c>
      <c r="F23" s="137" t="str">
        <f>+'Datos Iniciales'!H16</f>
        <v>53105B</v>
      </c>
      <c r="G23" s="137"/>
      <c r="H23" s="179" t="str">
        <f>+'Datos Iniciales'!L16</f>
        <v>Nación</v>
      </c>
      <c r="I23" s="179" t="str">
        <f>+'Datos Iniciales'!M16</f>
        <v>11</v>
      </c>
      <c r="J23" s="179" t="str">
        <f>+'Datos Iniciales'!N16</f>
        <v>CSF</v>
      </c>
      <c r="K23" s="180" t="str">
        <f>+'Datos Iniciales'!O16</f>
        <v>5. CONVERGENCIA REGIONAL / B. ENTIDADES PÚBLICAS TERRITORIALES Y NACIONALES FORTALECIDAS - CONSOLIDACION - ESAP</v>
      </c>
      <c r="L23" s="239">
        <f>+'Datos Iniciales'!P16</f>
        <v>0</v>
      </c>
      <c r="M23" s="239">
        <f>+'Datos Iniciales'!S16</f>
        <v>336000000</v>
      </c>
      <c r="N23" s="239">
        <f>+'Datos Iniciales'!T16</f>
        <v>0</v>
      </c>
      <c r="O23" s="239">
        <f>+'Datos Iniciales'!U16</f>
        <v>336000000</v>
      </c>
      <c r="P23" s="239">
        <f>+'Datos Iniciales'!V16</f>
        <v>0</v>
      </c>
      <c r="Q23" s="239">
        <f>+'Datos Iniciales'!W16</f>
        <v>336000000</v>
      </c>
      <c r="R23" s="239">
        <f>+'Datos Iniciales'!X16</f>
        <v>0</v>
      </c>
      <c r="S23" s="239">
        <f>+'Datos Iniciales'!Y16</f>
        <v>0</v>
      </c>
      <c r="T23" s="239">
        <f>+'Datos Iniciales'!Z16</f>
        <v>0</v>
      </c>
      <c r="U23" s="163">
        <f t="shared" ref="U23" si="18">+Q23/M23*100</f>
        <v>100</v>
      </c>
      <c r="V23" s="163">
        <f t="shared" ref="V23" si="19">+R23/M23*100</f>
        <v>0</v>
      </c>
      <c r="W23" s="164">
        <f t="shared" ref="W23" si="20">+T23/M23*100</f>
        <v>0</v>
      </c>
    </row>
    <row r="24" spans="2:23" ht="45" x14ac:dyDescent="0.2">
      <c r="B24" s="184" t="str">
        <f>+'Datos Iniciales'!D17</f>
        <v>C</v>
      </c>
      <c r="C24" s="179" t="str">
        <f>+'Datos Iniciales'!E17</f>
        <v>0505</v>
      </c>
      <c r="D24" s="179" t="str">
        <f>+'Datos Iniciales'!F17</f>
        <v>1000</v>
      </c>
      <c r="E24" s="179" t="str">
        <f>+'Datos Iniciales'!G17</f>
        <v>6</v>
      </c>
      <c r="F24" s="137" t="str">
        <f>+'Datos Iniciales'!H17</f>
        <v>53105B</v>
      </c>
      <c r="G24" s="137"/>
      <c r="H24" s="179" t="str">
        <f>+'Datos Iniciales'!L17</f>
        <v>Nación</v>
      </c>
      <c r="I24" s="179" t="str">
        <f>+'Datos Iniciales'!M17</f>
        <v>10</v>
      </c>
      <c r="J24" s="179" t="str">
        <f>+'Datos Iniciales'!N17</f>
        <v>CSF</v>
      </c>
      <c r="K24" s="180" t="str">
        <f>+'Datos Iniciales'!O17</f>
        <v>5. CONVERGENCIA REGIONAL / B. ENTIDADES PÚBLICAS TERRITORIALES Y NACIONALES FORTALECIDAS -FORTALECIMIENTO</v>
      </c>
      <c r="L24" s="239">
        <f>+'Datos Iniciales'!P17</f>
        <v>3600085488</v>
      </c>
      <c r="M24" s="239">
        <f>+'Datos Iniciales'!S17</f>
        <v>3227989637</v>
      </c>
      <c r="N24" s="239">
        <f>+'Datos Iniciales'!T17</f>
        <v>0</v>
      </c>
      <c r="O24" s="239">
        <f>+'Datos Iniciales'!U17</f>
        <v>3227989637</v>
      </c>
      <c r="P24" s="239">
        <f>+'Datos Iniciales'!V17</f>
        <v>0</v>
      </c>
      <c r="Q24" s="239">
        <f>+'Datos Iniciales'!W17</f>
        <v>1940183275</v>
      </c>
      <c r="R24" s="239">
        <f>+'Datos Iniciales'!X17</f>
        <v>1656901567</v>
      </c>
      <c r="S24" s="239">
        <f>+'Datos Iniciales'!Y17</f>
        <v>1656901567</v>
      </c>
      <c r="T24" s="239">
        <f>+'Datos Iniciales'!Z17</f>
        <v>1656901567</v>
      </c>
      <c r="U24" s="163">
        <f t="shared" ref="U24" si="21">+Q24/M24*100</f>
        <v>60.105003211941842</v>
      </c>
      <c r="V24" s="163">
        <f t="shared" ref="V24" si="22">+R24/M24*100</f>
        <v>51.329209611090207</v>
      </c>
      <c r="W24" s="164">
        <f t="shared" ref="W24" si="23">+T24/M24*100</f>
        <v>51.329209611090207</v>
      </c>
    </row>
    <row r="25" spans="2:23" ht="45" x14ac:dyDescent="0.2">
      <c r="B25" s="184" t="str">
        <f>+'Datos Iniciales'!D18</f>
        <v>C</v>
      </c>
      <c r="C25" s="179" t="str">
        <f>+'Datos Iniciales'!E18</f>
        <v>0505</v>
      </c>
      <c r="D25" s="179" t="str">
        <f>+'Datos Iniciales'!F18</f>
        <v>1000</v>
      </c>
      <c r="E25" s="179" t="str">
        <f>+'Datos Iniciales'!G18</f>
        <v>6</v>
      </c>
      <c r="F25" s="137" t="str">
        <f>+'Datos Iniciales'!H18</f>
        <v>53105B</v>
      </c>
      <c r="G25" s="137"/>
      <c r="H25" s="179" t="str">
        <f>+'Datos Iniciales'!L18</f>
        <v>Nación</v>
      </c>
      <c r="I25" s="179" t="str">
        <f>+'Datos Iniciales'!M18</f>
        <v>11</v>
      </c>
      <c r="J25" s="179" t="str">
        <f>+'Datos Iniciales'!N18</f>
        <v>CSF</v>
      </c>
      <c r="K25" s="180" t="str">
        <f>+'Datos Iniciales'!O18</f>
        <v>5. CONVERGENCIA REGIONAL / B. ENTIDADES PÚBLICAS TERRITORIALES Y NACIONALES FORTALECIDAS -FORTALECIMIENTO - ESAP</v>
      </c>
      <c r="L25" s="239">
        <f>+'Datos Iniciales'!P18</f>
        <v>0</v>
      </c>
      <c r="M25" s="239">
        <f>+'Datos Iniciales'!S18</f>
        <v>718250000</v>
      </c>
      <c r="N25" s="239">
        <f>+'Datos Iniciales'!T18</f>
        <v>0</v>
      </c>
      <c r="O25" s="239">
        <f>+'Datos Iniciales'!U18</f>
        <v>718250000</v>
      </c>
      <c r="P25" s="239">
        <f>+'Datos Iniciales'!V18</f>
        <v>0</v>
      </c>
      <c r="Q25" s="239">
        <f>+'Datos Iniciales'!W18</f>
        <v>307170000</v>
      </c>
      <c r="R25" s="239">
        <f>+'Datos Iniciales'!X18</f>
        <v>0</v>
      </c>
      <c r="S25" s="239">
        <f>+'Datos Iniciales'!Y18</f>
        <v>0</v>
      </c>
      <c r="T25" s="239">
        <f>+'Datos Iniciales'!Z18</f>
        <v>0</v>
      </c>
      <c r="U25" s="163">
        <f t="shared" ref="U25" si="24">+Q25/M25*100</f>
        <v>42.766446223459795</v>
      </c>
      <c r="V25" s="163">
        <f t="shared" ref="V25" si="25">+R25/M25*100</f>
        <v>0</v>
      </c>
      <c r="W25" s="164">
        <f t="shared" ref="W25" si="26">+T25/M25*100</f>
        <v>0</v>
      </c>
    </row>
    <row r="26" spans="2:23" ht="45.75" thickBot="1" x14ac:dyDescent="0.25">
      <c r="B26" s="185" t="str">
        <f>+'Datos Iniciales'!D19</f>
        <v>C</v>
      </c>
      <c r="C26" s="186" t="str">
        <f>+'Datos Iniciales'!E19</f>
        <v>0505</v>
      </c>
      <c r="D26" s="186" t="str">
        <f>+'Datos Iniciales'!F19</f>
        <v>1000</v>
      </c>
      <c r="E26" s="186" t="str">
        <f>+'Datos Iniciales'!G19</f>
        <v>7</v>
      </c>
      <c r="F26" s="138" t="str">
        <f>+'Datos Iniciales'!H19</f>
        <v>53105B</v>
      </c>
      <c r="G26" s="138"/>
      <c r="H26" s="186" t="str">
        <f>+'Datos Iniciales'!L19</f>
        <v>Nación</v>
      </c>
      <c r="I26" s="186" t="str">
        <f>+'Datos Iniciales'!M19</f>
        <v>10</v>
      </c>
      <c r="J26" s="186" t="str">
        <f>+'Datos Iniciales'!N19</f>
        <v>CSF</v>
      </c>
      <c r="K26" s="187" t="str">
        <f>+'Datos Iniciales'!O19</f>
        <v>5. CONVERGENCIA REGIONAL / B. ENTIDADES PÚBLICAS TERRITORIALES Y NACIONALES FORTALECIDAS - TRANSFORMACIÓN</v>
      </c>
      <c r="L26" s="240">
        <f>+'Datos Iniciales'!P19</f>
        <v>0</v>
      </c>
      <c r="M26" s="240">
        <f>+'Datos Iniciales'!S19</f>
        <v>1000000000</v>
      </c>
      <c r="N26" s="240">
        <f>+'Datos Iniciales'!T19</f>
        <v>0</v>
      </c>
      <c r="O26" s="240">
        <f>+'Datos Iniciales'!U19</f>
        <v>1000000000</v>
      </c>
      <c r="P26" s="240">
        <f>+'Datos Iniciales'!V19</f>
        <v>0</v>
      </c>
      <c r="Q26" s="240">
        <f>+'Datos Iniciales'!W19</f>
        <v>1000000000</v>
      </c>
      <c r="R26" s="240">
        <f>+'Datos Iniciales'!X19</f>
        <v>1000000000</v>
      </c>
      <c r="S26" s="240">
        <f>+'Datos Iniciales'!Y19</f>
        <v>1000000000</v>
      </c>
      <c r="T26" s="240">
        <f>+'Datos Iniciales'!Z19</f>
        <v>1000000000</v>
      </c>
      <c r="U26" s="165">
        <f t="shared" ref="U26" si="27">+Q26/M26*100</f>
        <v>100</v>
      </c>
      <c r="V26" s="165">
        <f t="shared" ref="V26" si="28">+R26/M26*100</f>
        <v>100</v>
      </c>
      <c r="W26" s="166">
        <f t="shared" ref="W26" si="29">+T26/M26*100</f>
        <v>100</v>
      </c>
    </row>
    <row r="27" spans="2:23" ht="45.75" thickBot="1" x14ac:dyDescent="0.25">
      <c r="B27" s="185" t="str">
        <f>+'Datos Iniciales'!D20</f>
        <v>C</v>
      </c>
      <c r="C27" s="186" t="str">
        <f>+'Datos Iniciales'!E20</f>
        <v>0599</v>
      </c>
      <c r="D27" s="186" t="str">
        <f>+'Datos Iniciales'!F20</f>
        <v>1000</v>
      </c>
      <c r="E27" s="186" t="str">
        <f>+'Datos Iniciales'!G20</f>
        <v>7</v>
      </c>
      <c r="F27" s="138" t="str">
        <f>+'Datos Iniciales'!H20</f>
        <v>53105B</v>
      </c>
      <c r="G27" s="138"/>
      <c r="H27" s="186" t="str">
        <f>+'Datos Iniciales'!L20</f>
        <v>Nación</v>
      </c>
      <c r="I27" s="186" t="str">
        <f>+'Datos Iniciales'!M20</f>
        <v>10</v>
      </c>
      <c r="J27" s="186" t="str">
        <f>+'Datos Iniciales'!N20</f>
        <v>CSF</v>
      </c>
      <c r="K27" s="187" t="str">
        <f>+'Datos Iniciales'!O20</f>
        <v>5. CONVERGENCIA REGIONAL / B. ENTIDADES PÚBLICAS TERRITORIALES Y NACIONALES FORTALECIDAS  - TRANSFORMACIÓN</v>
      </c>
      <c r="L27" s="240">
        <f>+'Datos Iniciales'!P20</f>
        <v>4950117545</v>
      </c>
      <c r="M27" s="240">
        <f>+'Datos Iniciales'!S20</f>
        <v>4950117545</v>
      </c>
      <c r="N27" s="240">
        <f>+'Datos Iniciales'!T20</f>
        <v>0</v>
      </c>
      <c r="O27" s="240">
        <f>+'Datos Iniciales'!U20</f>
        <v>4950117545</v>
      </c>
      <c r="P27" s="240">
        <f>+'Datos Iniciales'!V20</f>
        <v>0</v>
      </c>
      <c r="Q27" s="240">
        <f>+'Datos Iniciales'!W20</f>
        <v>2867767322</v>
      </c>
      <c r="R27" s="240">
        <f>+'Datos Iniciales'!X20</f>
        <v>2578670654</v>
      </c>
      <c r="S27" s="240">
        <f>+'Datos Iniciales'!Y20</f>
        <v>2566270654</v>
      </c>
      <c r="T27" s="240">
        <f>+'Datos Iniciales'!Z20</f>
        <v>2566270654</v>
      </c>
      <c r="U27" s="165">
        <f t="shared" ref="U27:U29" si="30">+Q27/M27*100</f>
        <v>57.933317662257657</v>
      </c>
      <c r="V27" s="165">
        <f t="shared" ref="V27:V29" si="31">+R27/M27*100</f>
        <v>52.093119619041282</v>
      </c>
      <c r="W27" s="166">
        <f t="shared" ref="W27:W29" si="32">+T27/M27*100</f>
        <v>51.842620517004313</v>
      </c>
    </row>
    <row r="28" spans="2:23" ht="45.75" thickBot="1" x14ac:dyDescent="0.25">
      <c r="B28" s="185" t="str">
        <f>+'Datos Iniciales'!D21</f>
        <v>C</v>
      </c>
      <c r="C28" s="186" t="str">
        <f>+'Datos Iniciales'!E21</f>
        <v>0599</v>
      </c>
      <c r="D28" s="186" t="str">
        <f>+'Datos Iniciales'!F21</f>
        <v>1000</v>
      </c>
      <c r="E28" s="186" t="str">
        <f>+'Datos Iniciales'!G21</f>
        <v>7</v>
      </c>
      <c r="F28" s="138" t="str">
        <f>+'Datos Iniciales'!H21</f>
        <v>53105B</v>
      </c>
      <c r="G28" s="138"/>
      <c r="H28" s="186" t="str">
        <f>+'Datos Iniciales'!L21</f>
        <v>Nación</v>
      </c>
      <c r="I28" s="186" t="str">
        <f>+'Datos Iniciales'!M21</f>
        <v>11</v>
      </c>
      <c r="J28" s="186" t="str">
        <f>+'Datos Iniciales'!N21</f>
        <v>CSF</v>
      </c>
      <c r="K28" s="187" t="str">
        <f>+'Datos Iniciales'!O21</f>
        <v>5. CONVERGENCIA REGIONAL / B. ENTIDADES PÚBLICAS TERRITORIALES Y NACIONALES FORTALECIDAS  - TRANSFORMACIÓN - ESAP</v>
      </c>
      <c r="L28" s="240">
        <f>+'Datos Iniciales'!P21</f>
        <v>0</v>
      </c>
      <c r="M28" s="240">
        <f>+'Datos Iniciales'!S21</f>
        <v>945750000</v>
      </c>
      <c r="N28" s="240">
        <f>+'Datos Iniciales'!T21</f>
        <v>0</v>
      </c>
      <c r="O28" s="240">
        <f>+'Datos Iniciales'!U21</f>
        <v>945750000</v>
      </c>
      <c r="P28" s="240">
        <f>+'Datos Iniciales'!V21</f>
        <v>0</v>
      </c>
      <c r="Q28" s="240">
        <f>+'Datos Iniciales'!W21</f>
        <v>733513600</v>
      </c>
      <c r="R28" s="240">
        <f>+'Datos Iniciales'!X21</f>
        <v>0</v>
      </c>
      <c r="S28" s="240">
        <f>+'Datos Iniciales'!Y21</f>
        <v>0</v>
      </c>
      <c r="T28" s="240">
        <f>+'Datos Iniciales'!Z21</f>
        <v>0</v>
      </c>
      <c r="U28" s="165">
        <f t="shared" si="30"/>
        <v>77.558932064499075</v>
      </c>
      <c r="V28" s="165">
        <f t="shared" si="31"/>
        <v>0</v>
      </c>
      <c r="W28" s="166">
        <f t="shared" si="32"/>
        <v>0</v>
      </c>
    </row>
    <row r="29" spans="2:23" ht="57" thickBot="1" x14ac:dyDescent="0.25">
      <c r="B29" s="185" t="str">
        <f>+'Datos Iniciales'!D22</f>
        <v>C</v>
      </c>
      <c r="C29" s="186" t="str">
        <f>+'Datos Iniciales'!E22</f>
        <v>0599</v>
      </c>
      <c r="D29" s="186" t="str">
        <f>+'Datos Iniciales'!F22</f>
        <v>1000</v>
      </c>
      <c r="E29" s="186" t="str">
        <f>+'Datos Iniciales'!G22</f>
        <v>8</v>
      </c>
      <c r="F29" s="138" t="str">
        <f>+'Datos Iniciales'!H22</f>
        <v>53105B</v>
      </c>
      <c r="G29" s="138"/>
      <c r="H29" s="186" t="str">
        <f>+'Datos Iniciales'!L22</f>
        <v>Nación</v>
      </c>
      <c r="I29" s="186" t="str">
        <f>+'Datos Iniciales'!M22</f>
        <v>10</v>
      </c>
      <c r="J29" s="186" t="str">
        <f>+'Datos Iniciales'!N22</f>
        <v>CSF</v>
      </c>
      <c r="K29" s="187" t="str">
        <f>+'Datos Iniciales'!O22</f>
        <v>5. CONVERGENCIA REGIONAL / B. ENTIDADES PÚBLICAS TERRITORIALES Y NACIONALES FORTALECIDAS - TECNOLOGÍAS DE LA INFORMACIÓN Y LAS COMUNICACIONES</v>
      </c>
      <c r="L29" s="240">
        <f>+'Datos Iniciales'!P22</f>
        <v>3000071240</v>
      </c>
      <c r="M29" s="240">
        <f>+'Datos Iniciales'!S22</f>
        <v>3000071240</v>
      </c>
      <c r="N29" s="240">
        <f>+'Datos Iniciales'!T22</f>
        <v>0</v>
      </c>
      <c r="O29" s="240">
        <f>+'Datos Iniciales'!U22</f>
        <v>2998663078.0700002</v>
      </c>
      <c r="P29" s="240">
        <f>+'Datos Iniciales'!V22</f>
        <v>1408161.93</v>
      </c>
      <c r="Q29" s="240">
        <f>+'Datos Iniciales'!W22</f>
        <v>2340473028.0700002</v>
      </c>
      <c r="R29" s="240">
        <f>+'Datos Iniciales'!X22</f>
        <v>1749989250.5699999</v>
      </c>
      <c r="S29" s="240">
        <f>+'Datos Iniciales'!Y22</f>
        <v>1749989250.5699999</v>
      </c>
      <c r="T29" s="240">
        <f>+'Datos Iniciales'!Z22</f>
        <v>1749989250.5699999</v>
      </c>
      <c r="U29" s="165">
        <f t="shared" si="30"/>
        <v>78.013915031897724</v>
      </c>
      <c r="V29" s="165">
        <f t="shared" si="31"/>
        <v>58.331589838179973</v>
      </c>
      <c r="W29" s="166">
        <f t="shared" si="32"/>
        <v>58.331589838179973</v>
      </c>
    </row>
    <row r="30" spans="2:23" x14ac:dyDescent="0.2">
      <c r="B30" s="191"/>
      <c r="C30" s="191"/>
      <c r="D30" s="191"/>
      <c r="E30" s="191"/>
      <c r="F30" s="142"/>
      <c r="G30" s="142"/>
      <c r="H30" s="191"/>
      <c r="I30" s="191"/>
      <c r="J30" s="191"/>
      <c r="K30" s="211"/>
      <c r="L30" s="287"/>
      <c r="M30" s="287"/>
      <c r="N30" s="287"/>
      <c r="O30" s="287"/>
      <c r="P30" s="287"/>
      <c r="Q30" s="287"/>
      <c r="R30" s="287"/>
      <c r="S30" s="287"/>
      <c r="T30" s="287"/>
      <c r="U30" s="170"/>
      <c r="V30" s="170"/>
      <c r="W30" s="170"/>
    </row>
    <row r="31" spans="2:23" x14ac:dyDescent="0.2">
      <c r="B31" s="191"/>
      <c r="C31" s="191"/>
      <c r="D31" s="191"/>
      <c r="E31" s="191"/>
      <c r="F31" s="142"/>
      <c r="G31" s="142"/>
      <c r="H31" s="191"/>
      <c r="I31" s="191"/>
      <c r="J31" s="191"/>
      <c r="K31" s="211"/>
      <c r="L31" s="212"/>
      <c r="M31" s="212"/>
      <c r="N31" s="212"/>
      <c r="O31" s="212"/>
      <c r="P31" s="212"/>
      <c r="Q31" s="212"/>
      <c r="R31" s="212"/>
      <c r="S31" s="212"/>
      <c r="T31" s="212"/>
      <c r="U31" s="170"/>
      <c r="V31" s="170"/>
      <c r="W31" s="170"/>
    </row>
    <row r="32" spans="2:23" ht="12.75" thickBot="1" x14ac:dyDescent="0.25">
      <c r="B32" s="191"/>
      <c r="C32" s="191"/>
      <c r="D32" s="191"/>
      <c r="E32" s="191"/>
      <c r="F32" s="142"/>
      <c r="G32" s="142"/>
      <c r="H32" s="191"/>
      <c r="I32" s="191"/>
      <c r="J32" s="191"/>
      <c r="K32" s="210"/>
      <c r="L32" s="214"/>
      <c r="M32" s="214"/>
      <c r="N32" s="214"/>
      <c r="O32" s="214"/>
      <c r="P32" s="214"/>
      <c r="Q32" s="214"/>
      <c r="R32" s="214"/>
      <c r="S32" s="214"/>
      <c r="T32" s="214"/>
      <c r="U32" s="215"/>
      <c r="V32" s="215"/>
      <c r="W32" s="215"/>
    </row>
    <row r="33" spans="2:23" ht="18" customHeight="1" thickBot="1" x14ac:dyDescent="0.25">
      <c r="B33" s="142" t="s">
        <v>1</v>
      </c>
      <c r="C33" s="142" t="s">
        <v>1</v>
      </c>
      <c r="D33" s="142" t="s">
        <v>1</v>
      </c>
      <c r="E33" s="142" t="s">
        <v>1</v>
      </c>
      <c r="F33" s="142" t="s">
        <v>1</v>
      </c>
      <c r="G33" s="142" t="s">
        <v>1</v>
      </c>
      <c r="H33" s="142" t="s">
        <v>1</v>
      </c>
      <c r="I33" s="142" t="s">
        <v>1</v>
      </c>
      <c r="J33" s="142" t="s">
        <v>1</v>
      </c>
      <c r="K33" s="143" t="s">
        <v>341</v>
      </c>
      <c r="L33" s="256">
        <f>+SUM(L7:L9)+SUM(L11:L11)+SUM(L13:L15)+ SUM(L17:L19)+SUM(L22:L26)+L27+L28+L29</f>
        <v>49103655464</v>
      </c>
      <c r="M33" s="256">
        <f t="shared" ref="M33:T33" si="33">+SUM(M7:M9)+SUM(M11:M11)+SUM(M13:M15)+ SUM(M17:M19)+SUM(M22:M26)+M27+M28+M29</f>
        <v>51103655464</v>
      </c>
      <c r="N33" s="256">
        <f t="shared" si="33"/>
        <v>236222642</v>
      </c>
      <c r="O33" s="256">
        <f t="shared" si="33"/>
        <v>50588528079.07</v>
      </c>
      <c r="P33" s="256">
        <f t="shared" si="33"/>
        <v>278904742.93000001</v>
      </c>
      <c r="Q33" s="256">
        <f>+SUM(Q7:Q9)+SUM(Q11:Q11)+SUM(Q13:Q15)+ SUM(Q17:Q19)+SUM(Q22:Q26)+Q27+Q28+Q29</f>
        <v>33769608821.369999</v>
      </c>
      <c r="R33" s="256">
        <f t="shared" si="33"/>
        <v>30291985929.459999</v>
      </c>
      <c r="S33" s="256">
        <f t="shared" si="33"/>
        <v>30278924929.459999</v>
      </c>
      <c r="T33" s="256">
        <f t="shared" si="33"/>
        <v>30278924929.459999</v>
      </c>
      <c r="U33" s="223">
        <f>+Q33/M33*100</f>
        <v>66.08061304960664</v>
      </c>
      <c r="V33" s="224">
        <f t="shared" ref="V33" si="34">+R33/M33*100</f>
        <v>59.275575601043272</v>
      </c>
      <c r="W33" s="225">
        <f t="shared" ref="W33" si="35">+T33/M33*100</f>
        <v>59.250017742448982</v>
      </c>
    </row>
    <row r="34" spans="2:23" x14ac:dyDescent="0.2">
      <c r="M34" s="144"/>
      <c r="R34" s="144"/>
      <c r="S34" s="144"/>
      <c r="U34" s="145"/>
      <c r="V34" s="145"/>
      <c r="W34" s="145"/>
    </row>
    <row r="35" spans="2:23" x14ac:dyDescent="0.2">
      <c r="O35" s="146"/>
      <c r="P35" s="146"/>
      <c r="U35" s="145"/>
      <c r="V35" s="145"/>
      <c r="W35" s="145"/>
    </row>
    <row r="36" spans="2:23" ht="14.25" customHeight="1" thickBot="1" x14ac:dyDescent="0.25">
      <c r="K36" s="147"/>
      <c r="U36" s="145"/>
      <c r="V36" s="145"/>
      <c r="W36" s="145"/>
    </row>
    <row r="37" spans="2:23" ht="17.25" customHeight="1" thickBot="1" x14ac:dyDescent="0.25">
      <c r="K37" s="322" t="s">
        <v>333</v>
      </c>
      <c r="L37" s="323"/>
      <c r="M37" s="323"/>
      <c r="N37" s="323"/>
      <c r="O37" s="323"/>
      <c r="P37" s="323"/>
      <c r="Q37" s="323"/>
      <c r="R37" s="323"/>
      <c r="S37" s="323"/>
      <c r="T37" s="323"/>
      <c r="U37" s="323"/>
      <c r="V37" s="323"/>
      <c r="W37" s="324"/>
    </row>
    <row r="38" spans="2:23" ht="38.25" customHeight="1" thickBot="1" x14ac:dyDescent="0.25">
      <c r="K38" s="148" t="s">
        <v>20</v>
      </c>
      <c r="L38" s="207" t="s">
        <v>21</v>
      </c>
      <c r="M38" s="218" t="s">
        <v>24</v>
      </c>
      <c r="N38" s="149" t="s">
        <v>25</v>
      </c>
      <c r="O38" s="149" t="s">
        <v>26</v>
      </c>
      <c r="P38" s="149" t="s">
        <v>27</v>
      </c>
      <c r="Q38" s="177" t="s">
        <v>28</v>
      </c>
      <c r="R38" s="220" t="s">
        <v>29</v>
      </c>
      <c r="S38" s="149" t="s">
        <v>30</v>
      </c>
      <c r="T38" s="178" t="s">
        <v>31</v>
      </c>
      <c r="U38" s="175" t="s">
        <v>342</v>
      </c>
      <c r="V38" s="221" t="s">
        <v>343</v>
      </c>
      <c r="W38" s="176" t="s">
        <v>344</v>
      </c>
    </row>
    <row r="39" spans="2:23" ht="20.25" customHeight="1" x14ac:dyDescent="0.2">
      <c r="K39" s="150" t="s">
        <v>334</v>
      </c>
      <c r="L39" s="257">
        <f t="shared" ref="L39:T39" si="36">SUM(L7:L9)</f>
        <v>30141439359</v>
      </c>
      <c r="M39" s="258">
        <f t="shared" si="36"/>
        <v>30141439359</v>
      </c>
      <c r="N39" s="258">
        <f t="shared" si="36"/>
        <v>0</v>
      </c>
      <c r="O39" s="258">
        <f t="shared" si="36"/>
        <v>30141439359</v>
      </c>
      <c r="P39" s="258">
        <f t="shared" si="36"/>
        <v>0</v>
      </c>
      <c r="Q39" s="258">
        <f t="shared" si="36"/>
        <v>19971852402</v>
      </c>
      <c r="R39" s="258">
        <f t="shared" si="36"/>
        <v>19964799244</v>
      </c>
      <c r="S39" s="258">
        <f t="shared" si="36"/>
        <v>19964799244</v>
      </c>
      <c r="T39" s="258">
        <f t="shared" si="36"/>
        <v>19964799244</v>
      </c>
      <c r="U39" s="242">
        <f>+Q39/M39*100</f>
        <v>66.260446835749931</v>
      </c>
      <c r="V39" s="243">
        <f>+R39/M39*100</f>
        <v>66.237046632740402</v>
      </c>
      <c r="W39" s="244">
        <f>+T39/M39*100</f>
        <v>66.237046632740402</v>
      </c>
    </row>
    <row r="40" spans="2:23" ht="20.25" customHeight="1" x14ac:dyDescent="0.2">
      <c r="K40" s="151" t="s">
        <v>399</v>
      </c>
      <c r="L40" s="259">
        <f t="shared" ref="L40:T40" si="37">SUM(L11:L11)</f>
        <v>2978155287</v>
      </c>
      <c r="M40" s="260">
        <f t="shared" si="37"/>
        <v>2965308136</v>
      </c>
      <c r="N40" s="260">
        <f t="shared" si="37"/>
        <v>0</v>
      </c>
      <c r="O40" s="260">
        <f t="shared" si="37"/>
        <v>2965244171</v>
      </c>
      <c r="P40" s="260">
        <f t="shared" si="37"/>
        <v>63965</v>
      </c>
      <c r="Q40" s="260">
        <f t="shared" si="37"/>
        <v>2405125183.3000002</v>
      </c>
      <c r="R40" s="260">
        <f t="shared" si="37"/>
        <v>1474798666.8900001</v>
      </c>
      <c r="S40" s="260">
        <f t="shared" si="37"/>
        <v>1474137666.8900001</v>
      </c>
      <c r="T40" s="260">
        <f t="shared" si="37"/>
        <v>1474137666.8900001</v>
      </c>
      <c r="U40" s="245">
        <f>+Q40/M40*100</f>
        <v>81.10877767139408</v>
      </c>
      <c r="V40" s="246">
        <f>+R40/M40*100</f>
        <v>49.735089887805174</v>
      </c>
      <c r="W40" s="247">
        <f>+T40/M40*100</f>
        <v>49.712798781124718</v>
      </c>
    </row>
    <row r="41" spans="2:23" ht="20.25" customHeight="1" x14ac:dyDescent="0.2">
      <c r="K41" s="151" t="s">
        <v>336</v>
      </c>
      <c r="L41" s="259">
        <f>SUM(L12:L15)</f>
        <v>644782109</v>
      </c>
      <c r="M41" s="259">
        <f t="shared" ref="M41:T41" si="38">SUM(M12:M15)</f>
        <v>644782109</v>
      </c>
      <c r="N41" s="259">
        <f t="shared" si="38"/>
        <v>236222642</v>
      </c>
      <c r="O41" s="259">
        <f t="shared" si="38"/>
        <v>408559467</v>
      </c>
      <c r="P41" s="259">
        <f t="shared" si="38"/>
        <v>0</v>
      </c>
      <c r="Q41" s="259">
        <f t="shared" si="38"/>
        <v>252714505</v>
      </c>
      <c r="R41" s="259">
        <f t="shared" si="38"/>
        <v>252714505</v>
      </c>
      <c r="S41" s="259">
        <f t="shared" si="38"/>
        <v>252714505</v>
      </c>
      <c r="T41" s="259">
        <f t="shared" si="38"/>
        <v>252714505</v>
      </c>
      <c r="U41" s="245">
        <f>+Q41/M41*100</f>
        <v>39.193783678634922</v>
      </c>
      <c r="V41" s="246">
        <f>+R41/M41*100</f>
        <v>39.193783678634922</v>
      </c>
      <c r="W41" s="247">
        <f>+T41/M41*100</f>
        <v>39.193783678634922</v>
      </c>
    </row>
    <row r="42" spans="2:23" ht="26.25" customHeight="1" thickBot="1" x14ac:dyDescent="0.25">
      <c r="K42" s="152" t="s">
        <v>415</v>
      </c>
      <c r="L42" s="261">
        <f>SUM(L17:L19)</f>
        <v>338922510</v>
      </c>
      <c r="M42" s="261">
        <f t="shared" ref="M42:T42" si="39">SUM(M17:M19)</f>
        <v>351769661</v>
      </c>
      <c r="N42" s="261">
        <f t="shared" si="39"/>
        <v>0</v>
      </c>
      <c r="O42" s="261">
        <f t="shared" si="39"/>
        <v>74337045</v>
      </c>
      <c r="P42" s="261">
        <f t="shared" si="39"/>
        <v>277432616</v>
      </c>
      <c r="Q42" s="261">
        <f t="shared" si="39"/>
        <v>67443094</v>
      </c>
      <c r="R42" s="261">
        <f t="shared" si="39"/>
        <v>67443094</v>
      </c>
      <c r="S42" s="261">
        <f t="shared" si="39"/>
        <v>67443094</v>
      </c>
      <c r="T42" s="261">
        <f t="shared" si="39"/>
        <v>67443094</v>
      </c>
      <c r="U42" s="248">
        <f>+Q42/M42*100</f>
        <v>19.172515846953612</v>
      </c>
      <c r="V42" s="249">
        <f>+R42/M42*100</f>
        <v>19.172515846953612</v>
      </c>
      <c r="W42" s="250">
        <f>+T42/M42*100</f>
        <v>19.172515846953612</v>
      </c>
    </row>
    <row r="43" spans="2:23" ht="21.75" customHeight="1" thickBot="1" x14ac:dyDescent="0.25">
      <c r="K43" s="148" t="s">
        <v>337</v>
      </c>
      <c r="L43" s="226">
        <f>SUM(L39:L42)</f>
        <v>34103299265</v>
      </c>
      <c r="M43" s="226">
        <f>SUM(M39:M42)</f>
        <v>34103299265</v>
      </c>
      <c r="N43" s="226">
        <f t="shared" ref="N43:T43" si="40">SUM(N39:N42)</f>
        <v>236222642</v>
      </c>
      <c r="O43" s="226">
        <f t="shared" si="40"/>
        <v>33589580042</v>
      </c>
      <c r="P43" s="226">
        <f t="shared" si="40"/>
        <v>277496581</v>
      </c>
      <c r="Q43" s="226">
        <f t="shared" si="40"/>
        <v>22697135184.299999</v>
      </c>
      <c r="R43" s="226">
        <f t="shared" si="40"/>
        <v>21759755509.889999</v>
      </c>
      <c r="S43" s="226">
        <f t="shared" si="40"/>
        <v>21759094509.889999</v>
      </c>
      <c r="T43" s="226">
        <f t="shared" si="40"/>
        <v>21759094509.889999</v>
      </c>
      <c r="U43" s="227">
        <f>+Q43/M43*100</f>
        <v>66.554074454590747</v>
      </c>
      <c r="V43" s="228">
        <f>+R43/M43*100</f>
        <v>63.805426392342923</v>
      </c>
      <c r="W43" s="229">
        <f>+T43/M43*100</f>
        <v>63.803488163449394</v>
      </c>
    </row>
    <row r="44" spans="2:23" ht="14.25" customHeight="1" thickBot="1" x14ac:dyDescent="0.25">
      <c r="K44" s="153"/>
      <c r="U44" s="168"/>
      <c r="V44" s="168"/>
      <c r="W44" s="168"/>
    </row>
    <row r="45" spans="2:23" ht="19.5" customHeight="1" thickBot="1" x14ac:dyDescent="0.25">
      <c r="K45" s="189" t="s">
        <v>338</v>
      </c>
      <c r="L45" s="262">
        <f>SUM(L22:L29)</f>
        <v>15000356199</v>
      </c>
      <c r="M45" s="262">
        <f t="shared" ref="M45:T45" si="41">SUM(M22:M29)</f>
        <v>17000356199</v>
      </c>
      <c r="N45" s="262">
        <f t="shared" si="41"/>
        <v>0</v>
      </c>
      <c r="O45" s="262">
        <f t="shared" si="41"/>
        <v>16998948037.07</v>
      </c>
      <c r="P45" s="262">
        <f t="shared" si="41"/>
        <v>1408161.93</v>
      </c>
      <c r="Q45" s="262">
        <f t="shared" si="41"/>
        <v>11072473637.07</v>
      </c>
      <c r="R45" s="262">
        <f t="shared" si="41"/>
        <v>8532230419.5699997</v>
      </c>
      <c r="S45" s="262">
        <f t="shared" si="41"/>
        <v>8519830419.5699997</v>
      </c>
      <c r="T45" s="262">
        <f t="shared" si="41"/>
        <v>8519830419.5699997</v>
      </c>
      <c r="U45" s="251">
        <f>+Q45/M45*100</f>
        <v>65.130833186432341</v>
      </c>
      <c r="V45" s="252">
        <f>+R45/M45*100</f>
        <v>50.188539108797528</v>
      </c>
      <c r="W45" s="253">
        <f>+T45/M45*100</f>
        <v>50.115599460622803</v>
      </c>
    </row>
    <row r="46" spans="2:23" ht="20.25" customHeight="1" thickBot="1" x14ac:dyDescent="0.25">
      <c r="K46" s="188" t="s">
        <v>340</v>
      </c>
      <c r="L46" s="226">
        <f t="shared" ref="L46:T46" si="42">SUM(L45:L45)</f>
        <v>15000356199</v>
      </c>
      <c r="M46" s="226">
        <f t="shared" si="42"/>
        <v>17000356199</v>
      </c>
      <c r="N46" s="226">
        <f t="shared" si="42"/>
        <v>0</v>
      </c>
      <c r="O46" s="226">
        <f t="shared" si="42"/>
        <v>16998948037.07</v>
      </c>
      <c r="P46" s="226">
        <f t="shared" si="42"/>
        <v>1408161.93</v>
      </c>
      <c r="Q46" s="226">
        <f t="shared" si="42"/>
        <v>11072473637.07</v>
      </c>
      <c r="R46" s="226">
        <f t="shared" si="42"/>
        <v>8532230419.5699997</v>
      </c>
      <c r="S46" s="226">
        <f t="shared" si="42"/>
        <v>8519830419.5699997</v>
      </c>
      <c r="T46" s="230">
        <f t="shared" si="42"/>
        <v>8519830419.5699997</v>
      </c>
      <c r="U46" s="231">
        <f>+Q46/M46*100</f>
        <v>65.130833186432341</v>
      </c>
      <c r="V46" s="232">
        <f>+R46/M46*100</f>
        <v>50.188539108797528</v>
      </c>
      <c r="W46" s="233">
        <f>+T46/M46*100</f>
        <v>50.115599460622803</v>
      </c>
    </row>
    <row r="47" spans="2:23" ht="14.25" customHeight="1" thickBot="1" x14ac:dyDescent="0.25">
      <c r="K47" s="147"/>
      <c r="L47" s="208"/>
      <c r="M47" s="190"/>
      <c r="N47" s="190"/>
      <c r="O47" s="190"/>
      <c r="P47" s="190"/>
      <c r="Q47" s="190"/>
      <c r="R47" s="190"/>
      <c r="S47" s="190"/>
      <c r="T47" s="190"/>
      <c r="U47" s="169"/>
      <c r="V47" s="169"/>
      <c r="W47" s="169"/>
    </row>
    <row r="48" spans="2:23" ht="21" customHeight="1" thickBot="1" x14ac:dyDescent="0.25">
      <c r="K48" s="154" t="s">
        <v>341</v>
      </c>
      <c r="L48" s="226">
        <f>+L46+L43</f>
        <v>49103655464</v>
      </c>
      <c r="M48" s="226">
        <f t="shared" ref="M48:T48" si="43">+M46+M43</f>
        <v>51103655464</v>
      </c>
      <c r="N48" s="226">
        <f t="shared" si="43"/>
        <v>236222642</v>
      </c>
      <c r="O48" s="226">
        <f t="shared" si="43"/>
        <v>50588528079.07</v>
      </c>
      <c r="P48" s="226">
        <f t="shared" si="43"/>
        <v>278904742.93000001</v>
      </c>
      <c r="Q48" s="226">
        <f t="shared" si="43"/>
        <v>33769608821.369999</v>
      </c>
      <c r="R48" s="226">
        <f t="shared" si="43"/>
        <v>30291985929.459999</v>
      </c>
      <c r="S48" s="226">
        <f t="shared" si="43"/>
        <v>30278924929.459999</v>
      </c>
      <c r="T48" s="234">
        <f t="shared" si="43"/>
        <v>30278924929.459999</v>
      </c>
      <c r="U48" s="235">
        <f>+Q48/M48*100</f>
        <v>66.08061304960664</v>
      </c>
      <c r="V48" s="236">
        <f>+R48/M48*100</f>
        <v>59.275575601043272</v>
      </c>
      <c r="W48" s="237">
        <f>+T48/M48*100</f>
        <v>59.250017742448982</v>
      </c>
    </row>
    <row r="49" spans="11:20" ht="7.5" customHeight="1" x14ac:dyDescent="0.2"/>
    <row r="50" spans="11:20" ht="12.75" customHeight="1" x14ac:dyDescent="0.2">
      <c r="K50" s="155" t="s">
        <v>371</v>
      </c>
      <c r="M50" s="146"/>
      <c r="N50" s="146"/>
      <c r="S50" s="144"/>
    </row>
    <row r="51" spans="11:20" ht="14.25" customHeight="1" x14ac:dyDescent="0.2">
      <c r="K51" s="155"/>
      <c r="O51" s="146"/>
      <c r="Q51" s="146"/>
    </row>
    <row r="52" spans="11:20" x14ac:dyDescent="0.2">
      <c r="O52" s="146"/>
      <c r="Q52" s="146"/>
    </row>
    <row r="53" spans="11:20" x14ac:dyDescent="0.2">
      <c r="O53" s="146"/>
      <c r="Q53" s="146"/>
    </row>
    <row r="54" spans="11:20" x14ac:dyDescent="0.2">
      <c r="L54" s="209"/>
      <c r="O54" s="146"/>
      <c r="Q54" s="146"/>
    </row>
    <row r="56" spans="11:20" ht="15.75" x14ac:dyDescent="0.25">
      <c r="M56" s="156"/>
      <c r="N56" s="157"/>
      <c r="O56" s="158"/>
      <c r="P56" s="156"/>
      <c r="Q56" s="156"/>
      <c r="R56" s="157"/>
      <c r="S56" s="157"/>
      <c r="T56" s="157"/>
    </row>
    <row r="57" spans="11:20" ht="15.75" x14ac:dyDescent="0.25">
      <c r="M57" s="159" t="s">
        <v>372</v>
      </c>
      <c r="N57" s="159" t="s">
        <v>412</v>
      </c>
      <c r="O57" s="160"/>
      <c r="P57" s="159"/>
      <c r="Q57" s="159" t="s">
        <v>373</v>
      </c>
      <c r="R57" s="159" t="s">
        <v>414</v>
      </c>
      <c r="S57" s="159"/>
      <c r="T57" s="159"/>
    </row>
    <row r="58" spans="11:20" ht="15.75" x14ac:dyDescent="0.25">
      <c r="M58" s="159"/>
      <c r="N58" s="159" t="s">
        <v>417</v>
      </c>
      <c r="O58" s="159"/>
      <c r="P58" s="159"/>
      <c r="Q58" s="159"/>
      <c r="R58" s="159" t="s">
        <v>416</v>
      </c>
      <c r="S58" s="159"/>
      <c r="T58" s="159"/>
    </row>
    <row r="59" spans="11:20" ht="15.75" x14ac:dyDescent="0.25">
      <c r="M59" s="156"/>
      <c r="N59" s="156"/>
      <c r="O59" s="156"/>
      <c r="P59" s="156"/>
      <c r="Q59" s="156"/>
      <c r="R59" s="156"/>
      <c r="S59" s="156"/>
      <c r="T59" s="156"/>
    </row>
  </sheetData>
  <mergeCells count="4">
    <mergeCell ref="K37:W37"/>
    <mergeCell ref="B2:W2"/>
    <mergeCell ref="B3:W3"/>
    <mergeCell ref="B4:W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56" orientation="landscape" r:id="rId1"/>
  <headerFooter alignWithMargins="0"/>
  <ignoredErrors>
    <ignoredError sqref="C11:D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opLeftCell="A19" workbookViewId="0">
      <selection activeCell="P23" sqref="P23"/>
    </sheetView>
  </sheetViews>
  <sheetFormatPr baseColWidth="10" defaultColWidth="11.42578125" defaultRowHeight="15" x14ac:dyDescent="0.25"/>
  <cols>
    <col min="1" max="1" width="13.42578125" style="265" customWidth="1"/>
    <col min="2" max="2" width="27" style="265" customWidth="1"/>
    <col min="3" max="3" width="21.5703125" style="265" customWidth="1"/>
    <col min="4" max="11" width="5.42578125" style="265" customWidth="1"/>
    <col min="12" max="12" width="9.5703125" style="265" customWidth="1"/>
    <col min="13" max="13" width="8" style="265" customWidth="1"/>
    <col min="14" max="14" width="9.5703125" style="265" customWidth="1"/>
    <col min="15" max="15" width="27.5703125" style="265" customWidth="1"/>
    <col min="16" max="26" width="18.85546875" style="265" customWidth="1"/>
    <col min="27" max="27" width="0" style="265" hidden="1" customWidth="1"/>
    <col min="28" max="28" width="6.42578125" style="265" customWidth="1"/>
    <col min="29" max="16384" width="11.42578125" style="265"/>
  </cols>
  <sheetData>
    <row r="1" spans="1:26" x14ac:dyDescent="0.25">
      <c r="A1" s="263" t="s">
        <v>0</v>
      </c>
      <c r="B1" s="263">
        <v>2025</v>
      </c>
      <c r="C1" s="264" t="s">
        <v>1</v>
      </c>
      <c r="D1" s="264" t="s">
        <v>1</v>
      </c>
      <c r="E1" s="264" t="s">
        <v>1</v>
      </c>
      <c r="F1" s="264" t="s">
        <v>1</v>
      </c>
      <c r="G1" s="264" t="s">
        <v>1</v>
      </c>
      <c r="H1" s="264" t="s">
        <v>1</v>
      </c>
      <c r="I1" s="264" t="s">
        <v>1</v>
      </c>
      <c r="J1" s="264" t="s">
        <v>1</v>
      </c>
      <c r="K1" s="264" t="s">
        <v>1</v>
      </c>
      <c r="L1" s="264" t="s">
        <v>1</v>
      </c>
      <c r="M1" s="264" t="s">
        <v>1</v>
      </c>
      <c r="N1" s="264" t="s">
        <v>1</v>
      </c>
      <c r="O1" s="264" t="s">
        <v>1</v>
      </c>
      <c r="P1" s="264" t="s">
        <v>1</v>
      </c>
      <c r="Q1" s="264" t="s">
        <v>1</v>
      </c>
      <c r="R1" s="264" t="s">
        <v>1</v>
      </c>
      <c r="S1" s="264" t="s">
        <v>1</v>
      </c>
      <c r="T1" s="264" t="s">
        <v>1</v>
      </c>
      <c r="U1" s="264" t="s">
        <v>1</v>
      </c>
      <c r="V1" s="264" t="s">
        <v>1</v>
      </c>
      <c r="W1" s="264" t="s">
        <v>1</v>
      </c>
      <c r="X1" s="264" t="s">
        <v>1</v>
      </c>
      <c r="Y1" s="264" t="s">
        <v>1</v>
      </c>
      <c r="Z1" s="264" t="s">
        <v>1</v>
      </c>
    </row>
    <row r="2" spans="1:26" x14ac:dyDescent="0.25">
      <c r="A2" s="263" t="s">
        <v>2</v>
      </c>
      <c r="B2" s="263" t="s">
        <v>3</v>
      </c>
      <c r="C2" s="264" t="s">
        <v>1</v>
      </c>
      <c r="D2" s="264" t="s">
        <v>1</v>
      </c>
      <c r="E2" s="264" t="s">
        <v>1</v>
      </c>
      <c r="F2" s="264" t="s">
        <v>1</v>
      </c>
      <c r="G2" s="264" t="s">
        <v>1</v>
      </c>
      <c r="H2" s="264" t="s">
        <v>1</v>
      </c>
      <c r="I2" s="264" t="s">
        <v>1</v>
      </c>
      <c r="J2" s="264" t="s">
        <v>1</v>
      </c>
      <c r="K2" s="264" t="s">
        <v>1</v>
      </c>
      <c r="L2" s="264" t="s">
        <v>1</v>
      </c>
      <c r="M2" s="264" t="s">
        <v>1</v>
      </c>
      <c r="N2" s="264" t="s">
        <v>1</v>
      </c>
      <c r="O2" s="264" t="s">
        <v>1</v>
      </c>
      <c r="P2" s="264" t="s">
        <v>1</v>
      </c>
      <c r="Q2" s="264" t="s">
        <v>1</v>
      </c>
      <c r="R2" s="264" t="s">
        <v>1</v>
      </c>
      <c r="S2" s="264" t="s">
        <v>1</v>
      </c>
      <c r="T2" s="264" t="s">
        <v>1</v>
      </c>
      <c r="U2" s="264" t="s">
        <v>1</v>
      </c>
      <c r="V2" s="264" t="s">
        <v>1</v>
      </c>
      <c r="W2" s="264" t="s">
        <v>1</v>
      </c>
      <c r="X2" s="264" t="s">
        <v>1</v>
      </c>
      <c r="Y2" s="264" t="s">
        <v>1</v>
      </c>
      <c r="Z2" s="264" t="s">
        <v>1</v>
      </c>
    </row>
    <row r="3" spans="1:26" x14ac:dyDescent="0.25">
      <c r="A3" s="263" t="s">
        <v>4</v>
      </c>
      <c r="B3" s="263" t="s">
        <v>418</v>
      </c>
      <c r="C3" s="264" t="s">
        <v>1</v>
      </c>
      <c r="D3" s="264" t="s">
        <v>1</v>
      </c>
      <c r="E3" s="264" t="s">
        <v>1</v>
      </c>
      <c r="F3" s="264" t="s">
        <v>1</v>
      </c>
      <c r="G3" s="264" t="s">
        <v>1</v>
      </c>
      <c r="H3" s="264" t="s">
        <v>1</v>
      </c>
      <c r="I3" s="264" t="s">
        <v>1</v>
      </c>
      <c r="J3" s="264" t="s">
        <v>1</v>
      </c>
      <c r="K3" s="264" t="s">
        <v>1</v>
      </c>
      <c r="L3" s="264" t="s">
        <v>1</v>
      </c>
      <c r="M3" s="264" t="s">
        <v>1</v>
      </c>
      <c r="N3" s="264" t="s">
        <v>1</v>
      </c>
      <c r="O3" s="264" t="s">
        <v>1</v>
      </c>
      <c r="P3" s="264" t="s">
        <v>1</v>
      </c>
      <c r="Q3" s="264" t="s">
        <v>1</v>
      </c>
      <c r="R3" s="264" t="s">
        <v>1</v>
      </c>
      <c r="S3" s="264" t="s">
        <v>1</v>
      </c>
      <c r="T3" s="264" t="s">
        <v>1</v>
      </c>
      <c r="U3" s="264" t="s">
        <v>1</v>
      </c>
      <c r="V3" s="264" t="s">
        <v>1</v>
      </c>
      <c r="W3" s="264" t="s">
        <v>1</v>
      </c>
      <c r="X3" s="264" t="s">
        <v>1</v>
      </c>
      <c r="Y3" s="264" t="s">
        <v>1</v>
      </c>
      <c r="Z3" s="264" t="s">
        <v>1</v>
      </c>
    </row>
    <row r="4" spans="1:26" ht="24" x14ac:dyDescent="0.25">
      <c r="A4" s="263" t="s">
        <v>6</v>
      </c>
      <c r="B4" s="263" t="s">
        <v>7</v>
      </c>
      <c r="C4" s="263" t="s">
        <v>8</v>
      </c>
      <c r="D4" s="263" t="s">
        <v>9</v>
      </c>
      <c r="E4" s="263" t="s">
        <v>10</v>
      </c>
      <c r="F4" s="263" t="s">
        <v>11</v>
      </c>
      <c r="G4" s="263" t="s">
        <v>12</v>
      </c>
      <c r="H4" s="263" t="s">
        <v>13</v>
      </c>
      <c r="I4" s="263" t="s">
        <v>14</v>
      </c>
      <c r="J4" s="263" t="s">
        <v>15</v>
      </c>
      <c r="K4" s="263" t="s">
        <v>16</v>
      </c>
      <c r="L4" s="263" t="s">
        <v>17</v>
      </c>
      <c r="M4" s="263" t="s">
        <v>18</v>
      </c>
      <c r="N4" s="263" t="s">
        <v>19</v>
      </c>
      <c r="O4" s="263" t="s">
        <v>20</v>
      </c>
      <c r="P4" s="263" t="s">
        <v>21</v>
      </c>
      <c r="Q4" s="263" t="s">
        <v>22</v>
      </c>
      <c r="R4" s="263" t="s">
        <v>23</v>
      </c>
      <c r="S4" s="263" t="s">
        <v>24</v>
      </c>
      <c r="T4" s="263" t="s">
        <v>25</v>
      </c>
      <c r="U4" s="263" t="s">
        <v>26</v>
      </c>
      <c r="V4" s="263" t="s">
        <v>27</v>
      </c>
      <c r="W4" s="263" t="s">
        <v>28</v>
      </c>
      <c r="X4" s="263" t="s">
        <v>29</v>
      </c>
      <c r="Y4" s="263" t="s">
        <v>30</v>
      </c>
      <c r="Z4" s="263" t="s">
        <v>31</v>
      </c>
    </row>
    <row r="5" spans="1:26" ht="33.75" x14ac:dyDescent="0.25">
      <c r="A5" s="266" t="s">
        <v>32</v>
      </c>
      <c r="B5" s="267" t="s">
        <v>400</v>
      </c>
      <c r="C5" s="268" t="s">
        <v>378</v>
      </c>
      <c r="D5" s="266" t="s">
        <v>35</v>
      </c>
      <c r="E5" s="266" t="s">
        <v>379</v>
      </c>
      <c r="F5" s="266" t="s">
        <v>379</v>
      </c>
      <c r="G5" s="266" t="s">
        <v>379</v>
      </c>
      <c r="H5" s="266"/>
      <c r="I5" s="266"/>
      <c r="J5" s="266"/>
      <c r="K5" s="266"/>
      <c r="L5" s="266" t="s">
        <v>38</v>
      </c>
      <c r="M5" s="266" t="s">
        <v>39</v>
      </c>
      <c r="N5" s="266" t="s">
        <v>40</v>
      </c>
      <c r="O5" s="267" t="s">
        <v>380</v>
      </c>
      <c r="P5" s="269">
        <v>20008506380</v>
      </c>
      <c r="Q5" s="269">
        <v>0</v>
      </c>
      <c r="R5" s="269">
        <v>0</v>
      </c>
      <c r="S5" s="269">
        <v>20008506380</v>
      </c>
      <c r="T5" s="269">
        <v>0</v>
      </c>
      <c r="U5" s="269">
        <v>20008506380</v>
      </c>
      <c r="V5" s="269">
        <v>0</v>
      </c>
      <c r="W5" s="269">
        <v>13212367600</v>
      </c>
      <c r="X5" s="269">
        <v>13205471942</v>
      </c>
      <c r="Y5" s="269">
        <v>13205471942</v>
      </c>
      <c r="Z5" s="269">
        <v>13205471942</v>
      </c>
    </row>
    <row r="6" spans="1:26" ht="33.75" x14ac:dyDescent="0.25">
      <c r="A6" s="266" t="s">
        <v>32</v>
      </c>
      <c r="B6" s="267" t="s">
        <v>400</v>
      </c>
      <c r="C6" s="268" t="s">
        <v>381</v>
      </c>
      <c r="D6" s="266" t="s">
        <v>35</v>
      </c>
      <c r="E6" s="266" t="s">
        <v>379</v>
      </c>
      <c r="F6" s="266" t="s">
        <v>379</v>
      </c>
      <c r="G6" s="266" t="s">
        <v>382</v>
      </c>
      <c r="H6" s="266"/>
      <c r="I6" s="266"/>
      <c r="J6" s="266"/>
      <c r="K6" s="266"/>
      <c r="L6" s="266" t="s">
        <v>38</v>
      </c>
      <c r="M6" s="266" t="s">
        <v>39</v>
      </c>
      <c r="N6" s="266" t="s">
        <v>40</v>
      </c>
      <c r="O6" s="267" t="s">
        <v>383</v>
      </c>
      <c r="P6" s="269">
        <v>7191978028</v>
      </c>
      <c r="Q6" s="269">
        <v>0</v>
      </c>
      <c r="R6" s="269">
        <v>0</v>
      </c>
      <c r="S6" s="269">
        <v>7191978028</v>
      </c>
      <c r="T6" s="269">
        <v>0</v>
      </c>
      <c r="U6" s="269">
        <v>7191978028</v>
      </c>
      <c r="V6" s="269">
        <v>0</v>
      </c>
      <c r="W6" s="269">
        <v>4876133409</v>
      </c>
      <c r="X6" s="269">
        <v>4875975909</v>
      </c>
      <c r="Y6" s="269">
        <v>4875975909</v>
      </c>
      <c r="Z6" s="269">
        <v>4875975909</v>
      </c>
    </row>
    <row r="7" spans="1:26" ht="33.75" x14ac:dyDescent="0.25">
      <c r="A7" s="266" t="s">
        <v>32</v>
      </c>
      <c r="B7" s="267" t="s">
        <v>400</v>
      </c>
      <c r="C7" s="268" t="s">
        <v>384</v>
      </c>
      <c r="D7" s="266" t="s">
        <v>35</v>
      </c>
      <c r="E7" s="266" t="s">
        <v>379</v>
      </c>
      <c r="F7" s="266" t="s">
        <v>379</v>
      </c>
      <c r="G7" s="266" t="s">
        <v>385</v>
      </c>
      <c r="H7" s="266"/>
      <c r="I7" s="266"/>
      <c r="J7" s="266"/>
      <c r="K7" s="266"/>
      <c r="L7" s="266" t="s">
        <v>38</v>
      </c>
      <c r="M7" s="266" t="s">
        <v>39</v>
      </c>
      <c r="N7" s="266" t="s">
        <v>40</v>
      </c>
      <c r="O7" s="267" t="s">
        <v>386</v>
      </c>
      <c r="P7" s="269">
        <v>2940954951</v>
      </c>
      <c r="Q7" s="269">
        <v>0</v>
      </c>
      <c r="R7" s="269">
        <v>0</v>
      </c>
      <c r="S7" s="269">
        <v>2940954951</v>
      </c>
      <c r="T7" s="269">
        <v>0</v>
      </c>
      <c r="U7" s="269">
        <v>2940954951</v>
      </c>
      <c r="V7" s="269">
        <v>0</v>
      </c>
      <c r="W7" s="269">
        <v>1883351393</v>
      </c>
      <c r="X7" s="269">
        <v>1883351393</v>
      </c>
      <c r="Y7" s="269">
        <v>1883351393</v>
      </c>
      <c r="Z7" s="269">
        <v>1883351393</v>
      </c>
    </row>
    <row r="8" spans="1:26" ht="33.75" x14ac:dyDescent="0.25">
      <c r="A8" s="266" t="s">
        <v>32</v>
      </c>
      <c r="B8" s="267" t="s">
        <v>400</v>
      </c>
      <c r="C8" s="268" t="s">
        <v>401</v>
      </c>
      <c r="D8" s="266" t="s">
        <v>35</v>
      </c>
      <c r="E8" s="266" t="s">
        <v>382</v>
      </c>
      <c r="F8" s="266"/>
      <c r="G8" s="266"/>
      <c r="H8" s="266"/>
      <c r="I8" s="266"/>
      <c r="J8" s="266"/>
      <c r="K8" s="266"/>
      <c r="L8" s="266" t="s">
        <v>38</v>
      </c>
      <c r="M8" s="266" t="s">
        <v>39</v>
      </c>
      <c r="N8" s="266" t="s">
        <v>40</v>
      </c>
      <c r="O8" s="267" t="s">
        <v>402</v>
      </c>
      <c r="P8" s="269">
        <v>2978155287</v>
      </c>
      <c r="Q8" s="269">
        <v>0</v>
      </c>
      <c r="R8" s="269">
        <v>12847151</v>
      </c>
      <c r="S8" s="269">
        <v>2965308136</v>
      </c>
      <c r="T8" s="269">
        <v>0</v>
      </c>
      <c r="U8" s="269">
        <v>2965244171</v>
      </c>
      <c r="V8" s="269">
        <v>63965</v>
      </c>
      <c r="W8" s="269">
        <v>2405125183.3000002</v>
      </c>
      <c r="X8" s="269">
        <v>1474798666.8900001</v>
      </c>
      <c r="Y8" s="269">
        <v>1474137666.8900001</v>
      </c>
      <c r="Z8" s="269">
        <v>1474137666.8900001</v>
      </c>
    </row>
    <row r="9" spans="1:26" ht="33.75" x14ac:dyDescent="0.25">
      <c r="A9" s="266" t="s">
        <v>32</v>
      </c>
      <c r="B9" s="267" t="s">
        <v>400</v>
      </c>
      <c r="C9" s="268" t="s">
        <v>409</v>
      </c>
      <c r="D9" s="266" t="s">
        <v>35</v>
      </c>
      <c r="E9" s="266" t="s">
        <v>385</v>
      </c>
      <c r="F9" s="266" t="s">
        <v>385</v>
      </c>
      <c r="G9" s="266" t="s">
        <v>379</v>
      </c>
      <c r="H9" s="266" t="s">
        <v>410</v>
      </c>
      <c r="I9" s="266"/>
      <c r="J9" s="266"/>
      <c r="K9" s="266"/>
      <c r="L9" s="266" t="s">
        <v>38</v>
      </c>
      <c r="M9" s="266" t="s">
        <v>39</v>
      </c>
      <c r="N9" s="266" t="s">
        <v>40</v>
      </c>
      <c r="O9" s="267" t="s">
        <v>411</v>
      </c>
      <c r="P9" s="269">
        <v>236222642</v>
      </c>
      <c r="Q9" s="269">
        <v>0</v>
      </c>
      <c r="R9" s="269">
        <v>0</v>
      </c>
      <c r="S9" s="269">
        <v>236222642</v>
      </c>
      <c r="T9" s="269">
        <v>236222642</v>
      </c>
      <c r="U9" s="269">
        <v>0</v>
      </c>
      <c r="V9" s="269">
        <v>0</v>
      </c>
      <c r="W9" s="269">
        <v>0</v>
      </c>
      <c r="X9" s="269">
        <v>0</v>
      </c>
      <c r="Y9" s="269">
        <v>0</v>
      </c>
      <c r="Z9" s="269">
        <v>0</v>
      </c>
    </row>
    <row r="10" spans="1:26" ht="33.75" x14ac:dyDescent="0.25">
      <c r="A10" s="266" t="s">
        <v>32</v>
      </c>
      <c r="B10" s="267" t="s">
        <v>400</v>
      </c>
      <c r="C10" s="268" t="s">
        <v>387</v>
      </c>
      <c r="D10" s="266" t="s">
        <v>35</v>
      </c>
      <c r="E10" s="266" t="s">
        <v>385</v>
      </c>
      <c r="F10" s="266" t="s">
        <v>388</v>
      </c>
      <c r="G10" s="266" t="s">
        <v>382</v>
      </c>
      <c r="H10" s="266" t="s">
        <v>389</v>
      </c>
      <c r="I10" s="266"/>
      <c r="J10" s="266"/>
      <c r="K10" s="266"/>
      <c r="L10" s="266" t="s">
        <v>38</v>
      </c>
      <c r="M10" s="266" t="s">
        <v>39</v>
      </c>
      <c r="N10" s="266" t="s">
        <v>40</v>
      </c>
      <c r="O10" s="267" t="s">
        <v>390</v>
      </c>
      <c r="P10" s="269">
        <v>318562187</v>
      </c>
      <c r="Q10" s="269">
        <v>0</v>
      </c>
      <c r="R10" s="269">
        <v>0</v>
      </c>
      <c r="S10" s="269">
        <v>318562187</v>
      </c>
      <c r="T10" s="269">
        <v>0</v>
      </c>
      <c r="U10" s="269">
        <v>318562187</v>
      </c>
      <c r="V10" s="269">
        <v>0</v>
      </c>
      <c r="W10" s="269">
        <v>204262422</v>
      </c>
      <c r="X10" s="269">
        <v>204262422</v>
      </c>
      <c r="Y10" s="269">
        <v>204262422</v>
      </c>
      <c r="Z10" s="269">
        <v>204262422</v>
      </c>
    </row>
    <row r="11" spans="1:26" ht="33.75" x14ac:dyDescent="0.25">
      <c r="A11" s="266" t="s">
        <v>32</v>
      </c>
      <c r="B11" s="267" t="s">
        <v>400</v>
      </c>
      <c r="C11" s="268" t="s">
        <v>391</v>
      </c>
      <c r="D11" s="266" t="s">
        <v>35</v>
      </c>
      <c r="E11" s="266" t="s">
        <v>385</v>
      </c>
      <c r="F11" s="266" t="s">
        <v>388</v>
      </c>
      <c r="G11" s="266" t="s">
        <v>382</v>
      </c>
      <c r="H11" s="266" t="s">
        <v>392</v>
      </c>
      <c r="I11" s="266"/>
      <c r="J11" s="266"/>
      <c r="K11" s="266"/>
      <c r="L11" s="266" t="s">
        <v>38</v>
      </c>
      <c r="M11" s="266" t="s">
        <v>39</v>
      </c>
      <c r="N11" s="266" t="s">
        <v>40</v>
      </c>
      <c r="O11" s="267" t="s">
        <v>398</v>
      </c>
      <c r="P11" s="269">
        <v>89997280</v>
      </c>
      <c r="Q11" s="269">
        <v>0</v>
      </c>
      <c r="R11" s="269">
        <v>0</v>
      </c>
      <c r="S11" s="269">
        <v>89997280</v>
      </c>
      <c r="T11" s="269">
        <v>0</v>
      </c>
      <c r="U11" s="269">
        <v>89997280</v>
      </c>
      <c r="V11" s="269">
        <v>0</v>
      </c>
      <c r="W11" s="269">
        <v>48452083</v>
      </c>
      <c r="X11" s="269">
        <v>48452083</v>
      </c>
      <c r="Y11" s="269">
        <v>48452083</v>
      </c>
      <c r="Z11" s="269">
        <v>48452083</v>
      </c>
    </row>
    <row r="12" spans="1:26" ht="33.75" x14ac:dyDescent="0.25">
      <c r="A12" s="266" t="s">
        <v>32</v>
      </c>
      <c r="B12" s="267" t="s">
        <v>400</v>
      </c>
      <c r="C12" s="268" t="s">
        <v>403</v>
      </c>
      <c r="D12" s="266" t="s">
        <v>35</v>
      </c>
      <c r="E12" s="266" t="s">
        <v>385</v>
      </c>
      <c r="F12" s="266" t="s">
        <v>39</v>
      </c>
      <c r="G12" s="266"/>
      <c r="H12" s="266"/>
      <c r="I12" s="266"/>
      <c r="J12" s="266"/>
      <c r="K12" s="266"/>
      <c r="L12" s="266" t="s">
        <v>38</v>
      </c>
      <c r="M12" s="266" t="s">
        <v>39</v>
      </c>
      <c r="N12" s="266" t="s">
        <v>40</v>
      </c>
      <c r="O12" s="267" t="s">
        <v>69</v>
      </c>
      <c r="P12" s="269">
        <v>183464730</v>
      </c>
      <c r="Q12" s="269">
        <v>0</v>
      </c>
      <c r="R12" s="269">
        <v>0</v>
      </c>
      <c r="S12" s="269">
        <v>183464730</v>
      </c>
      <c r="T12" s="269">
        <v>0</v>
      </c>
      <c r="U12" s="269">
        <v>6893951</v>
      </c>
      <c r="V12" s="269">
        <v>176570779</v>
      </c>
      <c r="W12" s="269">
        <v>0</v>
      </c>
      <c r="X12" s="269">
        <v>0</v>
      </c>
      <c r="Y12" s="269">
        <v>0</v>
      </c>
      <c r="Z12" s="269">
        <v>0</v>
      </c>
    </row>
    <row r="13" spans="1:26" ht="33.75" x14ac:dyDescent="0.25">
      <c r="A13" s="266" t="s">
        <v>32</v>
      </c>
      <c r="B13" s="267" t="s">
        <v>400</v>
      </c>
      <c r="C13" s="268" t="s">
        <v>393</v>
      </c>
      <c r="D13" s="266" t="s">
        <v>35</v>
      </c>
      <c r="E13" s="266" t="s">
        <v>394</v>
      </c>
      <c r="F13" s="266" t="s">
        <v>379</v>
      </c>
      <c r="G13" s="266"/>
      <c r="H13" s="266"/>
      <c r="I13" s="266"/>
      <c r="J13" s="266"/>
      <c r="K13" s="266"/>
      <c r="L13" s="266" t="s">
        <v>38</v>
      </c>
      <c r="M13" s="266" t="s">
        <v>39</v>
      </c>
      <c r="N13" s="266" t="s">
        <v>40</v>
      </c>
      <c r="O13" s="267" t="s">
        <v>395</v>
      </c>
      <c r="P13" s="269">
        <v>54595943</v>
      </c>
      <c r="Q13" s="269">
        <v>12847151</v>
      </c>
      <c r="R13" s="269">
        <v>0</v>
      </c>
      <c r="S13" s="269">
        <v>67443094</v>
      </c>
      <c r="T13" s="269">
        <v>0</v>
      </c>
      <c r="U13" s="269">
        <v>67443094</v>
      </c>
      <c r="V13" s="269">
        <v>0</v>
      </c>
      <c r="W13" s="269">
        <v>67443094</v>
      </c>
      <c r="X13" s="269">
        <v>67443094</v>
      </c>
      <c r="Y13" s="269">
        <v>67443094</v>
      </c>
      <c r="Z13" s="269">
        <v>67443094</v>
      </c>
    </row>
    <row r="14" spans="1:26" ht="33.75" x14ac:dyDescent="0.25">
      <c r="A14" s="266" t="s">
        <v>32</v>
      </c>
      <c r="B14" s="267" t="s">
        <v>400</v>
      </c>
      <c r="C14" s="268" t="s">
        <v>396</v>
      </c>
      <c r="D14" s="266" t="s">
        <v>35</v>
      </c>
      <c r="E14" s="266" t="s">
        <v>394</v>
      </c>
      <c r="F14" s="266" t="s">
        <v>388</v>
      </c>
      <c r="G14" s="266" t="s">
        <v>379</v>
      </c>
      <c r="H14" s="266"/>
      <c r="I14" s="266"/>
      <c r="J14" s="266"/>
      <c r="K14" s="266"/>
      <c r="L14" s="266" t="s">
        <v>38</v>
      </c>
      <c r="M14" s="266" t="s">
        <v>62</v>
      </c>
      <c r="N14" s="266" t="s">
        <v>63</v>
      </c>
      <c r="O14" s="267" t="s">
        <v>397</v>
      </c>
      <c r="P14" s="269">
        <v>100861837</v>
      </c>
      <c r="Q14" s="269">
        <v>0</v>
      </c>
      <c r="R14" s="269">
        <v>0</v>
      </c>
      <c r="S14" s="269">
        <v>100861837</v>
      </c>
      <c r="T14" s="269">
        <v>0</v>
      </c>
      <c r="U14" s="269">
        <v>0</v>
      </c>
      <c r="V14" s="269">
        <v>100861837</v>
      </c>
      <c r="W14" s="269">
        <v>0</v>
      </c>
      <c r="X14" s="269">
        <v>0</v>
      </c>
      <c r="Y14" s="269">
        <v>0</v>
      </c>
      <c r="Z14" s="269">
        <v>0</v>
      </c>
    </row>
    <row r="15" spans="1:26" ht="55.5" x14ac:dyDescent="0.25">
      <c r="A15" s="266" t="s">
        <v>32</v>
      </c>
      <c r="B15" s="267" t="s">
        <v>400</v>
      </c>
      <c r="C15" s="270" t="s">
        <v>404</v>
      </c>
      <c r="D15" s="266" t="s">
        <v>71</v>
      </c>
      <c r="E15" s="266" t="s">
        <v>377</v>
      </c>
      <c r="F15" s="266" t="s">
        <v>73</v>
      </c>
      <c r="G15" s="266" t="s">
        <v>46</v>
      </c>
      <c r="H15" s="266" t="s">
        <v>405</v>
      </c>
      <c r="I15" s="266"/>
      <c r="J15" s="266"/>
      <c r="K15" s="266"/>
      <c r="L15" s="266" t="s">
        <v>38</v>
      </c>
      <c r="M15" s="266" t="s">
        <v>39</v>
      </c>
      <c r="N15" s="266" t="s">
        <v>40</v>
      </c>
      <c r="O15" s="267" t="s">
        <v>419</v>
      </c>
      <c r="P15" s="269">
        <v>3450081926</v>
      </c>
      <c r="Q15" s="269">
        <v>0</v>
      </c>
      <c r="R15" s="269">
        <v>627904149</v>
      </c>
      <c r="S15" s="269">
        <v>2822177777</v>
      </c>
      <c r="T15" s="269">
        <v>0</v>
      </c>
      <c r="U15" s="269">
        <v>2822177777</v>
      </c>
      <c r="V15" s="269">
        <v>0</v>
      </c>
      <c r="W15" s="269">
        <v>1547366412</v>
      </c>
      <c r="X15" s="269">
        <v>1546668948</v>
      </c>
      <c r="Y15" s="269">
        <v>1546668948</v>
      </c>
      <c r="Z15" s="269">
        <v>1546668948</v>
      </c>
    </row>
    <row r="16" spans="1:26" ht="55.5" x14ac:dyDescent="0.25">
      <c r="A16" s="266" t="s">
        <v>32</v>
      </c>
      <c r="B16" s="267" t="s">
        <v>400</v>
      </c>
      <c r="C16" s="270" t="s">
        <v>404</v>
      </c>
      <c r="D16" s="266" t="s">
        <v>71</v>
      </c>
      <c r="E16" s="266" t="s">
        <v>377</v>
      </c>
      <c r="F16" s="266" t="s">
        <v>73</v>
      </c>
      <c r="G16" s="266" t="s">
        <v>46</v>
      </c>
      <c r="H16" s="266" t="s">
        <v>405</v>
      </c>
      <c r="I16" s="266"/>
      <c r="J16" s="266"/>
      <c r="K16" s="266"/>
      <c r="L16" s="266" t="s">
        <v>38</v>
      </c>
      <c r="M16" s="271" t="s">
        <v>62</v>
      </c>
      <c r="N16" s="266" t="s">
        <v>40</v>
      </c>
      <c r="O16" s="267" t="s">
        <v>420</v>
      </c>
      <c r="P16" s="269">
        <v>0</v>
      </c>
      <c r="Q16" s="269">
        <v>336000000</v>
      </c>
      <c r="R16" s="269">
        <v>0</v>
      </c>
      <c r="S16" s="269">
        <v>336000000</v>
      </c>
      <c r="T16" s="269">
        <v>0</v>
      </c>
      <c r="U16" s="269">
        <v>336000000</v>
      </c>
      <c r="V16" s="269">
        <v>0</v>
      </c>
      <c r="W16" s="269">
        <v>336000000</v>
      </c>
      <c r="X16" s="269">
        <v>0</v>
      </c>
      <c r="Y16" s="269">
        <v>0</v>
      </c>
      <c r="Z16" s="269">
        <v>0</v>
      </c>
    </row>
    <row r="17" spans="1:28" ht="55.5" x14ac:dyDescent="0.25">
      <c r="A17" s="266" t="s">
        <v>32</v>
      </c>
      <c r="B17" s="267" t="s">
        <v>400</v>
      </c>
      <c r="C17" s="272" t="s">
        <v>406</v>
      </c>
      <c r="D17" s="266" t="s">
        <v>71</v>
      </c>
      <c r="E17" s="266" t="s">
        <v>377</v>
      </c>
      <c r="F17" s="266" t="s">
        <v>73</v>
      </c>
      <c r="G17" s="266" t="s">
        <v>68</v>
      </c>
      <c r="H17" s="266" t="s">
        <v>405</v>
      </c>
      <c r="I17" s="266"/>
      <c r="J17" s="266"/>
      <c r="K17" s="266"/>
      <c r="L17" s="266" t="s">
        <v>38</v>
      </c>
      <c r="M17" s="266" t="s">
        <v>39</v>
      </c>
      <c r="N17" s="266" t="s">
        <v>40</v>
      </c>
      <c r="O17" s="267" t="s">
        <v>421</v>
      </c>
      <c r="P17" s="269">
        <v>3600085488</v>
      </c>
      <c r="Q17" s="269">
        <v>0</v>
      </c>
      <c r="R17" s="269">
        <v>372095851</v>
      </c>
      <c r="S17" s="269">
        <v>3227989637</v>
      </c>
      <c r="T17" s="269">
        <v>0</v>
      </c>
      <c r="U17" s="269">
        <v>3227989637</v>
      </c>
      <c r="V17" s="269">
        <v>0</v>
      </c>
      <c r="W17" s="269">
        <v>1940183275</v>
      </c>
      <c r="X17" s="269">
        <v>1656901567</v>
      </c>
      <c r="Y17" s="269">
        <v>1656901567</v>
      </c>
      <c r="Z17" s="269">
        <v>1656901567</v>
      </c>
    </row>
    <row r="18" spans="1:28" ht="55.5" x14ac:dyDescent="0.25">
      <c r="A18" s="266" t="s">
        <v>32</v>
      </c>
      <c r="B18" s="267" t="s">
        <v>400</v>
      </c>
      <c r="C18" s="272" t="s">
        <v>406</v>
      </c>
      <c r="D18" s="266" t="s">
        <v>71</v>
      </c>
      <c r="E18" s="266" t="s">
        <v>377</v>
      </c>
      <c r="F18" s="266" t="s">
        <v>73</v>
      </c>
      <c r="G18" s="266" t="s">
        <v>68</v>
      </c>
      <c r="H18" s="266" t="s">
        <v>405</v>
      </c>
      <c r="I18" s="266"/>
      <c r="J18" s="266"/>
      <c r="K18" s="266"/>
      <c r="L18" s="266" t="s">
        <v>38</v>
      </c>
      <c r="M18" s="271" t="s">
        <v>62</v>
      </c>
      <c r="N18" s="266" t="s">
        <v>40</v>
      </c>
      <c r="O18" s="267" t="s">
        <v>422</v>
      </c>
      <c r="P18" s="269">
        <v>0</v>
      </c>
      <c r="Q18" s="269">
        <v>718250000</v>
      </c>
      <c r="R18" s="269">
        <v>0</v>
      </c>
      <c r="S18" s="269">
        <v>718250000</v>
      </c>
      <c r="T18" s="269">
        <v>0</v>
      </c>
      <c r="U18" s="269">
        <v>718250000</v>
      </c>
      <c r="V18" s="269">
        <v>0</v>
      </c>
      <c r="W18" s="269">
        <v>307170000</v>
      </c>
      <c r="X18" s="269">
        <v>0</v>
      </c>
      <c r="Y18" s="269">
        <v>0</v>
      </c>
      <c r="Z18" s="269">
        <v>0</v>
      </c>
    </row>
    <row r="19" spans="1:28" ht="55.5" x14ac:dyDescent="0.25">
      <c r="A19" s="273" t="s">
        <v>32</v>
      </c>
      <c r="B19" s="274" t="s">
        <v>400</v>
      </c>
      <c r="C19" s="275" t="s">
        <v>413</v>
      </c>
      <c r="D19" s="273" t="s">
        <v>71</v>
      </c>
      <c r="E19" s="273" t="s">
        <v>377</v>
      </c>
      <c r="F19" s="273" t="s">
        <v>73</v>
      </c>
      <c r="G19" s="273" t="s">
        <v>147</v>
      </c>
      <c r="H19" s="273" t="s">
        <v>405</v>
      </c>
      <c r="I19" s="273" t="s">
        <v>1</v>
      </c>
      <c r="J19" s="273" t="s">
        <v>1</v>
      </c>
      <c r="K19" s="273" t="s">
        <v>1</v>
      </c>
      <c r="L19" s="273" t="s">
        <v>38</v>
      </c>
      <c r="M19" s="273" t="s">
        <v>39</v>
      </c>
      <c r="N19" s="273" t="s">
        <v>40</v>
      </c>
      <c r="O19" s="274" t="s">
        <v>423</v>
      </c>
      <c r="P19" s="216">
        <v>0</v>
      </c>
      <c r="Q19" s="216">
        <v>1000000000</v>
      </c>
      <c r="R19" s="269">
        <v>0</v>
      </c>
      <c r="S19" s="269">
        <v>1000000000</v>
      </c>
      <c r="T19" s="269">
        <v>0</v>
      </c>
      <c r="U19" s="269">
        <v>1000000000</v>
      </c>
      <c r="V19" s="269">
        <v>0</v>
      </c>
      <c r="W19" s="269">
        <v>1000000000</v>
      </c>
      <c r="X19" s="269">
        <v>1000000000</v>
      </c>
      <c r="Y19" s="269">
        <v>1000000000</v>
      </c>
      <c r="Z19" s="269">
        <v>1000000000</v>
      </c>
    </row>
    <row r="20" spans="1:28" ht="55.5" x14ac:dyDescent="0.25">
      <c r="A20" s="266" t="s">
        <v>32</v>
      </c>
      <c r="B20" s="267" t="s">
        <v>400</v>
      </c>
      <c r="C20" s="275" t="s">
        <v>407</v>
      </c>
      <c r="D20" s="266" t="s">
        <v>71</v>
      </c>
      <c r="E20" s="266" t="s">
        <v>376</v>
      </c>
      <c r="F20" s="266" t="s">
        <v>73</v>
      </c>
      <c r="G20" s="266" t="s">
        <v>147</v>
      </c>
      <c r="H20" s="266" t="s">
        <v>405</v>
      </c>
      <c r="I20" s="266"/>
      <c r="J20" s="266"/>
      <c r="K20" s="266"/>
      <c r="L20" s="266" t="s">
        <v>38</v>
      </c>
      <c r="M20" s="266" t="s">
        <v>39</v>
      </c>
      <c r="N20" s="266" t="s">
        <v>40</v>
      </c>
      <c r="O20" s="267" t="s">
        <v>424</v>
      </c>
      <c r="P20" s="269">
        <v>4950117545</v>
      </c>
      <c r="Q20" s="269">
        <v>0</v>
      </c>
      <c r="R20" s="269">
        <v>0</v>
      </c>
      <c r="S20" s="269">
        <v>4950117545</v>
      </c>
      <c r="T20" s="269">
        <v>0</v>
      </c>
      <c r="U20" s="269">
        <v>4950117545</v>
      </c>
      <c r="V20" s="269">
        <v>0</v>
      </c>
      <c r="W20" s="269">
        <v>2867767322</v>
      </c>
      <c r="X20" s="269">
        <v>2578670654</v>
      </c>
      <c r="Y20" s="269">
        <v>2566270654</v>
      </c>
      <c r="Z20" s="269">
        <v>2566270654</v>
      </c>
    </row>
    <row r="21" spans="1:28" ht="55.5" x14ac:dyDescent="0.25">
      <c r="A21" s="266" t="s">
        <v>32</v>
      </c>
      <c r="B21" s="267" t="s">
        <v>400</v>
      </c>
      <c r="C21" s="275" t="s">
        <v>407</v>
      </c>
      <c r="D21" s="266" t="s">
        <v>71</v>
      </c>
      <c r="E21" s="266" t="s">
        <v>376</v>
      </c>
      <c r="F21" s="266" t="s">
        <v>73</v>
      </c>
      <c r="G21" s="266" t="s">
        <v>147</v>
      </c>
      <c r="H21" s="266" t="s">
        <v>405</v>
      </c>
      <c r="I21" s="266"/>
      <c r="J21" s="266"/>
      <c r="K21" s="266"/>
      <c r="L21" s="266" t="s">
        <v>38</v>
      </c>
      <c r="M21" s="271" t="s">
        <v>62</v>
      </c>
      <c r="N21" s="266" t="s">
        <v>40</v>
      </c>
      <c r="O21" s="267" t="s">
        <v>425</v>
      </c>
      <c r="P21" s="269">
        <v>0</v>
      </c>
      <c r="Q21" s="269">
        <v>945750000</v>
      </c>
      <c r="R21" s="269">
        <v>0</v>
      </c>
      <c r="S21" s="269">
        <v>945750000</v>
      </c>
      <c r="T21" s="269">
        <v>0</v>
      </c>
      <c r="U21" s="269">
        <v>945750000</v>
      </c>
      <c r="V21" s="269">
        <v>0</v>
      </c>
      <c r="W21" s="269">
        <v>733513600</v>
      </c>
      <c r="X21" s="269">
        <v>0</v>
      </c>
      <c r="Y21" s="269">
        <v>0</v>
      </c>
      <c r="Z21" s="269">
        <v>0</v>
      </c>
    </row>
    <row r="22" spans="1:28" ht="66" x14ac:dyDescent="0.25">
      <c r="A22" s="266" t="s">
        <v>32</v>
      </c>
      <c r="B22" s="267" t="s">
        <v>400</v>
      </c>
      <c r="C22" s="276" t="s">
        <v>408</v>
      </c>
      <c r="D22" s="266" t="s">
        <v>71</v>
      </c>
      <c r="E22" s="266" t="s">
        <v>376</v>
      </c>
      <c r="F22" s="266" t="s">
        <v>73</v>
      </c>
      <c r="G22" s="266" t="s">
        <v>154</v>
      </c>
      <c r="H22" s="266" t="s">
        <v>405</v>
      </c>
      <c r="I22" s="266"/>
      <c r="J22" s="266"/>
      <c r="K22" s="266"/>
      <c r="L22" s="266" t="s">
        <v>38</v>
      </c>
      <c r="M22" s="266" t="s">
        <v>39</v>
      </c>
      <c r="N22" s="266" t="s">
        <v>40</v>
      </c>
      <c r="O22" s="267" t="s">
        <v>426</v>
      </c>
      <c r="P22" s="269">
        <v>3000071240</v>
      </c>
      <c r="Q22" s="269">
        <v>0</v>
      </c>
      <c r="R22" s="269">
        <v>0</v>
      </c>
      <c r="S22" s="269">
        <v>3000071240</v>
      </c>
      <c r="T22" s="269">
        <v>0</v>
      </c>
      <c r="U22" s="269">
        <v>2998663078.0700002</v>
      </c>
      <c r="V22" s="269">
        <v>1408161.93</v>
      </c>
      <c r="W22" s="269">
        <v>2340473028.0700002</v>
      </c>
      <c r="X22" s="269">
        <v>1749989250.5699999</v>
      </c>
      <c r="Y22" s="269">
        <v>1749989250.5699999</v>
      </c>
      <c r="Z22" s="269">
        <v>1749989250.5699999</v>
      </c>
    </row>
    <row r="23" spans="1:28" x14ac:dyDescent="0.25">
      <c r="A23" s="266" t="s">
        <v>1</v>
      </c>
      <c r="B23" s="267" t="s">
        <v>1</v>
      </c>
      <c r="C23" s="268" t="s">
        <v>1</v>
      </c>
      <c r="D23" s="266" t="s">
        <v>1</v>
      </c>
      <c r="E23" s="266" t="s">
        <v>1</v>
      </c>
      <c r="F23" s="266" t="s">
        <v>1</v>
      </c>
      <c r="G23" s="266" t="s">
        <v>1</v>
      </c>
      <c r="H23" s="266" t="s">
        <v>1</v>
      </c>
      <c r="I23" s="266" t="s">
        <v>1</v>
      </c>
      <c r="J23" s="266" t="s">
        <v>1</v>
      </c>
      <c r="K23" s="266" t="s">
        <v>1</v>
      </c>
      <c r="L23" s="266" t="s">
        <v>1</v>
      </c>
      <c r="M23" s="266" t="s">
        <v>1</v>
      </c>
      <c r="N23" s="266" t="s">
        <v>1</v>
      </c>
      <c r="O23" s="267" t="s">
        <v>1</v>
      </c>
      <c r="P23" s="269">
        <f>SUM(P5:P22)</f>
        <v>49103655464</v>
      </c>
      <c r="Q23" s="269">
        <f t="shared" ref="Q23:Z23" si="0">SUM(Q5:Q22)</f>
        <v>3012847151</v>
      </c>
      <c r="R23" s="269">
        <f t="shared" si="0"/>
        <v>1012847151</v>
      </c>
      <c r="S23" s="269">
        <f t="shared" si="0"/>
        <v>51103655464</v>
      </c>
      <c r="T23" s="269">
        <f t="shared" si="0"/>
        <v>236222642</v>
      </c>
      <c r="U23" s="269">
        <f t="shared" si="0"/>
        <v>50588528079.07</v>
      </c>
      <c r="V23" s="269">
        <f t="shared" si="0"/>
        <v>278904742.93000001</v>
      </c>
      <c r="W23" s="269">
        <f t="shared" si="0"/>
        <v>33769608821.369999</v>
      </c>
      <c r="X23" s="269">
        <f t="shared" si="0"/>
        <v>30291985929.459999</v>
      </c>
      <c r="Y23" s="269">
        <f t="shared" si="0"/>
        <v>30278924929.459999</v>
      </c>
      <c r="Z23" s="269">
        <f t="shared" si="0"/>
        <v>30278924929.459999</v>
      </c>
    </row>
    <row r="25" spans="1:28" x14ac:dyDescent="0.25">
      <c r="A25" s="277"/>
      <c r="B25" s="278"/>
      <c r="C25" s="279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8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</row>
    <row r="26" spans="1:28" x14ac:dyDescent="0.25"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</row>
    <row r="27" spans="1:28" s="282" customFormat="1" x14ac:dyDescent="0.25">
      <c r="N27" s="283"/>
      <c r="O27" s="283" t="s">
        <v>427</v>
      </c>
      <c r="P27" s="284">
        <f>+'[1]EJE DESAGREGADA'!P98</f>
        <v>51867432822</v>
      </c>
      <c r="Q27" s="284">
        <f>+'[1]EJE DESAGREGADA'!Q98</f>
        <v>4095247279.0799999</v>
      </c>
      <c r="R27" s="284">
        <f>+'[1]EJE DESAGREGADA'!R98</f>
        <v>5095247279.0799999</v>
      </c>
      <c r="S27" s="284">
        <f>+'[1]EJE DESAGREGADA'!S98</f>
        <v>50867432822</v>
      </c>
      <c r="T27" s="284">
        <f>+'[1]EJE DESAGREGADA'!T98</f>
        <v>0</v>
      </c>
      <c r="U27" s="284">
        <f>+'[1]EJE DESAGREGADA'!U98</f>
        <v>50463945903.07</v>
      </c>
      <c r="V27" s="284">
        <f>+'[1]EJE DESAGREGADA'!V98</f>
        <v>403486918.93000001</v>
      </c>
      <c r="W27" s="284">
        <f>+'[1]EJE DESAGREGADA'!W98</f>
        <v>27682773570.219997</v>
      </c>
      <c r="X27" s="284">
        <f>+'[1]EJE DESAGREGADA'!X98</f>
        <v>25412750941.329998</v>
      </c>
      <c r="Y27" s="284">
        <f>+'[1]EJE DESAGREGADA'!Y98</f>
        <v>25412750941.329998</v>
      </c>
      <c r="Z27" s="284">
        <f>+'[1]EJE DESAGREGADA'!Z98</f>
        <v>25404698357.329998</v>
      </c>
      <c r="AA27" s="285">
        <f>+'[1]EJE DESAGREGADA'!AA98</f>
        <v>0</v>
      </c>
    </row>
    <row r="28" spans="1:28" s="282" customFormat="1" x14ac:dyDescent="0.25">
      <c r="N28" s="283"/>
      <c r="O28" s="283" t="s">
        <v>428</v>
      </c>
      <c r="P28" s="286">
        <f>+P23-P27</f>
        <v>-2763777358</v>
      </c>
      <c r="Q28" s="286">
        <f t="shared" ref="Q28:Z28" si="1">+Q23-Q27</f>
        <v>-1082400128.0799999</v>
      </c>
      <c r="R28" s="286">
        <f t="shared" si="1"/>
        <v>-4082400128.0799999</v>
      </c>
      <c r="S28" s="286">
        <f t="shared" si="1"/>
        <v>236222642</v>
      </c>
      <c r="T28" s="286">
        <f t="shared" si="1"/>
        <v>236222642</v>
      </c>
      <c r="U28" s="286">
        <f t="shared" si="1"/>
        <v>124582176</v>
      </c>
      <c r="V28" s="286">
        <f t="shared" si="1"/>
        <v>-124582176</v>
      </c>
      <c r="W28" s="286">
        <f t="shared" si="1"/>
        <v>6086835251.1500015</v>
      </c>
      <c r="X28" s="286">
        <f t="shared" si="1"/>
        <v>4879234988.1300011</v>
      </c>
      <c r="Y28" s="286">
        <f t="shared" si="1"/>
        <v>4866173988.1300011</v>
      </c>
      <c r="Z28" s="286">
        <f t="shared" si="1"/>
        <v>4874226572.1300011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/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JUL 2015 (2)</vt:lpstr>
      <vt:lpstr>RESUMEN</vt:lpstr>
      <vt:lpstr>EJECUCION AGOSTO 2025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Jeyny Faisuly Cruz Cáceres</cp:lastModifiedBy>
  <cp:lastPrinted>2025-06-04T17:11:32Z</cp:lastPrinted>
  <dcterms:created xsi:type="dcterms:W3CDTF">2015-08-03T13:34:35Z</dcterms:created>
  <dcterms:modified xsi:type="dcterms:W3CDTF">2025-09-02T13:43:44Z</dcterms:modified>
</cp:coreProperties>
</file>