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pinzon\Desktop\VIGENCIA PPTO 2025\EJECUCION 2025\PAGINA WEB\"/>
    </mc:Choice>
  </mc:AlternateContent>
  <xr:revisionPtr revIDLastSave="0" documentId="13_ncr:1_{DBE5476F-C523-47E2-85F1-8F5CEF38F349}" xr6:coauthVersionLast="36" xr6:coauthVersionMax="36" xr10:uidLastSave="{00000000-0000-0000-0000-000000000000}"/>
  <bookViews>
    <workbookView xWindow="0" yWindow="0" windowWidth="28800" windowHeight="12210" firstSheet="4" activeTab="4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FEBRERO 2025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FEBRERO 2025'!$B$6:$Y$41</definedName>
  </definedNames>
  <calcPr calcId="191029"/>
</workbook>
</file>

<file path=xl/calcChain.xml><?xml version="1.0" encoding="utf-8"?>
<calcChain xmlns="http://schemas.openxmlformats.org/spreadsheetml/2006/main">
  <c r="Z19" i="11" l="1"/>
  <c r="Y19" i="11"/>
  <c r="X19" i="11"/>
  <c r="W19" i="11"/>
  <c r="V19" i="11"/>
  <c r="U19" i="11"/>
  <c r="T19" i="11"/>
  <c r="S19" i="11"/>
  <c r="R19" i="11"/>
  <c r="Q19" i="11"/>
  <c r="P19" i="11"/>
  <c r="B21" i="4" l="1"/>
  <c r="C21" i="4"/>
  <c r="D21" i="4"/>
  <c r="E21" i="4"/>
  <c r="F21" i="4"/>
  <c r="H21" i="4"/>
  <c r="I21" i="4"/>
  <c r="J21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4" i="4"/>
  <c r="C24" i="4"/>
  <c r="D24" i="4"/>
  <c r="E24" i="4"/>
  <c r="F24" i="4"/>
  <c r="H24" i="4"/>
  <c r="I24" i="4"/>
  <c r="J24" i="4"/>
  <c r="J18" i="4"/>
  <c r="I18" i="4"/>
  <c r="H18" i="4"/>
  <c r="F18" i="4"/>
  <c r="E18" i="4"/>
  <c r="D18" i="4"/>
  <c r="C18" i="4"/>
  <c r="B18" i="4"/>
  <c r="L24" i="4"/>
  <c r="M24" i="4"/>
  <c r="N24" i="4"/>
  <c r="O24" i="4"/>
  <c r="P24" i="4"/>
  <c r="Q24" i="4"/>
  <c r="R24" i="4"/>
  <c r="S24" i="4"/>
  <c r="T24" i="4"/>
  <c r="U24" i="4"/>
  <c r="V24" i="4"/>
  <c r="K24" i="4"/>
  <c r="X24" i="4" l="1"/>
  <c r="W24" i="4"/>
  <c r="Y24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 l="1"/>
  <c r="Y22" i="4"/>
  <c r="X22" i="4"/>
  <c r="L21" i="4"/>
  <c r="L38" i="4" s="1"/>
  <c r="M21" i="4"/>
  <c r="N21" i="4"/>
  <c r="N38" i="4" s="1"/>
  <c r="O21" i="4"/>
  <c r="P21" i="4"/>
  <c r="P38" i="4" s="1"/>
  <c r="Q21" i="4"/>
  <c r="Q38" i="4" s="1"/>
  <c r="R21" i="4"/>
  <c r="S21" i="4"/>
  <c r="T21" i="4"/>
  <c r="T38" i="4" s="1"/>
  <c r="U21" i="4"/>
  <c r="V21" i="4"/>
  <c r="V38" i="4" s="1"/>
  <c r="L23" i="4"/>
  <c r="M23" i="4"/>
  <c r="N23" i="4"/>
  <c r="O23" i="4"/>
  <c r="P23" i="4"/>
  <c r="Q23" i="4"/>
  <c r="R23" i="4"/>
  <c r="S23" i="4"/>
  <c r="T23" i="4"/>
  <c r="U23" i="4"/>
  <c r="V23" i="4"/>
  <c r="M18" i="4"/>
  <c r="N18" i="4"/>
  <c r="O18" i="4"/>
  <c r="P18" i="4"/>
  <c r="Q18" i="4"/>
  <c r="R18" i="4"/>
  <c r="S18" i="4"/>
  <c r="T18" i="4"/>
  <c r="U18" i="4"/>
  <c r="V18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M13" i="4"/>
  <c r="N13" i="4"/>
  <c r="O13" i="4"/>
  <c r="P13" i="4"/>
  <c r="Q13" i="4"/>
  <c r="Q35" i="4" s="1"/>
  <c r="R13" i="4"/>
  <c r="S13" i="4"/>
  <c r="T13" i="4"/>
  <c r="U13" i="4"/>
  <c r="V13" i="4"/>
  <c r="M11" i="4"/>
  <c r="N11" i="4"/>
  <c r="O11" i="4"/>
  <c r="P11" i="4"/>
  <c r="Q11" i="4"/>
  <c r="R11" i="4"/>
  <c r="S11" i="4"/>
  <c r="T11" i="4"/>
  <c r="U11" i="4"/>
  <c r="V11" i="4"/>
  <c r="M8" i="4"/>
  <c r="N8" i="4"/>
  <c r="O8" i="4"/>
  <c r="P8" i="4"/>
  <c r="Q8" i="4"/>
  <c r="R8" i="4"/>
  <c r="S8" i="4"/>
  <c r="T8" i="4"/>
  <c r="U8" i="4"/>
  <c r="V8" i="4"/>
  <c r="M9" i="4"/>
  <c r="N9" i="4"/>
  <c r="O9" i="4"/>
  <c r="P9" i="4"/>
  <c r="Q9" i="4"/>
  <c r="R9" i="4"/>
  <c r="S9" i="4"/>
  <c r="T9" i="4"/>
  <c r="U9" i="4"/>
  <c r="V9" i="4"/>
  <c r="V7" i="4"/>
  <c r="U7" i="4"/>
  <c r="T7" i="4"/>
  <c r="S7" i="4"/>
  <c r="R7" i="4"/>
  <c r="Q7" i="4"/>
  <c r="P7" i="4"/>
  <c r="O7" i="4"/>
  <c r="N7" i="4"/>
  <c r="M7" i="4"/>
  <c r="K21" i="4"/>
  <c r="K23" i="4"/>
  <c r="K18" i="4"/>
  <c r="K14" i="4"/>
  <c r="K15" i="4"/>
  <c r="K16" i="4"/>
  <c r="K17" i="4"/>
  <c r="K13" i="4"/>
  <c r="K11" i="4"/>
  <c r="K8" i="4"/>
  <c r="K9" i="4"/>
  <c r="K7" i="4"/>
  <c r="L18" i="4"/>
  <c r="L11" i="4"/>
  <c r="L13" i="4"/>
  <c r="L35" i="4" s="1"/>
  <c r="L8" i="4"/>
  <c r="L9" i="4"/>
  <c r="L7" i="4"/>
  <c r="P35" i="4" l="1"/>
  <c r="S38" i="4"/>
  <c r="O35" i="4"/>
  <c r="R38" i="4"/>
  <c r="M35" i="4"/>
  <c r="N35" i="4"/>
  <c r="O38" i="4"/>
  <c r="V35" i="4"/>
  <c r="M38" i="4"/>
  <c r="T35" i="4"/>
  <c r="U35" i="4"/>
  <c r="S35" i="4"/>
  <c r="R35" i="4"/>
  <c r="U38" i="4"/>
  <c r="L27" i="4"/>
  <c r="R39" i="4"/>
  <c r="Q27" i="4"/>
  <c r="U39" i="4"/>
  <c r="S27" i="4"/>
  <c r="U27" i="4"/>
  <c r="M27" i="4"/>
  <c r="V39" i="4"/>
  <c r="O27" i="4"/>
  <c r="Q39" i="4"/>
  <c r="N27" i="4"/>
  <c r="R27" i="4"/>
  <c r="V27" i="4"/>
  <c r="S39" i="4"/>
  <c r="O39" i="4"/>
  <c r="P27" i="4"/>
  <c r="T27" i="4"/>
  <c r="T39" i="4"/>
  <c r="P39" i="4"/>
  <c r="N39" i="4"/>
  <c r="M39" i="4"/>
  <c r="X23" i="4"/>
  <c r="Y23" i="4"/>
  <c r="W23" i="4"/>
  <c r="X17" i="4"/>
  <c r="W17" i="4"/>
  <c r="Y17" i="4"/>
  <c r="X27" i="4" l="1"/>
  <c r="W27" i="4"/>
  <c r="Y27" i="4"/>
  <c r="W35" i="4"/>
  <c r="Y9" i="4"/>
  <c r="W9" i="4" l="1"/>
  <c r="X9" i="4"/>
  <c r="V34" i="4"/>
  <c r="T34" i="4"/>
  <c r="R34" i="4"/>
  <c r="P34" i="4"/>
  <c r="N34" i="4"/>
  <c r="O34" i="4" l="1"/>
  <c r="S34" i="4"/>
  <c r="M33" i="4"/>
  <c r="Q33" i="4"/>
  <c r="U33" i="4"/>
  <c r="N33" i="4"/>
  <c r="N36" i="4" s="1"/>
  <c r="R33" i="4"/>
  <c r="R36" i="4" s="1"/>
  <c r="V33" i="4"/>
  <c r="V36" i="4" s="1"/>
  <c r="M34" i="4"/>
  <c r="Q34" i="4"/>
  <c r="U34" i="4"/>
  <c r="O33" i="4"/>
  <c r="S33" i="4"/>
  <c r="L33" i="4"/>
  <c r="P33" i="4"/>
  <c r="P36" i="4" s="1"/>
  <c r="T33" i="4"/>
  <c r="T36" i="4" s="1"/>
  <c r="Y14" i="4"/>
  <c r="X15" i="4"/>
  <c r="W14" i="4"/>
  <c r="X14" i="4"/>
  <c r="W7" i="4"/>
  <c r="Y13" i="4"/>
  <c r="Y15" i="4"/>
  <c r="X13" i="4"/>
  <c r="W13" i="4"/>
  <c r="W8" i="4"/>
  <c r="W15" i="4"/>
  <c r="L34" i="4"/>
  <c r="Q36" i="4" l="1"/>
  <c r="M36" i="4"/>
  <c r="S36" i="4"/>
  <c r="O36" i="4"/>
  <c r="U36" i="4"/>
  <c r="L39" i="4"/>
  <c r="E114" i="7" l="1"/>
  <c r="W21" i="4"/>
  <c r="Y21" i="4"/>
  <c r="E115" i="7"/>
  <c r="G115" i="7"/>
  <c r="X7" i="4"/>
  <c r="Y7" i="4"/>
  <c r="Y8" i="4"/>
  <c r="X8" i="4"/>
  <c r="W16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Z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V143" i="2" s="1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34" i="5" l="1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X18" i="4"/>
  <c r="F113" i="7" s="1"/>
  <c r="G112" i="7"/>
  <c r="Y18" i="4"/>
  <c r="G113" i="7" s="1"/>
  <c r="E112" i="7"/>
  <c r="X34" i="4"/>
  <c r="Y16" i="4"/>
  <c r="G111" i="7" s="1"/>
  <c r="G114" i="7"/>
  <c r="X16" i="4"/>
  <c r="F111" i="7" s="1"/>
  <c r="W11" i="4"/>
  <c r="W18" i="4"/>
  <c r="E113" i="7" s="1"/>
  <c r="F115" i="7"/>
  <c r="X21" i="4"/>
  <c r="F114" i="7"/>
  <c r="F112" i="7"/>
  <c r="Y11" i="4"/>
  <c r="X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Q41" i="4"/>
  <c r="W39" i="4"/>
  <c r="X35" i="4"/>
  <c r="Y34" i="4"/>
  <c r="W34" i="4"/>
  <c r="Y33" i="4"/>
  <c r="L36" i="4"/>
  <c r="U41" i="4"/>
  <c r="M41" i="4"/>
  <c r="P41" i="4"/>
  <c r="Y35" i="4"/>
  <c r="R41" i="4"/>
  <c r="W38" i="4"/>
  <c r="N41" i="4"/>
  <c r="V41" i="4"/>
  <c r="X38" i="4"/>
  <c r="O41" i="4"/>
  <c r="X33" i="4"/>
  <c r="W33" i="4"/>
  <c r="Y38" i="4"/>
  <c r="C8" i="7" l="1"/>
  <c r="C61" i="7" s="1"/>
  <c r="L41" i="4"/>
  <c r="S42" i="5"/>
  <c r="S41" i="4"/>
  <c r="W36" i="4"/>
  <c r="K8" i="7"/>
  <c r="G61" i="7" s="1"/>
  <c r="F71" i="7" s="1"/>
  <c r="T41" i="4"/>
  <c r="C9" i="7"/>
  <c r="C62" i="7" s="1"/>
  <c r="D62" i="7" s="1"/>
  <c r="C72" i="7" s="1"/>
  <c r="T42" i="5"/>
  <c r="V42" i="5"/>
  <c r="U42" i="5"/>
  <c r="G8" i="7"/>
  <c r="X39" i="4"/>
  <c r="K9" i="7"/>
  <c r="X36" i="4"/>
  <c r="Y39" i="4"/>
  <c r="D72" i="7"/>
  <c r="Y36" i="4"/>
  <c r="I8" i="7" l="1"/>
  <c r="E8" i="7"/>
  <c r="J8" i="7"/>
  <c r="F20" i="7" s="1"/>
  <c r="I9" i="7"/>
  <c r="C10" i="7"/>
  <c r="F9" i="7"/>
  <c r="D21" i="7" s="1"/>
  <c r="E9" i="7"/>
  <c r="Y41" i="4"/>
  <c r="X41" i="4"/>
  <c r="G62" i="7"/>
  <c r="J9" i="7"/>
  <c r="F21" i="7" s="1"/>
  <c r="K10" i="7"/>
  <c r="W41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<sst xmlns="http://schemas.openxmlformats.org/spreadsheetml/2006/main" count="2974" uniqueCount="419">
  <si>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</si>
  <si>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</si>
  <si>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</si>
  <si>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</si>
  <si>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</si>
  <si>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</si>
  <si>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</si>
  <si>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</si>
  <si>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</si>
  <si>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</si>
  <si>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</si>
  <si>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</si>
  <si>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</si>
  <si>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</si>
  <si>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</si>
  <si>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</si>
  <si>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</si>
  <si>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</si>
  <si>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</si>
  <si>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</si>
  <si>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</si>
  <si>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</si>
  <si>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</si>
  <si>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</si>
  <si>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</si>
  <si>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</si>
  <si>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</si>
  <si>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</si>
  <si>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</si>
  <si>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</si>
  <si>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</si>
  <si>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</si>
  <si>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</si>
  <si>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</si>
  <si>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</si>
  <si>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</si>
  <si>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</si>
  <si>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</si>
  <si>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</si>
  <si>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</si>
  <si>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</si>
  <si>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</si>
  <si>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</si>
  <si>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</si>
  <si>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</si>
  <si>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</si>
  <si>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</si>
  <si>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</si>
  <si>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</si>
  <si>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</si>
  <si>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</si>
  <si>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</si>
  <si>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</si>
  <si>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</si>
  <si>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</si>
  <si>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</si>
  <si>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</si>
  <si>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</si>
  <si>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</si>
  <si>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</si>
  <si>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</si>
  <si>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</si>
  <si>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</si>
  <si>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</si>
  <si>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</si>
  <si>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</si>
  <si>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</si>
  <si>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</si>
  <si>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</si>
  <si>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</si>
  <si>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</si>
  <si>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</si>
  <si>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</si>
  <si>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</si>
  <si>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</si>
  <si>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</si>
  <si>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</si>
  <si>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</si>
  <si>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</si>
  <si>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</si>
  <si>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</si>
  <si>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</si>
  <si>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</si>
  <si>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</si>
  <si>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</si>
  <si>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</si>
  <si>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</si>
  <si>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</si>
  <si>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</si>
  <si>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</si>
  <si>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</si>
  <si>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</si>
  <si>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</si>
  <si>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</si>
  <si>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</si>
  <si>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</si>
  <si>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</si>
  <si>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</si>
  <si>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</si>
  <si>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</si>
  <si>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</si>
  <si>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</si>
  <si>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</si>
  <si>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</si>
  <si>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</si>
  <si>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</si>
  <si>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</si>
  <si>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</si>
  <si>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</si>
  <si>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</si>
  <si>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</si>
  <si>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</si>
  <si>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</si>
  <si>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</si>
  <si>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</si>
  <si>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</si>
  <si>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</si>
  <si>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</si>
  <si>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</si>
  <si>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</si>
  <si>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</si>
  <si>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</si>
  <si>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</si>
  <si>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</si>
  <si>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</si>
  <si>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</si>
  <si>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</si>
  <si>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</si>
  <si>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</si>
  <si>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</si>
  <si>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</si>
  <si>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</si>
  <si>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</si>
  <si>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</si>
  <si>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</si>
  <si>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</si>
  <si>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</si>
  <si>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</si>
  <si>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</si>
  <si>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</si>
  <si>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</si>
  <si>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</si>
  <si>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</si>
  <si>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</si>
  <si>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</si>
  <si>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</si>
  <si>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</si>
  <si>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</si>
  <si>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</si>
  <si>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</si>
  <si>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</si>
  <si>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</si>
  <si>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</si>
  <si>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</si>
  <si>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</si>
  <si>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</si>
  <si>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</si>
  <si>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</si>
  <si>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</si>
  <si>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</si>
  <si>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</si>
  <si>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</si>
  <si>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</si>
  <si>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</si>
  <si>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</si>
  <si>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</si>
  <si>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</si>
  <si>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</si>
  <si>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</si>
  <si>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</si>
  <si>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</si>
  <si>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</si>
  <si>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</si>
  <si>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</si>
  <si>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</si>
  <si>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</si>
  <si>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</si>
  <si>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</si>
  <si>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</si>
  <si>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</si>
  <si>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</si>
  <si>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</si>
  <si>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</si>
  <si>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</si>
  <si>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</si>
  <si>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</si>
  <si>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</si>
  <si>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</si>
  <si>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</si>
  <si>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</si>
  <si>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</si>
  <si>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</si>
  <si>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</si>
  <si>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</si>
  <si>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</si>
  <si>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</si>
  <si>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</si>
  <si>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</si>
  <si>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</si>
  <si>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</si>
  <si>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</si>
  <si>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</si>
  <si>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</si>
  <si>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</si>
  <si>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</si>
  <si>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</si>
  <si>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</si>
  <si>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</si>
  <si>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</si>
  <si>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</si>
  <si>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</si>
  <si>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</si>
  <si>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</si>
  <si>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</si>
  <si>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</si>
  <si>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</si>
  <si>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</si>
  <si>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</si>
  <si>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</si>
  <si>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</si>
  <si>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</si>
  <si>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</si>
  <si>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</si>
  <si>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</si>
  <si>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</si>
  <si>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</si>
  <si>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</si>
  <si>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</si>
  <si>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</si>
  <si>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</si>
  <si>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</si>
  <si>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</si>
  <si>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</si>
  <si>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</si>
  <si>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</si>
  <si>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</si>
  <si>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</si>
  <si>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</si>
  <si>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</si>
  <si>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</si>
  <si>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</si>
  <si>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</si>
  <si>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</si>
  <si>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</si>
  <si>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</si>
  <si>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</si>
  <si>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</si>
  <si>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</si>
  <si>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</si>
  <si>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</si>
  <si>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</si>
  <si>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</si>
  <si>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</si>
  <si>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</si>
  <si>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</si>
  <si>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</si>
  <si>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</si>
  <si>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</si>
  <si>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</si>
  <si>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</si>
  <si>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</si>
  <si>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</si>
  <si>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</si>
  <si>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</si>
  <si>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</si>
  <si>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</si>
  <si>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</si>
  <si>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</si>
  <si>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</si>
  <si>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</si>
  <si>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</si>
  <si>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</si>
  <si>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</si>
  <si>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</si>
  <si>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</si>
  <si>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</si>
  <si>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</si>
  <si>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</si>
  <si>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</si>
  <si>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</si>
  <si>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</si>
  <si>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</si>
  <si>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</si>
  <si>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</si>
  <si>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</si>
  <si>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</si>
  <si>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</si>
  <si>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</si>
  <si>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</si>
  <si>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</si>
  <si>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</si>
  <si>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</si>
  <si>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</si>
  <si>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</si>
  <si>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</si>
  <si>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</si>
  <si>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</si>
  <si>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</si>
  <si>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</si>
  <si>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</si>
  <si>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</si>
  <si>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</si>
  <si>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</si>
  <si>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</si>
  <si>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</si>
  <si>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</si>
  <si>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</si>
  <si>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</si>
  <si>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</si>
  <si>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</si>
  <si>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</si>
  <si>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</si>
  <si>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</si>
  <si>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</si>
  <si>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</si>
  <si>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</si>
  <si>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</si>
  <si>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</si>
  <si>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</si>
  <si>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</si>
  <si>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</si>
  <si>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</si>
  <si>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</si>
  <si>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</si>
  <si>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</si>
  <si>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</si>
  <si>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</si>
  <si>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</si>
  <si>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</si>
  <si>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</si>
  <si>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</si>
  <si>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</si>
  <si>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</si>
  <si>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</si>
  <si>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</si>
  <si>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</si>
  <si>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</si>
  <si>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</si>
  <si>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</si>
  <si>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</si>
  <si>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</si>
  <si>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</si>
  <si>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</si>
  <si>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</si>
  <si>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</si>
  <si>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</si>
  <si>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</si>
  <si>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</si>
  <si>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</si>
  <si>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</si>
  <si>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</si>
  <si>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</si>
  <si>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</si>
  <si>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</si>
  <si>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</si>
  <si>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</si>
  <si>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</si>
  <si>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</si>
  <si>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</si>
  <si>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</si>
  <si>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</si>
  <si>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</si>
  <si>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</si>
  <si>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</si>
  <si>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</si>
  <si>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</si>
  <si>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</si>
  <si>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</si>
  <si>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</si>
  <si>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</si>
  <si>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</si>
  <si>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</si>
  <si>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</si>
  <si>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</si>
  <si>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</si>
  <si>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</si>
  <si>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</si>
  <si>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</si>
  <si>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</si>
  <si>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</si>
  <si>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</si>
  <si>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</si>
  <si>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</si>
  <si>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</si>
  <si>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</si>
  <si>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</si>
  <si>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</si>
  <si>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</si>
  <si>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</si>
  <si>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</si>
  <si>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</si>
  <si>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</si>
  <si>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</si>
  <si>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</si>
  <si>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</si>
  <si>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</si>
  <si>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</si>
  <si>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</si>
  <si>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</si>
  <si>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</si>
  <si>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</si>
  <si>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</si>
  <si>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</si>
  <si>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</si>
  <si>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</si>
  <si>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</si>
  <si>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5. CONVERGENCIA REGIONAL / B. ENTIDADES PÚBLICAS TERRITORIALES Y NACIONALES FORTALECIDAS</t>
  </si>
  <si>
    <t>C-0505-1000-6-53105B</t>
  </si>
  <si>
    <t>C-0599-1000-7-53105B</t>
  </si>
  <si>
    <t>C-0599-1000-8-53105B</t>
  </si>
  <si>
    <t>Profesional  Grupo de Gestion Financiera</t>
  </si>
  <si>
    <t>Jose Daniel Pinzon G</t>
  </si>
  <si>
    <t>A-03-03-01-999</t>
  </si>
  <si>
    <t>999</t>
  </si>
  <si>
    <t>OTRAS TRANSFERENCIAS - DISTRIBUCIÓN PREVIO CONCEPTO DGPPN</t>
  </si>
  <si>
    <t>Enero-Febrero</t>
  </si>
  <si>
    <t>Ejecución Presupuestal Acumulada a 28 deFebrero 2025</t>
  </si>
  <si>
    <t>Orlando Mateus Lopez</t>
  </si>
  <si>
    <t xml:space="preserve">Coordinador Grupo de Gestion Financiera ( 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</si>
</sst>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</numFmts>
  <fonts count="5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0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8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6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172" fontId="51" fillId="0" borderId="10" xfId="3" applyNumberFormat="1" applyFont="1" applyFill="1" applyBorder="1" applyAlignment="1">
      <alignment horizontal="right" vertical="center" wrapText="1" readingOrder="1"/>
    </xf>
    <xf numFmtId="172" fontId="51" fillId="0" borderId="2" xfId="3" applyNumberFormat="1" applyFont="1" applyFill="1" applyBorder="1" applyAlignment="1">
      <alignment horizontal="right" vertical="center" wrapText="1" readingOrder="1"/>
    </xf>
    <xf numFmtId="172" fontId="51" fillId="0" borderId="20" xfId="3" applyNumberFormat="1" applyFont="1" applyFill="1" applyBorder="1" applyAlignment="1">
      <alignment horizontal="righ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37" fillId="0" borderId="10" xfId="3" applyNumberFormat="1" applyFont="1" applyFill="1" applyBorder="1"/>
    <xf numFmtId="172" fontId="37" fillId="0" borderId="5" xfId="3" applyNumberFormat="1" applyFont="1" applyFill="1" applyBorder="1"/>
    <xf numFmtId="172" fontId="50" fillId="4" borderId="16" xfId="3" applyNumberFormat="1" applyFont="1" applyFill="1" applyBorder="1"/>
    <xf numFmtId="172" fontId="50" fillId="4" borderId="46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righ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6" fillId="0" borderId="23" xfId="0" applyNumberFormat="1" applyFont="1" applyFill="1" applyBorder="1" applyAlignment="1">
      <alignment horizontal="left" vertical="center" wrapText="1" readingOrder="1"/>
    </xf>
    <xf numFmtId="172" fontId="51" fillId="0" borderId="10" xfId="3" applyNumberFormat="1" applyFont="1" applyFill="1" applyBorder="1" applyAlignment="1">
      <alignment horizontal="left" vertical="center" wrapText="1" readingOrder="1"/>
    </xf>
    <xf numFmtId="172" fontId="51" fillId="0" borderId="2" xfId="3" applyNumberFormat="1" applyFont="1" applyFill="1" applyBorder="1" applyAlignment="1">
      <alignment horizontal="left" vertical="center" wrapText="1" readingOrder="1"/>
    </xf>
    <xf numFmtId="172" fontId="51" fillId="0" borderId="20" xfId="3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left" vertical="center" wrapText="1" readingOrder="1"/>
    </xf>
    <xf numFmtId="172" fontId="51" fillId="0" borderId="16" xfId="3" applyNumberFormat="1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left" vertical="center" wrapText="1" readingOrder="1"/>
    </xf>
    <xf numFmtId="39" fontId="49" fillId="4" borderId="46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10" xfId="3" applyNumberFormat="1" applyFont="1" applyFill="1" applyBorder="1" applyAlignment="1">
      <alignment horizontal="left" vertical="center" readingOrder="1"/>
    </xf>
    <xf numFmtId="172" fontId="37" fillId="0" borderId="5" xfId="3" applyNumberFormat="1" applyFont="1" applyFill="1" applyBorder="1" applyAlignment="1">
      <alignment horizontal="left" vertical="center" readingOrder="1"/>
    </xf>
    <xf numFmtId="172" fontId="37" fillId="0" borderId="14" xfId="3" applyNumberFormat="1" applyFont="1" applyFill="1" applyBorder="1" applyAlignment="1">
      <alignment horizontal="left" vertical="center" readingOrder="1"/>
    </xf>
    <xf numFmtId="172" fontId="50" fillId="4" borderId="16" xfId="3" applyNumberFormat="1" applyFont="1" applyFill="1" applyBorder="1" applyAlignment="1">
      <alignment horizontal="left" vertical="center" readingOrder="1"/>
    </xf>
    <xf numFmtId="172" fontId="37" fillId="0" borderId="50" xfId="3" applyNumberFormat="1" applyFont="1" applyFill="1" applyBorder="1" applyAlignment="1">
      <alignment horizontal="left" vertical="center" readingOrder="1"/>
    </xf>
    <xf numFmtId="172" fontId="50" fillId="4" borderId="46" xfId="3" applyNumberFormat="1" applyFont="1" applyFill="1" applyBorder="1" applyAlignment="1">
      <alignment horizontal="left" vertical="center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172" fontId="49" fillId="4" borderId="6" xfId="3" applyNumberFormat="1" applyFont="1" applyFill="1" applyBorder="1" applyAlignment="1">
      <alignment horizontal="left" vertical="center" wrapText="1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53" fillId="0" borderId="1" xfId="0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72" fontId="51" fillId="0" borderId="54" xfId="3" applyNumberFormat="1" applyFont="1" applyFill="1" applyBorder="1" applyAlignment="1">
      <alignment horizontal="left" vertical="center" wrapText="1" readingOrder="1"/>
    </xf>
    <xf numFmtId="172" fontId="51" fillId="0" borderId="54" xfId="3" applyNumberFormat="1" applyFont="1" applyFill="1" applyBorder="1" applyAlignment="1">
      <alignment horizontal="right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0.14878226635560096</c:v>
                </c:pt>
                <c:pt idx="2">
                  <c:v>0.91983862874214917</c:v>
                </c:pt>
                <c:pt idx="3">
                  <c:v>0.13178126578393382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0.1680671393768681</c:v>
                </c:pt>
                <c:pt idx="2">
                  <c:v>0.93122178299834424</c:v>
                </c:pt>
                <c:pt idx="3">
                  <c:v>8.3191965407007601E-2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0.92909330715126337</c:v>
                </c:pt>
                <c:pt idx="1">
                  <c:v>0.15467347673165077</c:v>
                </c:pt>
                <c:pt idx="2">
                  <c:v>0.92331599446772672</c:v>
                </c:pt>
                <c:pt idx="3">
                  <c:v>0.1169380365736675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5073.9661548500007</c:v>
                </c:pt>
                <c:pt idx="1">
                  <c:v>4494.1759445500002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2521.0669560000001</c:v>
                </c:pt>
                <c:pt idx="1">
                  <c:v>1247.909114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7595.0331108500013</c:v>
                </c:pt>
                <c:pt idx="1">
                  <c:v>5742.0850585500002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70" t="s">
        <v>347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</row>
    <row r="3" spans="1:23" x14ac:dyDescent="0.2">
      <c r="A3" s="270" t="s">
        <v>348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</row>
    <row r="4" spans="1:23" x14ac:dyDescent="0.2">
      <c r="A4" s="270" t="s">
        <v>349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73" t="s">
        <v>375</v>
      </c>
      <c r="E4" s="274"/>
      <c r="F4" s="274"/>
      <c r="G4" s="274"/>
      <c r="H4" s="274"/>
      <c r="I4" s="274"/>
      <c r="J4" s="274"/>
      <c r="K4" s="275"/>
    </row>
    <row r="5" spans="2:11" ht="21" x14ac:dyDescent="0.25">
      <c r="B5" s="276" t="s">
        <v>351</v>
      </c>
      <c r="C5" s="278" t="s">
        <v>352</v>
      </c>
      <c r="D5" s="277" t="s">
        <v>353</v>
      </c>
      <c r="E5" s="280"/>
      <c r="F5" s="280"/>
      <c r="G5" s="280"/>
      <c r="H5" s="280" t="s">
        <v>354</v>
      </c>
      <c r="I5" s="280"/>
      <c r="J5" s="280"/>
      <c r="K5" s="281"/>
    </row>
    <row r="6" spans="2:11" ht="21" x14ac:dyDescent="0.25">
      <c r="B6" s="277"/>
      <c r="C6" s="279"/>
      <c r="D6" s="277" t="s">
        <v>355</v>
      </c>
      <c r="E6" s="280"/>
      <c r="F6" s="280" t="s">
        <v>356</v>
      </c>
      <c r="G6" s="280"/>
      <c r="H6" s="280" t="s">
        <v>355</v>
      </c>
      <c r="I6" s="280"/>
      <c r="J6" s="280" t="s">
        <v>356</v>
      </c>
      <c r="K6" s="281"/>
    </row>
    <row r="7" spans="2:11" ht="21" x14ac:dyDescent="0.35">
      <c r="B7" s="277"/>
      <c r="C7" s="279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FEBRERO 2025'!L36/1000000</f>
        <v>34103.299265000001</v>
      </c>
      <c r="D8" s="98">
        <v>0.92409060294914513</v>
      </c>
      <c r="E8" s="91">
        <f>D8*C8</f>
        <v>31514.538380348989</v>
      </c>
      <c r="F8" s="90">
        <f>+G8/C8</f>
        <v>0.14878226635560096</v>
      </c>
      <c r="G8" s="91">
        <f>+'EJECUCION FEBRERO 2025'!S36/1000000</f>
        <v>5073.9661548500007</v>
      </c>
      <c r="H8" s="90">
        <v>0.91983862874214917</v>
      </c>
      <c r="I8" s="91">
        <f>+C8*H8</f>
        <v>31369.532031500745</v>
      </c>
      <c r="J8" s="90">
        <f>+K8/C8</f>
        <v>0.13178126578393382</v>
      </c>
      <c r="K8" s="99">
        <f>+'EJECUCION FEBRERO 2025'!T36/1000000</f>
        <v>4494.1759445500002</v>
      </c>
    </row>
    <row r="9" spans="2:11" ht="21" x14ac:dyDescent="0.25">
      <c r="B9" s="105" t="s">
        <v>360</v>
      </c>
      <c r="C9" s="128">
        <f>+'EJECUCION FEBRERO 2025'!L39/1000000</f>
        <v>15000.356199</v>
      </c>
      <c r="D9" s="98">
        <v>0.94046695163515126</v>
      </c>
      <c r="E9" s="91">
        <f>D9*C9</f>
        <v>14107.339267914975</v>
      </c>
      <c r="F9" s="90">
        <f>+G9/C9</f>
        <v>0.1680671393768681</v>
      </c>
      <c r="G9" s="91">
        <f>+'EJECUCION FEBRERO 2025'!S39/1000000</f>
        <v>2521.0669560000001</v>
      </c>
      <c r="H9" s="90">
        <v>0.93122178299834424</v>
      </c>
      <c r="I9" s="91">
        <f>H9*C9</f>
        <v>13968.658445243045</v>
      </c>
      <c r="J9" s="90">
        <f>+K9/C9</f>
        <v>8.3191965407007601E-2</v>
      </c>
      <c r="K9" s="100">
        <f>+'EJECUCION FEBRERO 2025'!T39/1000000</f>
        <v>1247.909114</v>
      </c>
    </row>
    <row r="10" spans="2:11" ht="21.75" thickBot="1" x14ac:dyDescent="0.3">
      <c r="B10" s="106" t="s">
        <v>361</v>
      </c>
      <c r="C10" s="129">
        <f>SUM(C8:C9)</f>
        <v>49103.655464000003</v>
      </c>
      <c r="D10" s="101">
        <f>+E10/C10</f>
        <v>0.92909330715126337</v>
      </c>
      <c r="E10" s="102">
        <f>SUM(E8:E9)</f>
        <v>45621.877648263966</v>
      </c>
      <c r="F10" s="103">
        <f>+G10/C10</f>
        <v>0.15467347673165077</v>
      </c>
      <c r="G10" s="102">
        <f>SUM(G8:G9)</f>
        <v>7595.0331108500013</v>
      </c>
      <c r="H10" s="103">
        <f>+I10/C10</f>
        <v>0.92331599446772672</v>
      </c>
      <c r="I10" s="102">
        <f>SUM(I8:I9)</f>
        <v>45338.190476743788</v>
      </c>
      <c r="J10" s="103">
        <f>+K10/C10</f>
        <v>0.1169380365736675</v>
      </c>
      <c r="K10" s="104">
        <f>SUM(K8:K9)</f>
        <v>5742.0850585500002</v>
      </c>
    </row>
    <row r="11" spans="2:11" x14ac:dyDescent="0.25">
      <c r="B11" s="271" t="s">
        <v>362</v>
      </c>
      <c r="C11" s="271"/>
      <c r="D11" s="271"/>
      <c r="E11" s="271"/>
      <c r="F11" s="271"/>
      <c r="G11" s="271"/>
      <c r="H11" s="271"/>
      <c r="I11" s="271"/>
      <c r="J11" s="271"/>
      <c r="K11" s="271"/>
    </row>
    <row r="12" spans="2:11" ht="20.25" customHeight="1" x14ac:dyDescent="0.25">
      <c r="B12" s="272" t="s">
        <v>365</v>
      </c>
      <c r="C12" s="272"/>
      <c r="D12" s="85"/>
      <c r="E12" s="271" t="s">
        <v>363</v>
      </c>
      <c r="F12" s="271"/>
      <c r="G12" s="85"/>
      <c r="H12" s="69"/>
      <c r="I12" s="271" t="s">
        <v>364</v>
      </c>
      <c r="J12" s="271"/>
      <c r="K12" s="84"/>
    </row>
    <row r="15" spans="2:11" x14ac:dyDescent="0.25">
      <c r="D15" s="291"/>
      <c r="E15" s="291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302"/>
      <c r="C18" s="300" t="s">
        <v>28</v>
      </c>
      <c r="D18" s="300"/>
      <c r="E18" s="301" t="s">
        <v>29</v>
      </c>
      <c r="F18" s="301"/>
    </row>
    <row r="19" spans="2:6" ht="29.25" customHeight="1" thickBot="1" x14ac:dyDescent="0.3">
      <c r="B19" s="303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0.14878226635560096</v>
      </c>
      <c r="E20" s="86">
        <f>+H8</f>
        <v>0.91983862874214917</v>
      </c>
      <c r="F20" s="86">
        <f>+J8</f>
        <v>0.13178126578393382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0.1680671393768681</v>
      </c>
      <c r="E21" s="86">
        <f>+H9</f>
        <v>0.93122178299834424</v>
      </c>
      <c r="F21" s="86">
        <f>+J9</f>
        <v>8.3191965407007601E-2</v>
      </c>
    </row>
    <row r="22" spans="2:6" ht="21" thickBot="1" x14ac:dyDescent="0.3">
      <c r="B22" s="76" t="s">
        <v>369</v>
      </c>
      <c r="C22" s="86">
        <f>+D10</f>
        <v>0.92909330715126337</v>
      </c>
      <c r="D22" s="86">
        <f>+F10</f>
        <v>0.15467347673165077</v>
      </c>
      <c r="E22" s="86">
        <f>+H10</f>
        <v>0.92331599446772672</v>
      </c>
      <c r="F22" s="86">
        <f>+J10</f>
        <v>0.1169380365736675</v>
      </c>
    </row>
    <row r="57" spans="2:8" ht="15.75" thickBot="1" x14ac:dyDescent="0.3"/>
    <row r="58" spans="2:8" ht="24" thickBot="1" x14ac:dyDescent="0.4">
      <c r="B58" s="87"/>
      <c r="C58" s="292" t="str">
        <f>+MID(D4,13,35)</f>
        <v xml:space="preserve">Ejecucion a 31 de enero de 2016 </v>
      </c>
      <c r="D58" s="293"/>
      <c r="E58" s="293"/>
      <c r="F58" s="293"/>
      <c r="G58" s="294"/>
      <c r="H58" s="92"/>
    </row>
    <row r="59" spans="2:8" ht="42.75" customHeight="1" x14ac:dyDescent="0.25">
      <c r="B59" s="295" t="s">
        <v>351</v>
      </c>
      <c r="C59" s="297" t="s">
        <v>352</v>
      </c>
      <c r="D59" s="298" t="s">
        <v>353</v>
      </c>
      <c r="E59" s="298"/>
      <c r="F59" s="298" t="s">
        <v>354</v>
      </c>
      <c r="G59" s="279"/>
      <c r="H59" s="92"/>
    </row>
    <row r="60" spans="2:8" ht="21" x14ac:dyDescent="0.35">
      <c r="B60" s="296"/>
      <c r="C60" s="297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34103.299265000001</v>
      </c>
      <c r="D61" s="90">
        <f>+E61/C61</f>
        <v>0.14878226635560096</v>
      </c>
      <c r="E61" s="91">
        <f>+G8</f>
        <v>5073.9661548500007</v>
      </c>
      <c r="F61" s="90">
        <f>+G61/C61</f>
        <v>0.13178126578393382</v>
      </c>
      <c r="G61" s="99">
        <f>+K8</f>
        <v>4494.1759445500002</v>
      </c>
      <c r="H61" s="92"/>
    </row>
    <row r="62" spans="2:8" ht="21" x14ac:dyDescent="0.25">
      <c r="B62" s="112" t="s">
        <v>360</v>
      </c>
      <c r="C62" s="110">
        <f>+C9</f>
        <v>15000.356199</v>
      </c>
      <c r="D62" s="90">
        <f>+E62/C62</f>
        <v>0.1680671393768681</v>
      </c>
      <c r="E62" s="91">
        <f>+G9</f>
        <v>2521.0669560000001</v>
      </c>
      <c r="F62" s="90">
        <f>+G62/C62</f>
        <v>8.3191965407007601E-2</v>
      </c>
      <c r="G62" s="100">
        <f>+K9</f>
        <v>1247.909114</v>
      </c>
      <c r="H62" s="92"/>
    </row>
    <row r="63" spans="2:8" ht="21.75" thickBot="1" x14ac:dyDescent="0.3">
      <c r="B63" s="113" t="s">
        <v>361</v>
      </c>
      <c r="C63" s="111">
        <f>SUM(C61:C62)</f>
        <v>49103.655464000003</v>
      </c>
      <c r="D63" s="103">
        <f>+E63/C63</f>
        <v>0.15467347673165077</v>
      </c>
      <c r="E63" s="102">
        <f>SUM(E61:E62)</f>
        <v>7595.0331108500013</v>
      </c>
      <c r="F63" s="103">
        <f>+G63/C63</f>
        <v>0.1169380365736675</v>
      </c>
      <c r="G63" s="104">
        <f>SUM(G61:G62)</f>
        <v>5742.0850585500002</v>
      </c>
      <c r="H63" s="92"/>
    </row>
    <row r="64" spans="2:8" ht="35.25" customHeight="1" x14ac:dyDescent="0.25">
      <c r="B64" s="299" t="s">
        <v>362</v>
      </c>
      <c r="C64" s="299"/>
      <c r="D64" s="299"/>
      <c r="E64" s="299"/>
      <c r="F64" s="299"/>
      <c r="G64" s="299"/>
      <c r="H64" s="92"/>
    </row>
    <row r="65" spans="2:7" x14ac:dyDescent="0.25">
      <c r="B65" s="271"/>
      <c r="C65" s="271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85"/>
      <c r="C69" s="287" t="s">
        <v>28</v>
      </c>
      <c r="D69" s="288"/>
      <c r="E69" s="287" t="s">
        <v>29</v>
      </c>
      <c r="F69" s="288"/>
    </row>
    <row r="70" spans="2:7" ht="15.75" thickBot="1" x14ac:dyDescent="0.3">
      <c r="B70" s="286"/>
      <c r="C70" s="289"/>
      <c r="D70" s="290"/>
      <c r="E70" s="289"/>
      <c r="F70" s="290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0.14878226635560096</v>
      </c>
      <c r="D71" s="75">
        <f>+E61</f>
        <v>5073.9661548500007</v>
      </c>
      <c r="E71" s="74">
        <f t="shared" si="0"/>
        <v>0.13178126578393382</v>
      </c>
      <c r="F71" s="75">
        <f t="shared" si="0"/>
        <v>4494.1759445500002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0.1680671393768681</v>
      </c>
      <c r="D72" s="75">
        <f t="shared" si="0"/>
        <v>2521.0669560000001</v>
      </c>
      <c r="E72" s="74">
        <f t="shared" si="0"/>
        <v>8.3191965407007601E-2</v>
      </c>
      <c r="F72" s="75">
        <f t="shared" si="0"/>
        <v>1247.909114</v>
      </c>
    </row>
    <row r="73" spans="2:7" ht="21.75" thickTop="1" thickBot="1" x14ac:dyDescent="0.3">
      <c r="B73" s="73" t="str">
        <f>+B22</f>
        <v>Total : 25.133</v>
      </c>
      <c r="C73" s="74">
        <f t="shared" si="0"/>
        <v>0.15467347673165077</v>
      </c>
      <c r="D73" s="75">
        <f t="shared" si="0"/>
        <v>7595.0331108500013</v>
      </c>
      <c r="E73" s="74">
        <f t="shared" si="0"/>
        <v>0.1169380365736675</v>
      </c>
      <c r="F73" s="75">
        <f t="shared" si="0"/>
        <v>5742.0850585500002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82" t="s">
        <v>374</v>
      </c>
      <c r="C110" s="283"/>
      <c r="D110" s="284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FEBRERO 2025'!W16</f>
        <v>0</v>
      </c>
      <c r="F111" s="122">
        <f>+'EJECUCION FEBRERO 2025'!X16</f>
        <v>0</v>
      </c>
      <c r="G111" s="123">
        <f>+'EJECUCION FEBRERO 2025'!Y16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FEBRERO 2025'!#REF!</f>
        <v>#REF!</v>
      </c>
      <c r="F112" s="124" t="e">
        <f>+'EJECUCION FEBRERO 2025'!#REF!</f>
        <v>#REF!</v>
      </c>
      <c r="G112" s="125" t="e">
        <f>+'EJECUCION FEBRERO 2025'!#REF!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FEBRERO 2025'!W18</f>
        <v>0</v>
      </c>
      <c r="F113" s="124">
        <f>+'EJECUCION FEBRERO 2025'!X18</f>
        <v>0</v>
      </c>
      <c r="G113" s="125">
        <f>+'EJECUCION FEBRERO 2025'!Y18</f>
        <v>0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FEBRERO 2025'!#REF!</f>
        <v>#REF!</v>
      </c>
      <c r="F114" s="124" t="e">
        <f>+'EJECUCION FEBRERO 2025'!#REF!</f>
        <v>#REF!</v>
      </c>
      <c r="G114" s="125" t="e">
        <f>+'EJECUCION FEBRERO 2025'!#REF!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FEBRERO 2025'!#REF!</f>
        <v>#REF!</v>
      </c>
      <c r="F115" s="126" t="e">
        <f>+'EJECUCION FEBRERO 2025'!#REF!</f>
        <v>#REF!</v>
      </c>
      <c r="G115" s="127" t="e">
        <f>+'EJECUCION FEBRERO 2025'!#REF!</f>
        <v>#REF!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Z52"/>
  <sheetViews>
    <sheetView showGridLines="0" tabSelected="1" topLeftCell="I1" zoomScale="90" zoomScaleNormal="90" workbookViewId="0">
      <selection activeCell="U49" sqref="U49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48" bestFit="1" customWidth="1"/>
    <col min="13" max="13" width="18.85546875" style="131" bestFit="1" customWidth="1"/>
    <col min="14" max="14" width="20.285156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38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307" t="s">
        <v>347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132"/>
    </row>
    <row r="3" spans="2:26" ht="14.25" x14ac:dyDescent="0.2">
      <c r="B3" s="307" t="s">
        <v>348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133"/>
    </row>
    <row r="4" spans="2:26" ht="14.25" x14ac:dyDescent="0.2">
      <c r="B4" s="307" t="s">
        <v>416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132" t="str">
        <f>+TRIM(B4)</f>
        <v>Ejecución Presupuestal Acumulada a 28 deFebrero 2025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39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72" t="s">
        <v>9</v>
      </c>
      <c r="C6" s="173" t="s">
        <v>10</v>
      </c>
      <c r="D6" s="173" t="s">
        <v>11</v>
      </c>
      <c r="E6" s="173" t="s">
        <v>12</v>
      </c>
      <c r="F6" s="173" t="s">
        <v>13</v>
      </c>
      <c r="G6" s="173" t="s">
        <v>14</v>
      </c>
      <c r="H6" s="173" t="s">
        <v>17</v>
      </c>
      <c r="I6" s="173" t="s">
        <v>18</v>
      </c>
      <c r="J6" s="173" t="s">
        <v>19</v>
      </c>
      <c r="K6" s="173" t="s">
        <v>20</v>
      </c>
      <c r="L6" s="240" t="s">
        <v>21</v>
      </c>
      <c r="M6" s="173" t="s">
        <v>22</v>
      </c>
      <c r="N6" s="173" t="s">
        <v>23</v>
      </c>
      <c r="O6" s="175" t="s">
        <v>24</v>
      </c>
      <c r="P6" s="173" t="s">
        <v>25</v>
      </c>
      <c r="Q6" s="173" t="s">
        <v>26</v>
      </c>
      <c r="R6" s="173" t="s">
        <v>27</v>
      </c>
      <c r="S6" s="174" t="s">
        <v>28</v>
      </c>
      <c r="T6" s="176" t="s">
        <v>29</v>
      </c>
      <c r="U6" s="173" t="s">
        <v>30</v>
      </c>
      <c r="V6" s="177" t="s">
        <v>31</v>
      </c>
      <c r="W6" s="179" t="s">
        <v>342</v>
      </c>
      <c r="X6" s="178" t="s">
        <v>343</v>
      </c>
      <c r="Y6" s="180" t="s">
        <v>344</v>
      </c>
    </row>
    <row r="7" spans="2:26" ht="24" customHeight="1" x14ac:dyDescent="0.2">
      <c r="B7" s="193" t="s">
        <v>35</v>
      </c>
      <c r="C7" s="194" t="s">
        <v>379</v>
      </c>
      <c r="D7" s="194" t="s">
        <v>379</v>
      </c>
      <c r="E7" s="194" t="s">
        <v>379</v>
      </c>
      <c r="F7" s="194"/>
      <c r="G7" s="136"/>
      <c r="H7" s="136" t="s">
        <v>38</v>
      </c>
      <c r="I7" s="136">
        <v>10</v>
      </c>
      <c r="J7" s="136" t="s">
        <v>40</v>
      </c>
      <c r="K7" s="195" t="str">
        <f>+'Datos Iniciales'!O5</f>
        <v>SALARIO</v>
      </c>
      <c r="L7" s="241">
        <f>+'Datos Iniciales'!P5</f>
        <v>20008506380</v>
      </c>
      <c r="M7" s="204">
        <f>+'Datos Iniciales'!Q5</f>
        <v>0</v>
      </c>
      <c r="N7" s="204">
        <f>+'Datos Iniciales'!R5</f>
        <v>0</v>
      </c>
      <c r="O7" s="204">
        <f>+'Datos Iniciales'!S5</f>
        <v>20008506380</v>
      </c>
      <c r="P7" s="204">
        <f>+'Datos Iniciales'!T5</f>
        <v>0</v>
      </c>
      <c r="Q7" s="204">
        <f>+'Datos Iniciales'!U5</f>
        <v>20008506380</v>
      </c>
      <c r="R7" s="204">
        <f>+'Datos Iniciales'!V5</f>
        <v>0</v>
      </c>
      <c r="S7" s="204">
        <f>+'Datos Iniciales'!W5</f>
        <v>2862316446</v>
      </c>
      <c r="T7" s="204">
        <f>+'Datos Iniciales'!X5</f>
        <v>2861444950</v>
      </c>
      <c r="U7" s="204">
        <f>+'Datos Iniciales'!Y5</f>
        <v>2861444950</v>
      </c>
      <c r="V7" s="204">
        <f>+'Datos Iniciales'!Z5</f>
        <v>2861444950</v>
      </c>
      <c r="W7" s="161">
        <f t="shared" ref="W7:W8" si="0">+S7/O7*100</f>
        <v>14.305497829968456</v>
      </c>
      <c r="X7" s="161">
        <f>+T7/O7*100</f>
        <v>14.301142202499575</v>
      </c>
      <c r="Y7" s="162">
        <f t="shared" ref="Y7" si="1">+V7/O7*100</f>
        <v>14.301142202499575</v>
      </c>
    </row>
    <row r="8" spans="2:26" ht="22.5" x14ac:dyDescent="0.2">
      <c r="B8" s="196" t="s">
        <v>35</v>
      </c>
      <c r="C8" s="191" t="s">
        <v>379</v>
      </c>
      <c r="D8" s="191" t="s">
        <v>379</v>
      </c>
      <c r="E8" s="191" t="s">
        <v>382</v>
      </c>
      <c r="F8" s="191"/>
      <c r="G8" s="137"/>
      <c r="H8" s="137" t="s">
        <v>38</v>
      </c>
      <c r="I8" s="137">
        <v>10</v>
      </c>
      <c r="J8" s="137" t="s">
        <v>40</v>
      </c>
      <c r="K8" s="192" t="str">
        <f>+'Datos Iniciales'!O6</f>
        <v>CONTRIBUCIONES INHERENTES A LA NÓMINA</v>
      </c>
      <c r="L8" s="242">
        <f>+'Datos Iniciales'!P6</f>
        <v>7191978028</v>
      </c>
      <c r="M8" s="205">
        <f>+'Datos Iniciales'!Q6</f>
        <v>0</v>
      </c>
      <c r="N8" s="205">
        <f>+'Datos Iniciales'!R6</f>
        <v>0</v>
      </c>
      <c r="O8" s="205">
        <f>+'Datos Iniciales'!S6</f>
        <v>7191978028</v>
      </c>
      <c r="P8" s="205">
        <f>+'Datos Iniciales'!T6</f>
        <v>0</v>
      </c>
      <c r="Q8" s="205">
        <f>+'Datos Iniciales'!U6</f>
        <v>7191978028</v>
      </c>
      <c r="R8" s="205">
        <f>+'Datos Iniciales'!V6</f>
        <v>0</v>
      </c>
      <c r="S8" s="205">
        <f>+'Datos Iniciales'!W6</f>
        <v>1148558715</v>
      </c>
      <c r="T8" s="205">
        <f>+'Datos Iniciales'!X6</f>
        <v>1148491215</v>
      </c>
      <c r="U8" s="205">
        <f>+'Datos Iniciales'!Y6</f>
        <v>1148330715</v>
      </c>
      <c r="V8" s="205">
        <f>+'Datos Iniciales'!Z6</f>
        <v>1148330715</v>
      </c>
      <c r="W8" s="163">
        <f t="shared" si="0"/>
        <v>15.969997551833456</v>
      </c>
      <c r="X8" s="163">
        <f t="shared" ref="X8" si="2">+T8/O8*100</f>
        <v>15.969059006140778</v>
      </c>
      <c r="Y8" s="164">
        <f t="shared" ref="Y8" si="3">+V8/O8*100</f>
        <v>15.966827353049304</v>
      </c>
    </row>
    <row r="9" spans="2:26" ht="23.25" thickBot="1" x14ac:dyDescent="0.25">
      <c r="B9" s="197" t="s">
        <v>35</v>
      </c>
      <c r="C9" s="198" t="s">
        <v>379</v>
      </c>
      <c r="D9" s="198" t="s">
        <v>379</v>
      </c>
      <c r="E9" s="198" t="s">
        <v>385</v>
      </c>
      <c r="F9" s="198"/>
      <c r="G9" s="138"/>
      <c r="H9" s="138" t="s">
        <v>38</v>
      </c>
      <c r="I9" s="138">
        <v>10</v>
      </c>
      <c r="J9" s="138" t="s">
        <v>40</v>
      </c>
      <c r="K9" s="199" t="str">
        <f>+'Datos Iniciales'!O7</f>
        <v>REMUNERACIONES NO CONSTITUTIVAS DE FACTOR SALARIAL</v>
      </c>
      <c r="L9" s="243">
        <f>+'Datos Iniciales'!P7</f>
        <v>2940954951</v>
      </c>
      <c r="M9" s="206">
        <f>+'Datos Iniciales'!Q7</f>
        <v>0</v>
      </c>
      <c r="N9" s="206">
        <f>+'Datos Iniciales'!R7</f>
        <v>0</v>
      </c>
      <c r="O9" s="206">
        <f>+'Datos Iniciales'!S7</f>
        <v>2940954951</v>
      </c>
      <c r="P9" s="206">
        <f>+'Datos Iniciales'!T7</f>
        <v>0</v>
      </c>
      <c r="Q9" s="206">
        <f>+'Datos Iniciales'!U7</f>
        <v>2940954951</v>
      </c>
      <c r="R9" s="206">
        <f>+'Datos Iniciales'!V7</f>
        <v>0</v>
      </c>
      <c r="S9" s="206">
        <f>+'Datos Iniciales'!W7</f>
        <v>243565485</v>
      </c>
      <c r="T9" s="206">
        <f>+'Datos Iniciales'!X7</f>
        <v>243511978</v>
      </c>
      <c r="U9" s="206">
        <f>+'Datos Iniciales'!Y7</f>
        <v>243511978</v>
      </c>
      <c r="V9" s="206">
        <f>+'Datos Iniciales'!Z7</f>
        <v>243511978</v>
      </c>
      <c r="W9" s="165">
        <f t="shared" ref="W9" si="4">+S9/O9*100</f>
        <v>8.2818502512995487</v>
      </c>
      <c r="X9" s="165">
        <f t="shared" ref="X9" si="5">+T9/O9*100</f>
        <v>8.2800308762702972</v>
      </c>
      <c r="Y9" s="166">
        <f t="shared" ref="Y9" si="6">+V9/O9*100</f>
        <v>8.2800308762702972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244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thickBot="1" x14ac:dyDescent="0.25">
      <c r="B11" s="228" t="s">
        <v>35</v>
      </c>
      <c r="C11" s="229" t="s">
        <v>382</v>
      </c>
      <c r="D11" s="229" t="s">
        <v>379</v>
      </c>
      <c r="E11" s="229"/>
      <c r="F11" s="230"/>
      <c r="G11" s="230"/>
      <c r="H11" s="230" t="s">
        <v>38</v>
      </c>
      <c r="I11" s="230">
        <v>10</v>
      </c>
      <c r="J11" s="230" t="s">
        <v>40</v>
      </c>
      <c r="K11" s="231" t="str">
        <f>+'Datos Iniciales'!O8</f>
        <v>ADQUISICIÓN DE BIENES  Y SERVICIOS</v>
      </c>
      <c r="L11" s="245">
        <f>+'Datos Iniciales'!P8</f>
        <v>2978155287</v>
      </c>
      <c r="M11" s="232">
        <f>+'Datos Iniciales'!Q8</f>
        <v>0</v>
      </c>
      <c r="N11" s="232">
        <f>+'Datos Iniciales'!R8</f>
        <v>0</v>
      </c>
      <c r="O11" s="232">
        <f>+'Datos Iniciales'!S8</f>
        <v>2978155287</v>
      </c>
      <c r="P11" s="232">
        <f>+'Datos Iniciales'!T8</f>
        <v>0</v>
      </c>
      <c r="Q11" s="232">
        <f>+'Datos Iniciales'!U8</f>
        <v>2230102956.6799998</v>
      </c>
      <c r="R11" s="232">
        <f>+'Datos Iniciales'!V8</f>
        <v>748052330.32000005</v>
      </c>
      <c r="S11" s="232">
        <f>+'Datos Iniciales'!W8</f>
        <v>760799541.85000002</v>
      </c>
      <c r="T11" s="232">
        <f>+'Datos Iniciales'!X8</f>
        <v>182001834.55000001</v>
      </c>
      <c r="U11" s="232">
        <f>+'Datos Iniciales'!Y8</f>
        <v>182001834.55000001</v>
      </c>
      <c r="V11" s="232">
        <f>+'Datos Iniciales'!Z8</f>
        <v>182001834.55000001</v>
      </c>
      <c r="W11" s="233">
        <f>+S11/O11*100</f>
        <v>25.545999739200305</v>
      </c>
      <c r="X11" s="234">
        <f t="shared" ref="X11" si="7">+T11/O11*100</f>
        <v>6.1112271527431608</v>
      </c>
      <c r="Y11" s="235">
        <f t="shared" ref="Y11" si="8">+V11/O11*100</f>
        <v>6.1112271527431608</v>
      </c>
    </row>
    <row r="12" spans="2:26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244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67"/>
      <c r="X12" s="167"/>
      <c r="Y12" s="167"/>
    </row>
    <row r="13" spans="2:26" ht="18.75" customHeight="1" x14ac:dyDescent="0.2">
      <c r="B13" s="193" t="s">
        <v>35</v>
      </c>
      <c r="C13" s="237" t="s">
        <v>385</v>
      </c>
      <c r="D13" s="237" t="s">
        <v>388</v>
      </c>
      <c r="E13" s="237" t="s">
        <v>382</v>
      </c>
      <c r="F13" s="237" t="s">
        <v>389</v>
      </c>
      <c r="G13" s="136"/>
      <c r="H13" s="194" t="s">
        <v>38</v>
      </c>
      <c r="I13" s="194" t="s">
        <v>39</v>
      </c>
      <c r="J13" s="194" t="s">
        <v>40</v>
      </c>
      <c r="K13" s="195" t="str">
        <f>+'Datos Iniciales'!O9</f>
        <v>OTRAS TRANSFERENCIAS - DISTRIBUCIÓN PREVIO CONCEPTO DGPPN</v>
      </c>
      <c r="L13" s="241">
        <f>+'Datos Iniciales'!P9</f>
        <v>236222642</v>
      </c>
      <c r="M13" s="204">
        <f>+'Datos Iniciales'!Q9</f>
        <v>0</v>
      </c>
      <c r="N13" s="204">
        <f>+'Datos Iniciales'!R9</f>
        <v>0</v>
      </c>
      <c r="O13" s="204">
        <f>+'Datos Iniciales'!S9</f>
        <v>236222642</v>
      </c>
      <c r="P13" s="204">
        <f>+'Datos Iniciales'!T9</f>
        <v>236222642</v>
      </c>
      <c r="Q13" s="204">
        <f>+'Datos Iniciales'!U9</f>
        <v>0</v>
      </c>
      <c r="R13" s="204">
        <f>+'Datos Iniciales'!V9</f>
        <v>0</v>
      </c>
      <c r="S13" s="204">
        <f>+'Datos Iniciales'!W9</f>
        <v>0</v>
      </c>
      <c r="T13" s="204">
        <f>+'Datos Iniciales'!X9</f>
        <v>0</v>
      </c>
      <c r="U13" s="204">
        <f>+'Datos Iniciales'!Y9</f>
        <v>0</v>
      </c>
      <c r="V13" s="204">
        <f>+'Datos Iniciales'!Z9</f>
        <v>0</v>
      </c>
      <c r="W13" s="161">
        <f t="shared" ref="W13:W15" si="9">+S13/O13*100</f>
        <v>0</v>
      </c>
      <c r="X13" s="161">
        <f t="shared" ref="X13:X15" si="10">+T13/O13*100</f>
        <v>0</v>
      </c>
      <c r="Y13" s="162">
        <f t="shared" ref="Y13:Y15" si="11">+V13/O13*100</f>
        <v>0</v>
      </c>
    </row>
    <row r="14" spans="2:26" x14ac:dyDescent="0.2">
      <c r="B14" s="196" t="s">
        <v>35</v>
      </c>
      <c r="C14" s="236" t="s">
        <v>385</v>
      </c>
      <c r="D14" s="236" t="s">
        <v>388</v>
      </c>
      <c r="E14" s="236" t="s">
        <v>382</v>
      </c>
      <c r="F14" s="236" t="s">
        <v>392</v>
      </c>
      <c r="G14" s="137"/>
      <c r="H14" s="191" t="s">
        <v>38</v>
      </c>
      <c r="I14" s="191">
        <v>10</v>
      </c>
      <c r="J14" s="191" t="s">
        <v>40</v>
      </c>
      <c r="K14" s="192" t="str">
        <f>+'Datos Iniciales'!O10</f>
        <v>MESADAS PENSIONALES (DE PENSIONES)</v>
      </c>
      <c r="L14" s="242">
        <f>+'Datos Iniciales'!P10</f>
        <v>318562187</v>
      </c>
      <c r="M14" s="205">
        <f>+'Datos Iniciales'!Q10</f>
        <v>0</v>
      </c>
      <c r="N14" s="205">
        <f>+'Datos Iniciales'!R10</f>
        <v>0</v>
      </c>
      <c r="O14" s="205">
        <f>+'Datos Iniciales'!S10</f>
        <v>318562187</v>
      </c>
      <c r="P14" s="205">
        <f>+'Datos Iniciales'!T10</f>
        <v>0</v>
      </c>
      <c r="Q14" s="205">
        <f>+'Datos Iniciales'!U10</f>
        <v>318562187</v>
      </c>
      <c r="R14" s="205">
        <f>+'Datos Iniciales'!V10</f>
        <v>0</v>
      </c>
      <c r="S14" s="205">
        <f>+'Datos Iniciales'!W10</f>
        <v>46457053</v>
      </c>
      <c r="T14" s="205">
        <f>+'Datos Iniciales'!X10</f>
        <v>46457053</v>
      </c>
      <c r="U14" s="205">
        <f>+'Datos Iniciales'!Y10</f>
        <v>46457053</v>
      </c>
      <c r="V14" s="205">
        <f>+'Datos Iniciales'!Z10</f>
        <v>46457053</v>
      </c>
      <c r="W14" s="163">
        <f t="shared" si="9"/>
        <v>14.583354489589814</v>
      </c>
      <c r="X14" s="163">
        <f t="shared" si="10"/>
        <v>14.583354489589814</v>
      </c>
      <c r="Y14" s="164">
        <f t="shared" si="11"/>
        <v>14.583354489589814</v>
      </c>
    </row>
    <row r="15" spans="2:26" ht="24" customHeight="1" x14ac:dyDescent="0.2">
      <c r="B15" s="196" t="s">
        <v>35</v>
      </c>
      <c r="C15" s="236" t="s">
        <v>385</v>
      </c>
      <c r="D15" s="236" t="s">
        <v>39</v>
      </c>
      <c r="E15" s="236"/>
      <c r="F15" s="236"/>
      <c r="G15" s="137"/>
      <c r="H15" s="191" t="s">
        <v>38</v>
      </c>
      <c r="I15" s="191" t="s">
        <v>39</v>
      </c>
      <c r="J15" s="191" t="s">
        <v>40</v>
      </c>
      <c r="K15" s="192" t="str">
        <f>+'Datos Iniciales'!O11</f>
        <v>INCAPACIDADES Y LICENCIAS DE MATERNIDAD Y PATERNIDAD (NO DE PENSIONES)</v>
      </c>
      <c r="L15" s="242">
        <f>+'Datos Iniciales'!P11</f>
        <v>89997280</v>
      </c>
      <c r="M15" s="205">
        <f>+'Datos Iniciales'!Q11</f>
        <v>0</v>
      </c>
      <c r="N15" s="205">
        <f>+'Datos Iniciales'!R11</f>
        <v>0</v>
      </c>
      <c r="O15" s="205">
        <f>+'Datos Iniciales'!S11</f>
        <v>89997280</v>
      </c>
      <c r="P15" s="205">
        <f>+'Datos Iniciales'!T11</f>
        <v>0</v>
      </c>
      <c r="Q15" s="205">
        <f>+'Datos Iniciales'!U11</f>
        <v>89997280</v>
      </c>
      <c r="R15" s="205">
        <f>+'Datos Iniciales'!V11</f>
        <v>0</v>
      </c>
      <c r="S15" s="205">
        <f>+'Datos Iniciales'!W11</f>
        <v>12268914</v>
      </c>
      <c r="T15" s="205">
        <f>+'Datos Iniciales'!X11</f>
        <v>12268914</v>
      </c>
      <c r="U15" s="205">
        <f>+'Datos Iniciales'!Y11</f>
        <v>12268914</v>
      </c>
      <c r="V15" s="205">
        <f>+'Datos Iniciales'!Z11</f>
        <v>12268914</v>
      </c>
      <c r="W15" s="163">
        <f t="shared" si="9"/>
        <v>13.632538672279873</v>
      </c>
      <c r="X15" s="163">
        <f t="shared" si="10"/>
        <v>13.632538672279873</v>
      </c>
      <c r="Y15" s="164">
        <f t="shared" si="11"/>
        <v>13.632538672279873</v>
      </c>
    </row>
    <row r="16" spans="2:26" ht="29.25" customHeight="1" x14ac:dyDescent="0.2">
      <c r="B16" s="196" t="s">
        <v>35</v>
      </c>
      <c r="C16" s="236" t="s">
        <v>394</v>
      </c>
      <c r="D16" s="236" t="s">
        <v>379</v>
      </c>
      <c r="E16" s="236"/>
      <c r="F16" s="236"/>
      <c r="G16" s="137"/>
      <c r="H16" s="191" t="s">
        <v>38</v>
      </c>
      <c r="I16" s="191">
        <v>10</v>
      </c>
      <c r="J16" s="227" t="s">
        <v>40</v>
      </c>
      <c r="K16" s="192" t="str">
        <f>+'Datos Iniciales'!O12</f>
        <v>SENTENCIAS Y CONCILIACIONES</v>
      </c>
      <c r="L16" s="242">
        <f>+'Datos Iniciales'!P12</f>
        <v>183464730</v>
      </c>
      <c r="M16" s="205">
        <f>+'Datos Iniciales'!Q12</f>
        <v>0</v>
      </c>
      <c r="N16" s="205">
        <f>+'Datos Iniciales'!R12</f>
        <v>0</v>
      </c>
      <c r="O16" s="205">
        <f>+'Datos Iniciales'!S12</f>
        <v>183464730</v>
      </c>
      <c r="P16" s="205">
        <f>+'Datos Iniciales'!T12</f>
        <v>0</v>
      </c>
      <c r="Q16" s="205">
        <f>+'Datos Iniciales'!U12</f>
        <v>0</v>
      </c>
      <c r="R16" s="205">
        <f>+'Datos Iniciales'!V12</f>
        <v>183464730</v>
      </c>
      <c r="S16" s="205">
        <f>+'Datos Iniciales'!W12</f>
        <v>0</v>
      </c>
      <c r="T16" s="205">
        <f>+'Datos Iniciales'!X12</f>
        <v>0</v>
      </c>
      <c r="U16" s="205">
        <f>+'Datos Iniciales'!Y12</f>
        <v>0</v>
      </c>
      <c r="V16" s="205">
        <f>+'Datos Iniciales'!Z12</f>
        <v>0</v>
      </c>
      <c r="W16" s="163">
        <f t="shared" ref="W16:W21" si="12">+S16/O16*100</f>
        <v>0</v>
      </c>
      <c r="X16" s="163">
        <f t="shared" ref="X16:X21" si="13">+T16/O16*100</f>
        <v>0</v>
      </c>
      <c r="Y16" s="164">
        <f t="shared" ref="Y16:Y21" si="14">+V16/O16*100</f>
        <v>0</v>
      </c>
    </row>
    <row r="17" spans="2:25" ht="29.25" customHeight="1" x14ac:dyDescent="0.2">
      <c r="B17" s="266" t="s">
        <v>35</v>
      </c>
      <c r="C17" s="236" t="s">
        <v>394</v>
      </c>
      <c r="D17" s="236" t="s">
        <v>388</v>
      </c>
      <c r="E17" s="236" t="s">
        <v>379</v>
      </c>
      <c r="F17" s="236"/>
      <c r="G17" s="137"/>
      <c r="H17" s="191" t="s">
        <v>38</v>
      </c>
      <c r="I17" s="191">
        <v>11</v>
      </c>
      <c r="J17" s="227" t="s">
        <v>63</v>
      </c>
      <c r="K17" s="192" t="str">
        <f>+'Datos Iniciales'!O13</f>
        <v>IMPUESTOS</v>
      </c>
      <c r="L17" s="242">
        <f>+'Datos Iniciales'!P13</f>
        <v>54595943</v>
      </c>
      <c r="M17" s="205">
        <f>+'Datos Iniciales'!Q13</f>
        <v>0</v>
      </c>
      <c r="N17" s="205">
        <f>+'Datos Iniciales'!R13</f>
        <v>0</v>
      </c>
      <c r="O17" s="205">
        <f>+'Datos Iniciales'!S13</f>
        <v>54595943</v>
      </c>
      <c r="P17" s="205">
        <f>+'Datos Iniciales'!T13</f>
        <v>0</v>
      </c>
      <c r="Q17" s="205">
        <f>+'Datos Iniciales'!U13</f>
        <v>54595943</v>
      </c>
      <c r="R17" s="205">
        <f>+'Datos Iniciales'!V13</f>
        <v>0</v>
      </c>
      <c r="S17" s="205">
        <f>+'Datos Iniciales'!W13</f>
        <v>0</v>
      </c>
      <c r="T17" s="205">
        <f>+'Datos Iniciales'!X13</f>
        <v>0</v>
      </c>
      <c r="U17" s="205">
        <f>+'Datos Iniciales'!Y13</f>
        <v>0</v>
      </c>
      <c r="V17" s="205">
        <f>+'Datos Iniciales'!Z13</f>
        <v>0</v>
      </c>
      <c r="W17" s="163">
        <f t="shared" ref="W17" si="15">+S17/O17*100</f>
        <v>0</v>
      </c>
      <c r="X17" s="163">
        <f t="shared" ref="X17" si="16">+T17/O17*100</f>
        <v>0</v>
      </c>
      <c r="Y17" s="164">
        <f t="shared" ref="Y17" si="17">+V17/O17*100</f>
        <v>0</v>
      </c>
    </row>
    <row r="18" spans="2:25" ht="24.75" customHeight="1" thickBot="1" x14ac:dyDescent="0.25">
      <c r="B18" s="197" t="str">
        <f>+'Datos Iniciales'!D14</f>
        <v>A</v>
      </c>
      <c r="C18" s="198" t="str">
        <f>+'Datos Iniciales'!E14</f>
        <v>08</v>
      </c>
      <c r="D18" s="198" t="str">
        <f>+'Datos Iniciales'!F14</f>
        <v>04</v>
      </c>
      <c r="E18" s="198" t="str">
        <f>+'Datos Iniciales'!G14</f>
        <v>01</v>
      </c>
      <c r="F18" s="138">
        <f>+'Datos Iniciales'!H14</f>
        <v>0</v>
      </c>
      <c r="G18" s="138"/>
      <c r="H18" s="198" t="str">
        <f>+'Datos Iniciales'!L14</f>
        <v>Nación</v>
      </c>
      <c r="I18" s="198" t="str">
        <f>+'Datos Iniciales'!M14</f>
        <v>11</v>
      </c>
      <c r="J18" s="198" t="str">
        <f>+'Datos Iniciales'!N14</f>
        <v>SSF</v>
      </c>
      <c r="K18" s="199" t="str">
        <f>+'Datos Iniciales'!O14</f>
        <v>CUOTA DE FISCALIZACIÓN Y AUDITAJE</v>
      </c>
      <c r="L18" s="243">
        <f>+'Datos Iniciales'!P14</f>
        <v>100861837</v>
      </c>
      <c r="M18" s="206">
        <f>+'Datos Iniciales'!Q14</f>
        <v>0</v>
      </c>
      <c r="N18" s="206">
        <f>+'Datos Iniciales'!R14</f>
        <v>0</v>
      </c>
      <c r="O18" s="206">
        <f>+'Datos Iniciales'!S14</f>
        <v>100861837</v>
      </c>
      <c r="P18" s="206">
        <f>+'Datos Iniciales'!T14</f>
        <v>0</v>
      </c>
      <c r="Q18" s="206">
        <f>+'Datos Iniciales'!U14</f>
        <v>0</v>
      </c>
      <c r="R18" s="206">
        <f>+'Datos Iniciales'!V14</f>
        <v>100861837</v>
      </c>
      <c r="S18" s="206">
        <f>+'Datos Iniciales'!W14</f>
        <v>0</v>
      </c>
      <c r="T18" s="206">
        <f>+'Datos Iniciales'!X14</f>
        <v>0</v>
      </c>
      <c r="U18" s="206">
        <f>+'Datos Iniciales'!Y14</f>
        <v>0</v>
      </c>
      <c r="V18" s="206">
        <f>+'Datos Iniciales'!Z14</f>
        <v>0</v>
      </c>
      <c r="W18" s="165">
        <f>+S18/O18*100</f>
        <v>0</v>
      </c>
      <c r="X18" s="165">
        <f>+T18/O18*100</f>
        <v>0</v>
      </c>
      <c r="Y18" s="166">
        <f>+V18/O18*100</f>
        <v>0</v>
      </c>
    </row>
    <row r="19" spans="2:25" ht="29.25" customHeight="1" x14ac:dyDescent="0.2">
      <c r="B19" s="224"/>
      <c r="C19" s="224"/>
      <c r="D19" s="224"/>
      <c r="E19" s="224"/>
      <c r="F19" s="142"/>
      <c r="G19" s="142"/>
      <c r="H19" s="224"/>
      <c r="I19" s="224"/>
      <c r="J19" s="224"/>
      <c r="K19" s="225"/>
      <c r="L19" s="24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171"/>
      <c r="X19" s="171"/>
      <c r="Y19" s="171"/>
    </row>
    <row r="20" spans="2:25" ht="12.75" thickBot="1" x14ac:dyDescent="0.25"/>
    <row r="21" spans="2:25" ht="33.75" x14ac:dyDescent="0.2">
      <c r="B21" s="193" t="str">
        <f>+'Datos Iniciales'!D15</f>
        <v>C</v>
      </c>
      <c r="C21" s="194" t="str">
        <f>+'Datos Iniciales'!E15</f>
        <v>0505</v>
      </c>
      <c r="D21" s="194" t="str">
        <f>+'Datos Iniciales'!F15</f>
        <v>1000</v>
      </c>
      <c r="E21" s="194" t="str">
        <f>+'Datos Iniciales'!G15</f>
        <v>5</v>
      </c>
      <c r="F21" s="136" t="str">
        <f>+'Datos Iniciales'!H15</f>
        <v>53105B</v>
      </c>
      <c r="G21" s="136"/>
      <c r="H21" s="194" t="str">
        <f>+'Datos Iniciales'!L15</f>
        <v>Nación</v>
      </c>
      <c r="I21" s="194" t="str">
        <f>+'Datos Iniciales'!M15</f>
        <v>10</v>
      </c>
      <c r="J21" s="194" t="str">
        <f>+'Datos Iniciales'!N15</f>
        <v>CSF</v>
      </c>
      <c r="K21" s="195" t="str">
        <f>+'Datos Iniciales'!O15</f>
        <v>5. CONVERGENCIA REGIONAL / B. ENTIDADES PÚBLICAS TERRITORIALES Y NACIONALES FORTALECIDAS</v>
      </c>
      <c r="L21" s="241">
        <f>+'Datos Iniciales'!P15</f>
        <v>3450081926</v>
      </c>
      <c r="M21" s="204">
        <f>+'Datos Iniciales'!Q15</f>
        <v>0</v>
      </c>
      <c r="N21" s="204">
        <f>+'Datos Iniciales'!R15</f>
        <v>0</v>
      </c>
      <c r="O21" s="204">
        <f>+'Datos Iniciales'!S15</f>
        <v>3450081926</v>
      </c>
      <c r="P21" s="204">
        <f>+'Datos Iniciales'!T15</f>
        <v>0</v>
      </c>
      <c r="Q21" s="204">
        <f>+'Datos Iniciales'!U15</f>
        <v>2822177777</v>
      </c>
      <c r="R21" s="204">
        <f>+'Datos Iniciales'!V15</f>
        <v>627904149</v>
      </c>
      <c r="S21" s="204">
        <f>+'Datos Iniciales'!W15</f>
        <v>342440520</v>
      </c>
      <c r="T21" s="204">
        <f>+'Datos Iniciales'!X15</f>
        <v>342440520</v>
      </c>
      <c r="U21" s="204">
        <f>+'Datos Iniciales'!Y15</f>
        <v>342440520</v>
      </c>
      <c r="V21" s="204">
        <f>+'Datos Iniciales'!Z15</f>
        <v>342440520</v>
      </c>
      <c r="W21" s="161">
        <f t="shared" si="12"/>
        <v>9.9255764745570279</v>
      </c>
      <c r="X21" s="161">
        <f t="shared" si="13"/>
        <v>9.9255764745570279</v>
      </c>
      <c r="Y21" s="162">
        <f t="shared" si="14"/>
        <v>9.9255764745570279</v>
      </c>
    </row>
    <row r="22" spans="2:25" ht="33.75" x14ac:dyDescent="0.2">
      <c r="B22" s="196" t="str">
        <f>+'Datos Iniciales'!D16</f>
        <v>C</v>
      </c>
      <c r="C22" s="191" t="str">
        <f>+'Datos Iniciales'!E16</f>
        <v>0505</v>
      </c>
      <c r="D22" s="191" t="str">
        <f>+'Datos Iniciales'!F16</f>
        <v>1000</v>
      </c>
      <c r="E22" s="191" t="str">
        <f>+'Datos Iniciales'!G16</f>
        <v>6</v>
      </c>
      <c r="F22" s="137" t="str">
        <f>+'Datos Iniciales'!H16</f>
        <v>53105B</v>
      </c>
      <c r="G22" s="137"/>
      <c r="H22" s="191" t="str">
        <f>+'Datos Iniciales'!L16</f>
        <v>Nación</v>
      </c>
      <c r="I22" s="191" t="str">
        <f>+'Datos Iniciales'!M16</f>
        <v>10</v>
      </c>
      <c r="J22" s="191" t="str">
        <f>+'Datos Iniciales'!N16</f>
        <v>CSF</v>
      </c>
      <c r="K22" s="192" t="str">
        <f>+'Datos Iniciales'!O16</f>
        <v>5. CONVERGENCIA REGIONAL / B. ENTIDADES PÚBLICAS TERRITORIALES Y NACIONALES FORTALECIDAS</v>
      </c>
      <c r="L22" s="242">
        <f>+'Datos Iniciales'!P16</f>
        <v>3600085488</v>
      </c>
      <c r="M22" s="205">
        <f>+'Datos Iniciales'!Q16</f>
        <v>0</v>
      </c>
      <c r="N22" s="205">
        <f>+'Datos Iniciales'!R16</f>
        <v>0</v>
      </c>
      <c r="O22" s="205">
        <f>+'Datos Iniciales'!S16</f>
        <v>3600085488</v>
      </c>
      <c r="P22" s="205">
        <f>+'Datos Iniciales'!T16</f>
        <v>0</v>
      </c>
      <c r="Q22" s="205">
        <f>+'Datos Iniciales'!U16</f>
        <v>3217989637</v>
      </c>
      <c r="R22" s="205">
        <f>+'Datos Iniciales'!V16</f>
        <v>382095851</v>
      </c>
      <c r="S22" s="205">
        <f>+'Datos Iniciales'!W16</f>
        <v>379483478</v>
      </c>
      <c r="T22" s="205">
        <f>+'Datos Iniciales'!X16</f>
        <v>379483478</v>
      </c>
      <c r="U22" s="205">
        <f>+'Datos Iniciales'!Y16</f>
        <v>379483478</v>
      </c>
      <c r="V22" s="205">
        <f>+'Datos Iniciales'!Z16</f>
        <v>379483478</v>
      </c>
      <c r="W22" s="163">
        <f t="shared" ref="W22" si="18">+S22/O22*100</f>
        <v>10.540957409620269</v>
      </c>
      <c r="X22" s="163">
        <f t="shared" ref="X22" si="19">+T22/O22*100</f>
        <v>10.540957409620269</v>
      </c>
      <c r="Y22" s="164">
        <f t="shared" ref="Y22" si="20">+V22/O22*100</f>
        <v>10.540957409620269</v>
      </c>
    </row>
    <row r="23" spans="2:25" ht="33.75" x14ac:dyDescent="0.2">
      <c r="B23" s="196" t="str">
        <f>+'Datos Iniciales'!D17</f>
        <v>C</v>
      </c>
      <c r="C23" s="191" t="str">
        <f>+'Datos Iniciales'!E17</f>
        <v>0599</v>
      </c>
      <c r="D23" s="191" t="str">
        <f>+'Datos Iniciales'!F17</f>
        <v>1000</v>
      </c>
      <c r="E23" s="191" t="str">
        <f>+'Datos Iniciales'!G17</f>
        <v>7</v>
      </c>
      <c r="F23" s="137" t="str">
        <f>+'Datos Iniciales'!H17</f>
        <v>53105B</v>
      </c>
      <c r="G23" s="137"/>
      <c r="H23" s="191" t="str">
        <f>+'Datos Iniciales'!L17</f>
        <v>Nación</v>
      </c>
      <c r="I23" s="191" t="str">
        <f>+'Datos Iniciales'!M17</f>
        <v>10</v>
      </c>
      <c r="J23" s="191" t="str">
        <f>+'Datos Iniciales'!N17</f>
        <v>CSF</v>
      </c>
      <c r="K23" s="192" t="str">
        <f>+'Datos Iniciales'!O17</f>
        <v>5. CONVERGENCIA REGIONAL / B. ENTIDADES PÚBLICAS TERRITORIALES Y NACIONALES FORTALECIDAS</v>
      </c>
      <c r="L23" s="242">
        <f>+'Datos Iniciales'!P17</f>
        <v>4950117545</v>
      </c>
      <c r="M23" s="205">
        <f>+'Datos Iniciales'!Q17</f>
        <v>0</v>
      </c>
      <c r="N23" s="205">
        <f>+'Datos Iniciales'!R17</f>
        <v>0</v>
      </c>
      <c r="O23" s="205">
        <f>+'Datos Iniciales'!S17</f>
        <v>4950117545</v>
      </c>
      <c r="P23" s="205">
        <f>+'Datos Iniciales'!T17</f>
        <v>0</v>
      </c>
      <c r="Q23" s="205">
        <f>+'Datos Iniciales'!U17</f>
        <v>4860157155</v>
      </c>
      <c r="R23" s="205">
        <f>+'Datos Iniciales'!V17</f>
        <v>89960390</v>
      </c>
      <c r="S23" s="205">
        <f>+'Datos Iniciales'!W17</f>
        <v>780785116</v>
      </c>
      <c r="T23" s="205">
        <f>+'Datos Iniciales'!X17</f>
        <v>525985116</v>
      </c>
      <c r="U23" s="205">
        <f>+'Datos Iniciales'!Y17</f>
        <v>525985116</v>
      </c>
      <c r="V23" s="205">
        <f>+'Datos Iniciales'!Z17</f>
        <v>525985116</v>
      </c>
      <c r="W23" s="163">
        <f t="shared" ref="W23" si="21">+S23/O23*100</f>
        <v>15.773062132406393</v>
      </c>
      <c r="X23" s="163">
        <f t="shared" ref="X23" si="22">+T23/O23*100</f>
        <v>10.625709616356191</v>
      </c>
      <c r="Y23" s="164">
        <f t="shared" ref="Y23" si="23">+V23/O23*100</f>
        <v>10.625709616356191</v>
      </c>
    </row>
    <row r="24" spans="2:25" ht="34.5" thickBot="1" x14ac:dyDescent="0.25">
      <c r="B24" s="197" t="str">
        <f>+'Datos Iniciales'!D18</f>
        <v>C</v>
      </c>
      <c r="C24" s="198" t="str">
        <f>+'Datos Iniciales'!E18</f>
        <v>0599</v>
      </c>
      <c r="D24" s="198" t="str">
        <f>+'Datos Iniciales'!F18</f>
        <v>1000</v>
      </c>
      <c r="E24" s="198" t="str">
        <f>+'Datos Iniciales'!G18</f>
        <v>8</v>
      </c>
      <c r="F24" s="138" t="str">
        <f>+'Datos Iniciales'!H18</f>
        <v>53105B</v>
      </c>
      <c r="G24" s="138"/>
      <c r="H24" s="198" t="str">
        <f>+'Datos Iniciales'!L18</f>
        <v>Nación</v>
      </c>
      <c r="I24" s="198" t="str">
        <f>+'Datos Iniciales'!M18</f>
        <v>10</v>
      </c>
      <c r="J24" s="198" t="str">
        <f>+'Datos Iniciales'!N18</f>
        <v>CSF</v>
      </c>
      <c r="K24" s="199" t="str">
        <f>+'Datos Iniciales'!O18</f>
        <v>5. CONVERGENCIA REGIONAL / B. ENTIDADES PÚBLICAS TERRITORIALES Y NACIONALES FORTALECIDAS</v>
      </c>
      <c r="L24" s="243">
        <f>+'Datos Iniciales'!P18</f>
        <v>3000071240</v>
      </c>
      <c r="M24" s="206">
        <f>+'Datos Iniciales'!Q18</f>
        <v>0</v>
      </c>
      <c r="N24" s="206">
        <f>+'Datos Iniciales'!R18</f>
        <v>0</v>
      </c>
      <c r="O24" s="206">
        <f>+'Datos Iniciales'!S18</f>
        <v>3000071240</v>
      </c>
      <c r="P24" s="206">
        <f>+'Datos Iniciales'!T18</f>
        <v>0</v>
      </c>
      <c r="Q24" s="206">
        <f>+'Datos Iniciales'!U18</f>
        <v>2976067918</v>
      </c>
      <c r="R24" s="206">
        <f>+'Datos Iniciales'!V18</f>
        <v>24003322</v>
      </c>
      <c r="S24" s="206">
        <f>+'Datos Iniciales'!W18</f>
        <v>1018357842</v>
      </c>
      <c r="T24" s="206">
        <f>+'Datos Iniciales'!X18</f>
        <v>0</v>
      </c>
      <c r="U24" s="206">
        <f>+'Datos Iniciales'!Y18</f>
        <v>0</v>
      </c>
      <c r="V24" s="206">
        <f>+'Datos Iniciales'!Z18</f>
        <v>0</v>
      </c>
      <c r="W24" s="165">
        <f t="shared" ref="W24" si="24">+S24/O24*100</f>
        <v>33.944455332334037</v>
      </c>
      <c r="X24" s="165">
        <f t="shared" ref="X24" si="25">+T24/O24*100</f>
        <v>0</v>
      </c>
      <c r="Y24" s="166">
        <f t="shared" ref="Y24" si="26">+V24/O24*100</f>
        <v>0</v>
      </c>
    </row>
    <row r="25" spans="2:25" x14ac:dyDescent="0.2">
      <c r="B25" s="224"/>
      <c r="C25" s="224"/>
      <c r="D25" s="224"/>
      <c r="E25" s="224"/>
      <c r="F25" s="142"/>
      <c r="G25" s="142"/>
      <c r="H25" s="224"/>
      <c r="I25" s="224"/>
      <c r="J25" s="224"/>
      <c r="K25" s="263"/>
      <c r="L25" s="264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171"/>
      <c r="X25" s="171"/>
      <c r="Y25" s="171"/>
    </row>
    <row r="26" spans="2:25" ht="12.75" thickBot="1" x14ac:dyDescent="0.25">
      <c r="B26" s="224"/>
      <c r="C26" s="224"/>
      <c r="D26" s="224"/>
      <c r="E26" s="224"/>
      <c r="F26" s="142"/>
      <c r="G26" s="142"/>
      <c r="H26" s="224"/>
      <c r="I26" s="224"/>
      <c r="J26" s="224"/>
      <c r="K26" s="259"/>
      <c r="L26" s="267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9"/>
      <c r="X26" s="269"/>
      <c r="Y26" s="269"/>
    </row>
    <row r="27" spans="2:25" ht="18" customHeight="1" thickBot="1" x14ac:dyDescent="0.25">
      <c r="B27" s="142" t="s">
        <v>1</v>
      </c>
      <c r="C27" s="142" t="s">
        <v>1</v>
      </c>
      <c r="D27" s="142" t="s">
        <v>1</v>
      </c>
      <c r="E27" s="142" t="s">
        <v>1</v>
      </c>
      <c r="F27" s="142" t="s">
        <v>1</v>
      </c>
      <c r="G27" s="142" t="s">
        <v>1</v>
      </c>
      <c r="H27" s="142" t="s">
        <v>1</v>
      </c>
      <c r="I27" s="142" t="s">
        <v>1</v>
      </c>
      <c r="J27" s="142" t="s">
        <v>1</v>
      </c>
      <c r="K27" s="143" t="s">
        <v>341</v>
      </c>
      <c r="L27" s="247">
        <f t="shared" ref="L27:V27" si="27">+SUM(L7:L9)+SUM(L11:L11)+SUM(L13:L17)+SUM(L18:L24)</f>
        <v>49103655464</v>
      </c>
      <c r="M27" s="247">
        <f t="shared" si="27"/>
        <v>0</v>
      </c>
      <c r="N27" s="247">
        <f t="shared" si="27"/>
        <v>0</v>
      </c>
      <c r="O27" s="247">
        <f t="shared" si="27"/>
        <v>49103655464</v>
      </c>
      <c r="P27" s="247">
        <f t="shared" si="27"/>
        <v>236222642</v>
      </c>
      <c r="Q27" s="247">
        <f t="shared" si="27"/>
        <v>46711090212.68</v>
      </c>
      <c r="R27" s="247">
        <f t="shared" si="27"/>
        <v>2156342609.3200002</v>
      </c>
      <c r="S27" s="247">
        <f t="shared" si="27"/>
        <v>7595033110.8500004</v>
      </c>
      <c r="T27" s="247">
        <f t="shared" si="27"/>
        <v>5742085058.5500002</v>
      </c>
      <c r="U27" s="247">
        <f t="shared" si="27"/>
        <v>5741924558.5500002</v>
      </c>
      <c r="V27" s="247">
        <f t="shared" si="27"/>
        <v>5741924558.5500002</v>
      </c>
      <c r="W27" s="185">
        <f t="shared" ref="W27" si="28">+S27/O27*100</f>
        <v>15.467347673165078</v>
      </c>
      <c r="X27" s="186">
        <f t="shared" ref="X27" si="29">+T27/O27*100</f>
        <v>11.69380365736675</v>
      </c>
      <c r="Y27" s="187">
        <f t="shared" ref="Y27" si="30">+V27/O27*100</f>
        <v>11.693476797790852</v>
      </c>
    </row>
    <row r="28" spans="2:25" x14ac:dyDescent="0.2">
      <c r="M28" s="144"/>
      <c r="O28" s="144"/>
      <c r="T28" s="144"/>
      <c r="U28" s="144"/>
      <c r="W28" s="145"/>
      <c r="X28" s="145"/>
      <c r="Y28" s="145"/>
    </row>
    <row r="29" spans="2:25" x14ac:dyDescent="0.2">
      <c r="Q29" s="146"/>
      <c r="R29" s="146"/>
      <c r="W29" s="145"/>
      <c r="X29" s="145"/>
      <c r="Y29" s="145"/>
    </row>
    <row r="30" spans="2:25" ht="14.25" customHeight="1" thickBot="1" x14ac:dyDescent="0.25">
      <c r="K30" s="147"/>
      <c r="W30" s="145"/>
      <c r="X30" s="145"/>
      <c r="Y30" s="145"/>
    </row>
    <row r="31" spans="2:25" ht="17.25" customHeight="1" thickBot="1" x14ac:dyDescent="0.25">
      <c r="K31" s="304" t="s">
        <v>333</v>
      </c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6"/>
    </row>
    <row r="32" spans="2:25" ht="38.25" customHeight="1" thickBot="1" x14ac:dyDescent="0.25">
      <c r="K32" s="148" t="s">
        <v>20</v>
      </c>
      <c r="L32" s="249" t="s">
        <v>21</v>
      </c>
      <c r="M32" s="149" t="s">
        <v>22</v>
      </c>
      <c r="N32" s="149" t="s">
        <v>23</v>
      </c>
      <c r="O32" s="181" t="s">
        <v>24</v>
      </c>
      <c r="P32" s="149" t="s">
        <v>25</v>
      </c>
      <c r="Q32" s="149" t="s">
        <v>26</v>
      </c>
      <c r="R32" s="149" t="s">
        <v>27</v>
      </c>
      <c r="S32" s="182" t="s">
        <v>28</v>
      </c>
      <c r="T32" s="183" t="s">
        <v>29</v>
      </c>
      <c r="U32" s="149" t="s">
        <v>30</v>
      </c>
      <c r="V32" s="184" t="s">
        <v>31</v>
      </c>
      <c r="W32" s="179" t="s">
        <v>342</v>
      </c>
      <c r="X32" s="178" t="s">
        <v>343</v>
      </c>
      <c r="Y32" s="180" t="s">
        <v>344</v>
      </c>
    </row>
    <row r="33" spans="11:25" ht="20.25" customHeight="1" x14ac:dyDescent="0.2">
      <c r="K33" s="150" t="s">
        <v>334</v>
      </c>
      <c r="L33" s="250">
        <f t="shared" ref="L33:V33" si="31">SUM(L7:L9)</f>
        <v>30141439359</v>
      </c>
      <c r="M33" s="218">
        <f t="shared" si="31"/>
        <v>0</v>
      </c>
      <c r="N33" s="218">
        <f t="shared" si="31"/>
        <v>0</v>
      </c>
      <c r="O33" s="218">
        <f t="shared" si="31"/>
        <v>30141439359</v>
      </c>
      <c r="P33" s="218">
        <f t="shared" si="31"/>
        <v>0</v>
      </c>
      <c r="Q33" s="218">
        <f t="shared" si="31"/>
        <v>30141439359</v>
      </c>
      <c r="R33" s="218">
        <f t="shared" si="31"/>
        <v>0</v>
      </c>
      <c r="S33" s="218">
        <f t="shared" si="31"/>
        <v>4254440646</v>
      </c>
      <c r="T33" s="218">
        <f t="shared" si="31"/>
        <v>4253448143</v>
      </c>
      <c r="U33" s="218">
        <f t="shared" si="31"/>
        <v>4253287643</v>
      </c>
      <c r="V33" s="218">
        <f t="shared" si="31"/>
        <v>4253287643</v>
      </c>
      <c r="W33" s="202">
        <f>+S33/O33*100</f>
        <v>14.11492196947674</v>
      </c>
      <c r="X33" s="161">
        <f>+T33/O33*100</f>
        <v>14.11162915061637</v>
      </c>
      <c r="Y33" s="162">
        <f>+V33/O33*100</f>
        <v>14.111096661115493</v>
      </c>
    </row>
    <row r="34" spans="11:25" ht="20.25" customHeight="1" x14ac:dyDescent="0.2">
      <c r="K34" s="151" t="s">
        <v>399</v>
      </c>
      <c r="L34" s="251">
        <f t="shared" ref="L34:V34" si="32">SUM(L11:L11)</f>
        <v>2978155287</v>
      </c>
      <c r="M34" s="219">
        <f t="shared" si="32"/>
        <v>0</v>
      </c>
      <c r="N34" s="219">
        <f t="shared" si="32"/>
        <v>0</v>
      </c>
      <c r="O34" s="219">
        <f t="shared" si="32"/>
        <v>2978155287</v>
      </c>
      <c r="P34" s="219">
        <f t="shared" si="32"/>
        <v>0</v>
      </c>
      <c r="Q34" s="219">
        <f t="shared" si="32"/>
        <v>2230102956.6799998</v>
      </c>
      <c r="R34" s="219">
        <f t="shared" si="32"/>
        <v>748052330.32000005</v>
      </c>
      <c r="S34" s="219">
        <f t="shared" si="32"/>
        <v>760799541.85000002</v>
      </c>
      <c r="T34" s="219">
        <f t="shared" si="32"/>
        <v>182001834.55000001</v>
      </c>
      <c r="U34" s="219">
        <f t="shared" si="32"/>
        <v>182001834.55000001</v>
      </c>
      <c r="V34" s="219">
        <f t="shared" si="32"/>
        <v>182001834.55000001</v>
      </c>
      <c r="W34" s="203">
        <f>+S34/O34*100</f>
        <v>25.545999739200305</v>
      </c>
      <c r="X34" s="163">
        <f>+T34/O34*100</f>
        <v>6.1112271527431608</v>
      </c>
      <c r="Y34" s="164">
        <f>+V34/O34*100</f>
        <v>6.1112271527431608</v>
      </c>
    </row>
    <row r="35" spans="11:25" ht="20.25" customHeight="1" thickBot="1" x14ac:dyDescent="0.25">
      <c r="K35" s="152" t="s">
        <v>336</v>
      </c>
      <c r="L35" s="252">
        <f>SUM(L13:L18)</f>
        <v>983704619</v>
      </c>
      <c r="M35" s="252">
        <f t="shared" ref="M35:V35" si="33">SUM(M13:M18)</f>
        <v>0</v>
      </c>
      <c r="N35" s="252">
        <f t="shared" si="33"/>
        <v>0</v>
      </c>
      <c r="O35" s="252">
        <f t="shared" si="33"/>
        <v>983704619</v>
      </c>
      <c r="P35" s="252">
        <f t="shared" si="33"/>
        <v>236222642</v>
      </c>
      <c r="Q35" s="252">
        <f t="shared" si="33"/>
        <v>463155410</v>
      </c>
      <c r="R35" s="252">
        <f t="shared" si="33"/>
        <v>284326567</v>
      </c>
      <c r="S35" s="252">
        <f t="shared" si="33"/>
        <v>58725967</v>
      </c>
      <c r="T35" s="252">
        <f t="shared" si="33"/>
        <v>58725967</v>
      </c>
      <c r="U35" s="252">
        <f t="shared" si="33"/>
        <v>58725967</v>
      </c>
      <c r="V35" s="252">
        <f t="shared" si="33"/>
        <v>58725967</v>
      </c>
      <c r="W35" s="215">
        <f>+S35/O35*100</f>
        <v>5.9698781387952389</v>
      </c>
      <c r="X35" s="200">
        <f>+T35/O35*100</f>
        <v>5.9698781387952389</v>
      </c>
      <c r="Y35" s="201">
        <f>+V35/O35*100</f>
        <v>5.9698781387952389</v>
      </c>
    </row>
    <row r="36" spans="11:25" ht="21.75" customHeight="1" thickBot="1" x14ac:dyDescent="0.25">
      <c r="K36" s="148" t="s">
        <v>337</v>
      </c>
      <c r="L36" s="253">
        <f>SUM(L33:L35)</f>
        <v>34103299265</v>
      </c>
      <c r="M36" s="220">
        <f t="shared" ref="M36:V36" si="34">SUM(M33:M35)</f>
        <v>0</v>
      </c>
      <c r="N36" s="220">
        <f t="shared" si="34"/>
        <v>0</v>
      </c>
      <c r="O36" s="220">
        <f t="shared" si="34"/>
        <v>34103299265</v>
      </c>
      <c r="P36" s="220">
        <f t="shared" si="34"/>
        <v>236222642</v>
      </c>
      <c r="Q36" s="220">
        <f t="shared" si="34"/>
        <v>32834697725.68</v>
      </c>
      <c r="R36" s="220">
        <f t="shared" si="34"/>
        <v>1032378897.3200001</v>
      </c>
      <c r="S36" s="220">
        <f t="shared" si="34"/>
        <v>5073966154.8500004</v>
      </c>
      <c r="T36" s="220">
        <f t="shared" si="34"/>
        <v>4494175944.5500002</v>
      </c>
      <c r="U36" s="220">
        <f t="shared" si="34"/>
        <v>4494015444.5500002</v>
      </c>
      <c r="V36" s="220">
        <f t="shared" si="34"/>
        <v>4494015444.5500002</v>
      </c>
      <c r="W36" s="216">
        <f>+S36/O36*100</f>
        <v>14.878226635560097</v>
      </c>
      <c r="X36" s="217">
        <f>+T36/O36*100</f>
        <v>13.178126578393382</v>
      </c>
      <c r="Y36" s="188">
        <f>+V36/O36*100</f>
        <v>13.177655949441172</v>
      </c>
    </row>
    <row r="37" spans="11:25" ht="14.25" customHeight="1" thickBot="1" x14ac:dyDescent="0.25">
      <c r="K37" s="153"/>
      <c r="W37" s="168"/>
      <c r="X37" s="168"/>
      <c r="Y37" s="168"/>
    </row>
    <row r="38" spans="11:25" ht="19.5" customHeight="1" thickBot="1" x14ac:dyDescent="0.25">
      <c r="K38" s="208" t="s">
        <v>338</v>
      </c>
      <c r="L38" s="254">
        <f>SUM(L21:L24)</f>
        <v>15000356199</v>
      </c>
      <c r="M38" s="254">
        <f t="shared" ref="M38:V38" si="35">SUM(M21:M24)</f>
        <v>0</v>
      </c>
      <c r="N38" s="254">
        <f t="shared" si="35"/>
        <v>0</v>
      </c>
      <c r="O38" s="254">
        <f t="shared" si="35"/>
        <v>15000356199</v>
      </c>
      <c r="P38" s="254">
        <f t="shared" si="35"/>
        <v>0</v>
      </c>
      <c r="Q38" s="254">
        <f t="shared" si="35"/>
        <v>13876392487</v>
      </c>
      <c r="R38" s="254">
        <f t="shared" si="35"/>
        <v>1123963712</v>
      </c>
      <c r="S38" s="254">
        <f t="shared" si="35"/>
        <v>2521066956</v>
      </c>
      <c r="T38" s="254">
        <f t="shared" si="35"/>
        <v>1247909114</v>
      </c>
      <c r="U38" s="254">
        <f t="shared" si="35"/>
        <v>1247909114</v>
      </c>
      <c r="V38" s="254">
        <f t="shared" si="35"/>
        <v>1247909114</v>
      </c>
      <c r="W38" s="212">
        <f>+S38/O38*100</f>
        <v>16.806713937686808</v>
      </c>
      <c r="X38" s="213">
        <f>+T38/O38*100</f>
        <v>8.3191965407007604</v>
      </c>
      <c r="Y38" s="169">
        <f>+V38/O38*100</f>
        <v>8.3191965407007604</v>
      </c>
    </row>
    <row r="39" spans="11:25" ht="20.25" customHeight="1" thickBot="1" x14ac:dyDescent="0.25">
      <c r="K39" s="207" t="s">
        <v>340</v>
      </c>
      <c r="L39" s="255">
        <f t="shared" ref="L39:V39" si="36">SUM(L38:L38)</f>
        <v>15000356199</v>
      </c>
      <c r="M39" s="221">
        <f t="shared" si="36"/>
        <v>0</v>
      </c>
      <c r="N39" s="221">
        <f t="shared" si="36"/>
        <v>0</v>
      </c>
      <c r="O39" s="221">
        <f t="shared" si="36"/>
        <v>15000356199</v>
      </c>
      <c r="P39" s="221">
        <f t="shared" si="36"/>
        <v>0</v>
      </c>
      <c r="Q39" s="221">
        <f t="shared" si="36"/>
        <v>13876392487</v>
      </c>
      <c r="R39" s="221">
        <f t="shared" si="36"/>
        <v>1123963712</v>
      </c>
      <c r="S39" s="221">
        <f t="shared" si="36"/>
        <v>2521066956</v>
      </c>
      <c r="T39" s="221">
        <f t="shared" si="36"/>
        <v>1247909114</v>
      </c>
      <c r="U39" s="221">
        <f t="shared" si="36"/>
        <v>1247909114</v>
      </c>
      <c r="V39" s="221">
        <f t="shared" si="36"/>
        <v>1247909114</v>
      </c>
      <c r="W39" s="214">
        <f>+S39/O39*100</f>
        <v>16.806713937686808</v>
      </c>
      <c r="X39" s="189">
        <f>+T39/O39*100</f>
        <v>8.3191965407007604</v>
      </c>
      <c r="Y39" s="190">
        <f>+V39/O39*100</f>
        <v>8.3191965407007604</v>
      </c>
    </row>
    <row r="40" spans="11:25" ht="14.25" customHeight="1" thickBot="1" x14ac:dyDescent="0.25">
      <c r="K40" s="147"/>
      <c r="L40" s="256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170"/>
      <c r="X40" s="170"/>
      <c r="Y40" s="170"/>
    </row>
    <row r="41" spans="11:25" ht="21" customHeight="1" thickBot="1" x14ac:dyDescent="0.25">
      <c r="K41" s="154" t="s">
        <v>341</v>
      </c>
      <c r="L41" s="257">
        <f>+L39+L36</f>
        <v>49103655464</v>
      </c>
      <c r="M41" s="223">
        <f t="shared" ref="M41:V41" si="37">+M39+M36</f>
        <v>0</v>
      </c>
      <c r="N41" s="223">
        <f t="shared" si="37"/>
        <v>0</v>
      </c>
      <c r="O41" s="223">
        <f t="shared" si="37"/>
        <v>49103655464</v>
      </c>
      <c r="P41" s="223">
        <f t="shared" si="37"/>
        <v>236222642</v>
      </c>
      <c r="Q41" s="223">
        <f t="shared" si="37"/>
        <v>46711090212.68</v>
      </c>
      <c r="R41" s="223">
        <f t="shared" si="37"/>
        <v>2156342609.3200002</v>
      </c>
      <c r="S41" s="223">
        <f t="shared" si="37"/>
        <v>7595033110.8500004</v>
      </c>
      <c r="T41" s="223">
        <f t="shared" si="37"/>
        <v>5742085058.5500002</v>
      </c>
      <c r="U41" s="223">
        <f t="shared" si="37"/>
        <v>5741924558.5500002</v>
      </c>
      <c r="V41" s="223">
        <f t="shared" si="37"/>
        <v>5741924558.5500002</v>
      </c>
      <c r="W41" s="209">
        <f>+S41/O41*100</f>
        <v>15.467347673165078</v>
      </c>
      <c r="X41" s="210">
        <f>+T41/O41*100</f>
        <v>11.69380365736675</v>
      </c>
      <c r="Y41" s="211">
        <f>+V41/O41*100</f>
        <v>11.693476797790852</v>
      </c>
    </row>
    <row r="42" spans="11:25" ht="7.5" customHeight="1" x14ac:dyDescent="0.2"/>
    <row r="43" spans="11:25" ht="12.75" customHeight="1" x14ac:dyDescent="0.2">
      <c r="K43" s="155" t="s">
        <v>371</v>
      </c>
      <c r="M43" s="146"/>
      <c r="N43" s="146"/>
      <c r="O43" s="146"/>
      <c r="P43" s="146"/>
      <c r="U43" s="144"/>
    </row>
    <row r="44" spans="11:25" ht="14.25" customHeight="1" x14ac:dyDescent="0.2">
      <c r="K44" s="155"/>
      <c r="Q44" s="146"/>
      <c r="S44" s="146"/>
    </row>
    <row r="45" spans="11:25" x14ac:dyDescent="0.2">
      <c r="Q45" s="146"/>
      <c r="S45" s="146"/>
    </row>
    <row r="46" spans="11:25" x14ac:dyDescent="0.2">
      <c r="Q46" s="146"/>
      <c r="S46" s="146"/>
    </row>
    <row r="47" spans="11:25" x14ac:dyDescent="0.2">
      <c r="L47" s="258"/>
      <c r="Q47" s="146"/>
      <c r="S47" s="146"/>
    </row>
    <row r="49" spans="13:22" ht="15.75" x14ac:dyDescent="0.25">
      <c r="M49" s="156"/>
      <c r="N49" s="157"/>
      <c r="O49" s="157"/>
      <c r="P49" s="157"/>
      <c r="Q49" s="158"/>
      <c r="R49" s="156"/>
      <c r="S49" s="156"/>
      <c r="T49" s="157"/>
      <c r="U49" s="157"/>
      <c r="V49" s="157"/>
    </row>
    <row r="50" spans="13:22" ht="15.75" x14ac:dyDescent="0.25">
      <c r="M50" s="159" t="s">
        <v>372</v>
      </c>
      <c r="N50" s="159" t="s">
        <v>411</v>
      </c>
      <c r="O50" s="159"/>
      <c r="P50" s="159"/>
      <c r="Q50" s="160"/>
      <c r="R50" s="159"/>
      <c r="S50" s="159" t="s">
        <v>373</v>
      </c>
      <c r="T50" s="159" t="s">
        <v>417</v>
      </c>
      <c r="U50" s="159"/>
      <c r="V50" s="159"/>
    </row>
    <row r="51" spans="13:22" ht="15.75" x14ac:dyDescent="0.25">
      <c r="M51" s="159"/>
      <c r="N51" s="159" t="s">
        <v>410</v>
      </c>
      <c r="O51" s="159"/>
      <c r="P51" s="159"/>
      <c r="Q51" s="159"/>
      <c r="R51" s="159"/>
      <c r="S51" s="159"/>
      <c r="T51" s="159" t="s">
        <v>418</v>
      </c>
      <c r="U51" s="159"/>
      <c r="V51" s="159"/>
    </row>
    <row r="52" spans="13:22" ht="15.75" x14ac:dyDescent="0.25"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</sheetData>
  <mergeCells count="4">
    <mergeCell ref="K31:Y31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0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showGridLines="0" zoomScale="90" zoomScaleNormal="90" workbookViewId="0">
      <pane xSplit="15" ySplit="4" topLeftCell="U17" activePane="bottomRight" state="frozen"/>
      <selection pane="topRight" activeCell="P1" sqref="P1"/>
      <selection pane="bottomLeft" activeCell="A5" sqref="A5"/>
      <selection pane="bottomRight" activeCell="W19" sqref="W1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6.42578125" customWidth="1"/>
  </cols>
  <sheetData>
    <row r="1" spans="1:26" x14ac:dyDescent="0.25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415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33.75" x14ac:dyDescent="0.25">
      <c r="A5" s="4" t="s">
        <v>32</v>
      </c>
      <c r="B5" s="5" t="s">
        <v>400</v>
      </c>
      <c r="C5" s="6" t="s">
        <v>378</v>
      </c>
      <c r="D5" s="4" t="s">
        <v>35</v>
      </c>
      <c r="E5" s="4" t="s">
        <v>379</v>
      </c>
      <c r="F5" s="4" t="s">
        <v>379</v>
      </c>
      <c r="G5" s="4" t="s">
        <v>379</v>
      </c>
      <c r="H5" s="4"/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380</v>
      </c>
      <c r="P5" s="260">
        <v>20008506380</v>
      </c>
      <c r="Q5" s="260">
        <v>0</v>
      </c>
      <c r="R5" s="260">
        <v>0</v>
      </c>
      <c r="S5" s="260">
        <v>20008506380</v>
      </c>
      <c r="T5" s="260">
        <v>0</v>
      </c>
      <c r="U5" s="260">
        <v>20008506380</v>
      </c>
      <c r="V5" s="260">
        <v>0</v>
      </c>
      <c r="W5" s="260">
        <v>2862316446</v>
      </c>
      <c r="X5" s="260">
        <v>2861444950</v>
      </c>
      <c r="Y5" s="260">
        <v>2861444950</v>
      </c>
      <c r="Z5" s="260">
        <v>2861444950</v>
      </c>
    </row>
    <row r="6" spans="1:26" ht="33.75" x14ac:dyDescent="0.25">
      <c r="A6" s="4" t="s">
        <v>32</v>
      </c>
      <c r="B6" s="5" t="s">
        <v>400</v>
      </c>
      <c r="C6" s="6" t="s">
        <v>381</v>
      </c>
      <c r="D6" s="4" t="s">
        <v>35</v>
      </c>
      <c r="E6" s="4" t="s">
        <v>379</v>
      </c>
      <c r="F6" s="4" t="s">
        <v>379</v>
      </c>
      <c r="G6" s="4" t="s">
        <v>382</v>
      </c>
      <c r="H6" s="4"/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383</v>
      </c>
      <c r="P6" s="260">
        <v>7191978028</v>
      </c>
      <c r="Q6" s="260">
        <v>0</v>
      </c>
      <c r="R6" s="260">
        <v>0</v>
      </c>
      <c r="S6" s="260">
        <v>7191978028</v>
      </c>
      <c r="T6" s="260">
        <v>0</v>
      </c>
      <c r="U6" s="260">
        <v>7191978028</v>
      </c>
      <c r="V6" s="260">
        <v>0</v>
      </c>
      <c r="W6" s="260">
        <v>1148558715</v>
      </c>
      <c r="X6" s="260">
        <v>1148491215</v>
      </c>
      <c r="Y6" s="260">
        <v>1148330715</v>
      </c>
      <c r="Z6" s="260">
        <v>1148330715</v>
      </c>
    </row>
    <row r="7" spans="1:26" ht="33.75" x14ac:dyDescent="0.25">
      <c r="A7" s="4" t="s">
        <v>32</v>
      </c>
      <c r="B7" s="5" t="s">
        <v>400</v>
      </c>
      <c r="C7" s="6" t="s">
        <v>384</v>
      </c>
      <c r="D7" s="4" t="s">
        <v>35</v>
      </c>
      <c r="E7" s="4" t="s">
        <v>379</v>
      </c>
      <c r="F7" s="4" t="s">
        <v>379</v>
      </c>
      <c r="G7" s="4" t="s">
        <v>385</v>
      </c>
      <c r="H7" s="4"/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386</v>
      </c>
      <c r="P7" s="260">
        <v>2940954951</v>
      </c>
      <c r="Q7" s="260">
        <v>0</v>
      </c>
      <c r="R7" s="260">
        <v>0</v>
      </c>
      <c r="S7" s="260">
        <v>2940954951</v>
      </c>
      <c r="T7" s="260">
        <v>0</v>
      </c>
      <c r="U7" s="260">
        <v>2940954951</v>
      </c>
      <c r="V7" s="260">
        <v>0</v>
      </c>
      <c r="W7" s="260">
        <v>243565485</v>
      </c>
      <c r="X7" s="260">
        <v>243511978</v>
      </c>
      <c r="Y7" s="260">
        <v>243511978</v>
      </c>
      <c r="Z7" s="260">
        <v>243511978</v>
      </c>
    </row>
    <row r="8" spans="1:26" ht="33.75" x14ac:dyDescent="0.25">
      <c r="A8" s="4" t="s">
        <v>32</v>
      </c>
      <c r="B8" s="5" t="s">
        <v>400</v>
      </c>
      <c r="C8" s="6" t="s">
        <v>401</v>
      </c>
      <c r="D8" s="4" t="s">
        <v>35</v>
      </c>
      <c r="E8" s="4" t="s">
        <v>382</v>
      </c>
      <c r="F8" s="4"/>
      <c r="G8" s="4"/>
      <c r="H8" s="4"/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402</v>
      </c>
      <c r="P8" s="260">
        <v>2978155287</v>
      </c>
      <c r="Q8" s="260">
        <v>0</v>
      </c>
      <c r="R8" s="260">
        <v>0</v>
      </c>
      <c r="S8" s="260">
        <v>2978155287</v>
      </c>
      <c r="T8" s="260">
        <v>0</v>
      </c>
      <c r="U8" s="260">
        <v>2230102956.6799998</v>
      </c>
      <c r="V8" s="260">
        <v>748052330.32000005</v>
      </c>
      <c r="W8" s="260">
        <v>760799541.85000002</v>
      </c>
      <c r="X8" s="260">
        <v>182001834.55000001</v>
      </c>
      <c r="Y8" s="260">
        <v>182001834.55000001</v>
      </c>
      <c r="Z8" s="260">
        <v>182001834.55000001</v>
      </c>
    </row>
    <row r="9" spans="1:26" ht="33.75" x14ac:dyDescent="0.25">
      <c r="A9" s="4" t="s">
        <v>32</v>
      </c>
      <c r="B9" s="5" t="s">
        <v>400</v>
      </c>
      <c r="C9" s="6" t="s">
        <v>412</v>
      </c>
      <c r="D9" s="4" t="s">
        <v>35</v>
      </c>
      <c r="E9" s="4" t="s">
        <v>385</v>
      </c>
      <c r="F9" s="4" t="s">
        <v>385</v>
      </c>
      <c r="G9" s="4" t="s">
        <v>379</v>
      </c>
      <c r="H9" s="4" t="s">
        <v>413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414</v>
      </c>
      <c r="P9" s="260">
        <v>236222642</v>
      </c>
      <c r="Q9" s="260">
        <v>0</v>
      </c>
      <c r="R9" s="260">
        <v>0</v>
      </c>
      <c r="S9" s="260">
        <v>236222642</v>
      </c>
      <c r="T9" s="260">
        <v>236222642</v>
      </c>
      <c r="U9" s="260">
        <v>0</v>
      </c>
      <c r="V9" s="260">
        <v>0</v>
      </c>
      <c r="W9" s="260">
        <v>0</v>
      </c>
      <c r="X9" s="260">
        <v>0</v>
      </c>
      <c r="Y9" s="260">
        <v>0</v>
      </c>
      <c r="Z9" s="260">
        <v>0</v>
      </c>
    </row>
    <row r="10" spans="1:26" ht="33.75" x14ac:dyDescent="0.25">
      <c r="A10" s="4" t="s">
        <v>32</v>
      </c>
      <c r="B10" s="5" t="s">
        <v>400</v>
      </c>
      <c r="C10" s="6" t="s">
        <v>387</v>
      </c>
      <c r="D10" s="4" t="s">
        <v>35</v>
      </c>
      <c r="E10" s="4" t="s">
        <v>385</v>
      </c>
      <c r="F10" s="4" t="s">
        <v>388</v>
      </c>
      <c r="G10" s="4" t="s">
        <v>382</v>
      </c>
      <c r="H10" s="4" t="s">
        <v>389</v>
      </c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390</v>
      </c>
      <c r="P10" s="260">
        <v>318562187</v>
      </c>
      <c r="Q10" s="260">
        <v>0</v>
      </c>
      <c r="R10" s="260">
        <v>0</v>
      </c>
      <c r="S10" s="260">
        <v>318562187</v>
      </c>
      <c r="T10" s="260">
        <v>0</v>
      </c>
      <c r="U10" s="260">
        <v>318562187</v>
      </c>
      <c r="V10" s="260">
        <v>0</v>
      </c>
      <c r="W10" s="260">
        <v>46457053</v>
      </c>
      <c r="X10" s="260">
        <v>46457053</v>
      </c>
      <c r="Y10" s="260">
        <v>46457053</v>
      </c>
      <c r="Z10" s="260">
        <v>46457053</v>
      </c>
    </row>
    <row r="11" spans="1:26" ht="33.75" x14ac:dyDescent="0.25">
      <c r="A11" s="4" t="s">
        <v>32</v>
      </c>
      <c r="B11" s="5" t="s">
        <v>400</v>
      </c>
      <c r="C11" s="6" t="s">
        <v>391</v>
      </c>
      <c r="D11" s="4" t="s">
        <v>35</v>
      </c>
      <c r="E11" s="4" t="s">
        <v>385</v>
      </c>
      <c r="F11" s="4" t="s">
        <v>388</v>
      </c>
      <c r="G11" s="4" t="s">
        <v>382</v>
      </c>
      <c r="H11" s="4" t="s">
        <v>392</v>
      </c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398</v>
      </c>
      <c r="P11" s="260">
        <v>89997280</v>
      </c>
      <c r="Q11" s="260">
        <v>0</v>
      </c>
      <c r="R11" s="260">
        <v>0</v>
      </c>
      <c r="S11" s="260">
        <v>89997280</v>
      </c>
      <c r="T11" s="260">
        <v>0</v>
      </c>
      <c r="U11" s="260">
        <v>89997280</v>
      </c>
      <c r="V11" s="260">
        <v>0</v>
      </c>
      <c r="W11" s="260">
        <v>12268914</v>
      </c>
      <c r="X11" s="260">
        <v>12268914</v>
      </c>
      <c r="Y11" s="260">
        <v>12268914</v>
      </c>
      <c r="Z11" s="260">
        <v>12268914</v>
      </c>
    </row>
    <row r="12" spans="1:26" ht="33.75" x14ac:dyDescent="0.25">
      <c r="A12" s="4" t="s">
        <v>32</v>
      </c>
      <c r="B12" s="5" t="s">
        <v>400</v>
      </c>
      <c r="C12" s="6" t="s">
        <v>403</v>
      </c>
      <c r="D12" s="4" t="s">
        <v>35</v>
      </c>
      <c r="E12" s="4" t="s">
        <v>385</v>
      </c>
      <c r="F12" s="4" t="s">
        <v>39</v>
      </c>
      <c r="G12" s="4"/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69</v>
      </c>
      <c r="P12" s="260">
        <v>183464730</v>
      </c>
      <c r="Q12" s="260">
        <v>0</v>
      </c>
      <c r="R12" s="260">
        <v>0</v>
      </c>
      <c r="S12" s="260">
        <v>183464730</v>
      </c>
      <c r="T12" s="260">
        <v>0</v>
      </c>
      <c r="U12" s="260">
        <v>0</v>
      </c>
      <c r="V12" s="260">
        <v>183464730</v>
      </c>
      <c r="W12" s="260">
        <v>0</v>
      </c>
      <c r="X12" s="260">
        <v>0</v>
      </c>
      <c r="Y12" s="260">
        <v>0</v>
      </c>
      <c r="Z12" s="260">
        <v>0</v>
      </c>
    </row>
    <row r="13" spans="1:26" ht="33.75" x14ac:dyDescent="0.25">
      <c r="A13" s="4" t="s">
        <v>32</v>
      </c>
      <c r="B13" s="5" t="s">
        <v>400</v>
      </c>
      <c r="C13" s="6" t="s">
        <v>393</v>
      </c>
      <c r="D13" s="4" t="s">
        <v>35</v>
      </c>
      <c r="E13" s="4" t="s">
        <v>394</v>
      </c>
      <c r="F13" s="4" t="s">
        <v>379</v>
      </c>
      <c r="G13" s="4"/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395</v>
      </c>
      <c r="P13" s="260">
        <v>54595943</v>
      </c>
      <c r="Q13" s="260">
        <v>0</v>
      </c>
      <c r="R13" s="260">
        <v>0</v>
      </c>
      <c r="S13" s="260">
        <v>54595943</v>
      </c>
      <c r="T13" s="260">
        <v>0</v>
      </c>
      <c r="U13" s="260">
        <v>54595943</v>
      </c>
      <c r="V13" s="260">
        <v>0</v>
      </c>
      <c r="W13" s="260">
        <v>0</v>
      </c>
      <c r="X13" s="260">
        <v>0</v>
      </c>
      <c r="Y13" s="260">
        <v>0</v>
      </c>
      <c r="Z13" s="260">
        <v>0</v>
      </c>
    </row>
    <row r="14" spans="1:26" ht="33.75" x14ac:dyDescent="0.25">
      <c r="A14" s="4" t="s">
        <v>32</v>
      </c>
      <c r="B14" s="5" t="s">
        <v>400</v>
      </c>
      <c r="C14" s="6" t="s">
        <v>396</v>
      </c>
      <c r="D14" s="4" t="s">
        <v>35</v>
      </c>
      <c r="E14" s="4" t="s">
        <v>394</v>
      </c>
      <c r="F14" s="4" t="s">
        <v>388</v>
      </c>
      <c r="G14" s="4" t="s">
        <v>379</v>
      </c>
      <c r="H14" s="4"/>
      <c r="I14" s="4"/>
      <c r="J14" s="4"/>
      <c r="K14" s="4"/>
      <c r="L14" s="4" t="s">
        <v>38</v>
      </c>
      <c r="M14" s="4" t="s">
        <v>62</v>
      </c>
      <c r="N14" s="4" t="s">
        <v>63</v>
      </c>
      <c r="O14" s="5" t="s">
        <v>397</v>
      </c>
      <c r="P14" s="260">
        <v>100861837</v>
      </c>
      <c r="Q14" s="260">
        <v>0</v>
      </c>
      <c r="R14" s="260">
        <v>0</v>
      </c>
      <c r="S14" s="260">
        <v>100861837</v>
      </c>
      <c r="T14" s="260">
        <v>0</v>
      </c>
      <c r="U14" s="260">
        <v>0</v>
      </c>
      <c r="V14" s="260">
        <v>100861837</v>
      </c>
      <c r="W14" s="260">
        <v>0</v>
      </c>
      <c r="X14" s="260">
        <v>0</v>
      </c>
      <c r="Y14" s="260">
        <v>0</v>
      </c>
      <c r="Z14" s="260">
        <v>0</v>
      </c>
    </row>
    <row r="15" spans="1:26" ht="45" x14ac:dyDescent="0.25">
      <c r="A15" s="4" t="s">
        <v>32</v>
      </c>
      <c r="B15" s="5" t="s">
        <v>400</v>
      </c>
      <c r="C15" s="6" t="s">
        <v>404</v>
      </c>
      <c r="D15" s="4" t="s">
        <v>71</v>
      </c>
      <c r="E15" s="4" t="s">
        <v>377</v>
      </c>
      <c r="F15" s="4" t="s">
        <v>73</v>
      </c>
      <c r="G15" s="4" t="s">
        <v>46</v>
      </c>
      <c r="H15" s="4" t="s">
        <v>405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406</v>
      </c>
      <c r="P15" s="260">
        <v>3450081926</v>
      </c>
      <c r="Q15" s="260">
        <v>0</v>
      </c>
      <c r="R15" s="260">
        <v>0</v>
      </c>
      <c r="S15" s="260">
        <v>3450081926</v>
      </c>
      <c r="T15" s="260">
        <v>0</v>
      </c>
      <c r="U15" s="260">
        <v>2822177777</v>
      </c>
      <c r="V15" s="260">
        <v>627904149</v>
      </c>
      <c r="W15" s="260">
        <v>342440520</v>
      </c>
      <c r="X15" s="260">
        <v>342440520</v>
      </c>
      <c r="Y15" s="260">
        <v>342440520</v>
      </c>
      <c r="Z15" s="260">
        <v>342440520</v>
      </c>
    </row>
    <row r="16" spans="1:26" ht="45" x14ac:dyDescent="0.25">
      <c r="A16" s="4" t="s">
        <v>32</v>
      </c>
      <c r="B16" s="5" t="s">
        <v>400</v>
      </c>
      <c r="C16" s="6" t="s">
        <v>407</v>
      </c>
      <c r="D16" s="4" t="s">
        <v>71</v>
      </c>
      <c r="E16" s="4" t="s">
        <v>377</v>
      </c>
      <c r="F16" s="4" t="s">
        <v>73</v>
      </c>
      <c r="G16" s="4" t="s">
        <v>68</v>
      </c>
      <c r="H16" s="4" t="s">
        <v>405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406</v>
      </c>
      <c r="P16" s="260">
        <v>3600085488</v>
      </c>
      <c r="Q16" s="260">
        <v>0</v>
      </c>
      <c r="R16" s="260">
        <v>0</v>
      </c>
      <c r="S16" s="260">
        <v>3600085488</v>
      </c>
      <c r="T16" s="260">
        <v>0</v>
      </c>
      <c r="U16" s="260">
        <v>3217989637</v>
      </c>
      <c r="V16" s="260">
        <v>382095851</v>
      </c>
      <c r="W16" s="260">
        <v>379483478</v>
      </c>
      <c r="X16" s="260">
        <v>379483478</v>
      </c>
      <c r="Y16" s="260">
        <v>379483478</v>
      </c>
      <c r="Z16" s="260">
        <v>379483478</v>
      </c>
    </row>
    <row r="17" spans="1:26" ht="45" x14ac:dyDescent="0.25">
      <c r="A17" s="4" t="s">
        <v>32</v>
      </c>
      <c r="B17" s="5" t="s">
        <v>400</v>
      </c>
      <c r="C17" s="6" t="s">
        <v>408</v>
      </c>
      <c r="D17" s="4" t="s">
        <v>71</v>
      </c>
      <c r="E17" s="4" t="s">
        <v>376</v>
      </c>
      <c r="F17" s="4" t="s">
        <v>73</v>
      </c>
      <c r="G17" s="4" t="s">
        <v>147</v>
      </c>
      <c r="H17" s="4" t="s">
        <v>405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406</v>
      </c>
      <c r="P17" s="260">
        <v>4950117545</v>
      </c>
      <c r="Q17" s="260">
        <v>0</v>
      </c>
      <c r="R17" s="260">
        <v>0</v>
      </c>
      <c r="S17" s="260">
        <v>4950117545</v>
      </c>
      <c r="T17" s="260">
        <v>0</v>
      </c>
      <c r="U17" s="260">
        <v>4860157155</v>
      </c>
      <c r="V17" s="260">
        <v>89960390</v>
      </c>
      <c r="W17" s="260">
        <v>780785116</v>
      </c>
      <c r="X17" s="260">
        <v>525985116</v>
      </c>
      <c r="Y17" s="260">
        <v>525985116</v>
      </c>
      <c r="Z17" s="260">
        <v>525985116</v>
      </c>
    </row>
    <row r="18" spans="1:26" ht="45" x14ac:dyDescent="0.25">
      <c r="A18" s="4" t="s">
        <v>32</v>
      </c>
      <c r="B18" s="5" t="s">
        <v>400</v>
      </c>
      <c r="C18" s="6" t="s">
        <v>409</v>
      </c>
      <c r="D18" s="4" t="s">
        <v>71</v>
      </c>
      <c r="E18" s="4" t="s">
        <v>376</v>
      </c>
      <c r="F18" s="4" t="s">
        <v>73</v>
      </c>
      <c r="G18" s="4" t="s">
        <v>154</v>
      </c>
      <c r="H18" s="4" t="s">
        <v>405</v>
      </c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406</v>
      </c>
      <c r="P18" s="260">
        <v>3000071240</v>
      </c>
      <c r="Q18" s="260">
        <v>0</v>
      </c>
      <c r="R18" s="260">
        <v>0</v>
      </c>
      <c r="S18" s="260">
        <v>3000071240</v>
      </c>
      <c r="T18" s="260">
        <v>0</v>
      </c>
      <c r="U18" s="260">
        <v>2976067918</v>
      </c>
      <c r="V18" s="260">
        <v>24003322</v>
      </c>
      <c r="W18" s="260">
        <v>1018357842</v>
      </c>
      <c r="X18" s="260">
        <v>0</v>
      </c>
      <c r="Y18" s="260">
        <v>0</v>
      </c>
      <c r="Z18" s="260">
        <v>0</v>
      </c>
    </row>
    <row r="19" spans="1:26" x14ac:dyDescent="0.25">
      <c r="A19" s="4" t="s">
        <v>1</v>
      </c>
      <c r="B19" s="5" t="s">
        <v>1</v>
      </c>
      <c r="C19" s="6" t="s">
        <v>1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5" t="s">
        <v>1</v>
      </c>
      <c r="P19" s="260">
        <f>SUM(P5:P18)</f>
        <v>49103655464</v>
      </c>
      <c r="Q19" s="260">
        <f t="shared" ref="Q19:Z19" si="0">SUM(Q5:Q18)</f>
        <v>0</v>
      </c>
      <c r="R19" s="260">
        <f t="shared" si="0"/>
        <v>0</v>
      </c>
      <c r="S19" s="260">
        <f t="shared" si="0"/>
        <v>49103655464</v>
      </c>
      <c r="T19" s="260">
        <f t="shared" si="0"/>
        <v>236222642</v>
      </c>
      <c r="U19" s="260">
        <f t="shared" si="0"/>
        <v>46711090212.68</v>
      </c>
      <c r="V19" s="260">
        <f t="shared" si="0"/>
        <v>2156342609.3200002</v>
      </c>
      <c r="W19" s="260">
        <f t="shared" si="0"/>
        <v>7595033110.8500004</v>
      </c>
      <c r="X19" s="260">
        <f t="shared" si="0"/>
        <v>5742085058.5500002</v>
      </c>
      <c r="Y19" s="260">
        <f t="shared" si="0"/>
        <v>5741924558.5500002</v>
      </c>
      <c r="Z19" s="260">
        <f t="shared" si="0"/>
        <v>5741924558.5500002</v>
      </c>
    </row>
    <row r="20" spans="1:26" x14ac:dyDescent="0.25">
      <c r="A20" s="4" t="s">
        <v>1</v>
      </c>
      <c r="B20" s="261" t="s">
        <v>1</v>
      </c>
      <c r="C20" s="6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5" t="s">
        <v>1</v>
      </c>
      <c r="P20" s="262" t="s">
        <v>1</v>
      </c>
      <c r="Q20" s="262" t="s">
        <v>1</v>
      </c>
      <c r="R20" s="262" t="s">
        <v>1</v>
      </c>
      <c r="S20" s="262" t="s">
        <v>1</v>
      </c>
      <c r="T20" s="262" t="s">
        <v>1</v>
      </c>
      <c r="U20" s="262" t="s">
        <v>1</v>
      </c>
      <c r="V20" s="262" t="s">
        <v>1</v>
      </c>
      <c r="W20" s="262" t="s">
        <v>1</v>
      </c>
      <c r="X20" s="262" t="s">
        <v>1</v>
      </c>
      <c r="Y20" s="262" t="s">
        <v>1</v>
      </c>
      <c r="Z20" s="262" t="s">
        <v>1</v>
      </c>
    </row>
    <row r="21" spans="1:26" ht="33.950000000000003" customHeight="1" x14ac:dyDescent="0.25"/>
    <row r="23" spans="1:26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FEBRERO 2025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2025-02-04T20:49:17Z</cp:lastPrinted>
  <dcterms:created xsi:type="dcterms:W3CDTF">2015-08-03T13:34:35Z</dcterms:created>
  <dcterms:modified xsi:type="dcterms:W3CDTF">2025-03-03T19:42:02Z</dcterms:modified>
</cp:coreProperties>
</file>