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60" windowWidth="18060" windowHeight="6810" firstSheet="2" activeTab="2"/>
  </bookViews>
  <sheets>
    <sheet name="EJE AGREGADA" sheetId="1" state="hidden" r:id="rId1"/>
    <sheet name="EJE DESAGREGADA" sheetId="2" state="hidden" r:id="rId2"/>
    <sheet name="EJE SEPTIEMBRE 2015" sheetId="4" r:id="rId3"/>
    <sheet name="EJE JUL 2015 (2)" sheetId="5" state="hidden" r:id="rId4"/>
    <sheet name="RESUMEN" sheetId="7" state="hidden" r:id="rId5"/>
    <sheet name="datos iniciales" sheetId="6" state="hidden" r:id="rId6"/>
    <sheet name="Hoja2" sheetId="9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SEPTIEMBRE 2015'!$A$5:$X$38</definedName>
  </definedNames>
  <calcPr calcId="145621"/>
</workbook>
</file>

<file path=xl/calcChain.xml><?xml version="1.0" encoding="utf-8"?>
<calcChain xmlns="http://schemas.openxmlformats.org/spreadsheetml/2006/main">
  <c r="C20" i="7" l="1"/>
  <c r="B74" i="7" l="1"/>
  <c r="E21" i="7"/>
  <c r="E20" i="7"/>
  <c r="C21" i="7"/>
  <c r="Y3" i="4"/>
  <c r="Q25" i="4" l="1"/>
  <c r="R25" i="4"/>
  <c r="S25" i="4"/>
  <c r="T25" i="4"/>
  <c r="U25" i="4"/>
  <c r="N25" i="4"/>
  <c r="O25" i="4"/>
  <c r="P25" i="4"/>
  <c r="K25" i="4"/>
  <c r="Q24" i="4"/>
  <c r="R24" i="4"/>
  <c r="S24" i="4"/>
  <c r="T24" i="4"/>
  <c r="U24" i="4"/>
  <c r="P24" i="4"/>
  <c r="P21" i="4"/>
  <c r="Q21" i="4"/>
  <c r="R21" i="4"/>
  <c r="S21" i="4"/>
  <c r="T21" i="4"/>
  <c r="U21" i="4"/>
  <c r="P22" i="4"/>
  <c r="Q22" i="4"/>
  <c r="R22" i="4"/>
  <c r="S22" i="4"/>
  <c r="T22" i="4"/>
  <c r="U22" i="4"/>
  <c r="P23" i="4"/>
  <c r="Q23" i="4"/>
  <c r="R23" i="4"/>
  <c r="S23" i="4"/>
  <c r="T23" i="4"/>
  <c r="U23" i="4"/>
  <c r="Q20" i="4"/>
  <c r="R20" i="4"/>
  <c r="S20" i="4"/>
  <c r="T20" i="4"/>
  <c r="U20" i="4"/>
  <c r="P20" i="4"/>
  <c r="K24" i="4"/>
  <c r="L24" i="4"/>
  <c r="M24" i="4"/>
  <c r="N24" i="4"/>
  <c r="J24" i="4"/>
  <c r="K23" i="4"/>
  <c r="L23" i="4"/>
  <c r="M23" i="4"/>
  <c r="N23" i="4"/>
  <c r="J23" i="4"/>
  <c r="K21" i="4"/>
  <c r="L21" i="4"/>
  <c r="M21" i="4"/>
  <c r="N21" i="4"/>
  <c r="K22" i="4"/>
  <c r="L22" i="4"/>
  <c r="M22" i="4"/>
  <c r="N22" i="4"/>
  <c r="J21" i="4"/>
  <c r="J22" i="4"/>
  <c r="K20" i="4"/>
  <c r="L20" i="4"/>
  <c r="M20" i="4"/>
  <c r="N20" i="4"/>
  <c r="J20" i="4"/>
  <c r="P17" i="4"/>
  <c r="Q17" i="4"/>
  <c r="R17" i="4"/>
  <c r="S17" i="4"/>
  <c r="T17" i="4"/>
  <c r="U17" i="4"/>
  <c r="P18" i="4"/>
  <c r="Q18" i="4"/>
  <c r="R18" i="4"/>
  <c r="S18" i="4"/>
  <c r="T18" i="4"/>
  <c r="U18" i="4"/>
  <c r="Q16" i="4"/>
  <c r="R16" i="4"/>
  <c r="S16" i="4"/>
  <c r="T16" i="4"/>
  <c r="U16" i="4"/>
  <c r="P16" i="4"/>
  <c r="K17" i="4"/>
  <c r="L17" i="4"/>
  <c r="M17" i="4"/>
  <c r="N17" i="4"/>
  <c r="K18" i="4"/>
  <c r="L18" i="4"/>
  <c r="M18" i="4"/>
  <c r="N18" i="4"/>
  <c r="K16" i="4"/>
  <c r="L16" i="4"/>
  <c r="M16" i="4"/>
  <c r="N16" i="4"/>
  <c r="O16" i="4"/>
  <c r="J17" i="4"/>
  <c r="J18" i="4"/>
  <c r="J16" i="4"/>
  <c r="P14" i="4"/>
  <c r="Q14" i="4"/>
  <c r="R14" i="4"/>
  <c r="S14" i="4"/>
  <c r="T14" i="4"/>
  <c r="U14" i="4"/>
  <c r="Q13" i="4"/>
  <c r="R13" i="4"/>
  <c r="S13" i="4"/>
  <c r="T13" i="4"/>
  <c r="U13" i="4"/>
  <c r="P13" i="4"/>
  <c r="J14" i="4"/>
  <c r="K14" i="4"/>
  <c r="L14" i="4"/>
  <c r="M14" i="4"/>
  <c r="N14" i="4"/>
  <c r="K13" i="4"/>
  <c r="L13" i="4"/>
  <c r="M13" i="4"/>
  <c r="N13" i="4"/>
  <c r="J13" i="4"/>
  <c r="P7" i="4"/>
  <c r="Q7" i="4"/>
  <c r="R7" i="4"/>
  <c r="S7" i="4"/>
  <c r="T7" i="4"/>
  <c r="U7" i="4"/>
  <c r="P8" i="4"/>
  <c r="Q8" i="4"/>
  <c r="R8" i="4"/>
  <c r="S8" i="4"/>
  <c r="T8" i="4"/>
  <c r="U8" i="4"/>
  <c r="P9" i="4"/>
  <c r="Q9" i="4"/>
  <c r="R9" i="4"/>
  <c r="S9" i="4"/>
  <c r="T9" i="4"/>
  <c r="U9" i="4"/>
  <c r="P10" i="4"/>
  <c r="Q10" i="4"/>
  <c r="R10" i="4"/>
  <c r="S10" i="4"/>
  <c r="T10" i="4"/>
  <c r="U10" i="4"/>
  <c r="P11" i="4"/>
  <c r="Q11" i="4"/>
  <c r="R11" i="4"/>
  <c r="S11" i="4"/>
  <c r="T11" i="4"/>
  <c r="U11" i="4"/>
  <c r="Q6" i="4"/>
  <c r="R6" i="4"/>
  <c r="S6" i="4"/>
  <c r="T6" i="4"/>
  <c r="U6" i="4"/>
  <c r="P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N6" i="4"/>
  <c r="K6" i="4"/>
  <c r="L6" i="4"/>
  <c r="M6" i="4"/>
  <c r="J7" i="4"/>
  <c r="J8" i="4"/>
  <c r="J9" i="4"/>
  <c r="J10" i="4"/>
  <c r="J11" i="4"/>
  <c r="J6" i="4"/>
  <c r="O29" i="4" l="1"/>
  <c r="O30" i="4"/>
  <c r="O31" i="4"/>
  <c r="O34" i="4"/>
  <c r="O35" i="4"/>
  <c r="X7" i="4"/>
  <c r="X8" i="4"/>
  <c r="X9" i="4"/>
  <c r="X10" i="4"/>
  <c r="X11" i="4"/>
  <c r="X13" i="4"/>
  <c r="X14" i="4"/>
  <c r="X16" i="4"/>
  <c r="X17" i="4"/>
  <c r="X18" i="4"/>
  <c r="X20" i="4"/>
  <c r="G111" i="7" s="1"/>
  <c r="X21" i="4"/>
  <c r="G112" i="7" s="1"/>
  <c r="X22" i="4"/>
  <c r="G113" i="7" s="1"/>
  <c r="X23" i="4"/>
  <c r="G114" i="7" s="1"/>
  <c r="X24" i="4"/>
  <c r="G115" i="7" s="1"/>
  <c r="X25" i="4"/>
  <c r="X6" i="4"/>
  <c r="W7" i="4"/>
  <c r="W8" i="4"/>
  <c r="W9" i="4"/>
  <c r="W10" i="4"/>
  <c r="W11" i="4"/>
  <c r="W13" i="4"/>
  <c r="W14" i="4"/>
  <c r="W16" i="4"/>
  <c r="W17" i="4"/>
  <c r="W18" i="4"/>
  <c r="W20" i="4"/>
  <c r="F111" i="7" s="1"/>
  <c r="W21" i="4"/>
  <c r="F112" i="7" s="1"/>
  <c r="W22" i="4"/>
  <c r="F113" i="7" s="1"/>
  <c r="W23" i="4"/>
  <c r="F114" i="7" s="1"/>
  <c r="W24" i="4"/>
  <c r="F115" i="7" s="1"/>
  <c r="W25" i="4"/>
  <c r="W6" i="4"/>
  <c r="V7" i="4"/>
  <c r="V8" i="4"/>
  <c r="V9" i="4"/>
  <c r="V10" i="4"/>
  <c r="V11" i="4"/>
  <c r="V13" i="4"/>
  <c r="V14" i="4"/>
  <c r="V16" i="4"/>
  <c r="V17" i="4"/>
  <c r="V18" i="4"/>
  <c r="V20" i="4"/>
  <c r="E111" i="7" s="1"/>
  <c r="V21" i="4"/>
  <c r="E112" i="7" s="1"/>
  <c r="V22" i="4"/>
  <c r="E113" i="7" s="1"/>
  <c r="V23" i="4"/>
  <c r="E114" i="7" s="1"/>
  <c r="V24" i="4"/>
  <c r="E115" i="7" s="1"/>
  <c r="V25" i="4"/>
  <c r="V6" i="4"/>
  <c r="O32" i="4" l="1"/>
  <c r="O36" i="4"/>
  <c r="O38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5" i="4"/>
  <c r="M35" i="4"/>
  <c r="N35" i="4"/>
  <c r="P35" i="4"/>
  <c r="Q35" i="4"/>
  <c r="R35" i="4"/>
  <c r="S35" i="4"/>
  <c r="T35" i="4"/>
  <c r="U35" i="4"/>
  <c r="K35" i="4"/>
  <c r="L34" i="4"/>
  <c r="M34" i="4"/>
  <c r="N34" i="4"/>
  <c r="P34" i="4"/>
  <c r="Q34" i="4"/>
  <c r="R34" i="4"/>
  <c r="S34" i="4"/>
  <c r="T34" i="4"/>
  <c r="U34" i="4"/>
  <c r="K34" i="4"/>
  <c r="L31" i="4"/>
  <c r="M31" i="4"/>
  <c r="N31" i="4"/>
  <c r="P31" i="4"/>
  <c r="Q31" i="4"/>
  <c r="R31" i="4"/>
  <c r="S31" i="4"/>
  <c r="T31" i="4"/>
  <c r="U31" i="4"/>
  <c r="L30" i="4"/>
  <c r="M30" i="4"/>
  <c r="N30" i="4"/>
  <c r="P30" i="4"/>
  <c r="Q30" i="4"/>
  <c r="R30" i="4"/>
  <c r="S30" i="4"/>
  <c r="T30" i="4"/>
  <c r="U30" i="4"/>
  <c r="L29" i="4"/>
  <c r="M29" i="4"/>
  <c r="N29" i="4"/>
  <c r="P29" i="4"/>
  <c r="Q29" i="4"/>
  <c r="R29" i="4"/>
  <c r="S29" i="4"/>
  <c r="T29" i="4"/>
  <c r="U29" i="4"/>
  <c r="K31" i="4"/>
  <c r="K30" i="4"/>
  <c r="K29" i="4"/>
  <c r="O42" i="5" l="1"/>
  <c r="M42" i="5"/>
  <c r="R36" i="5"/>
  <c r="N36" i="5"/>
  <c r="N42" i="5" s="1"/>
  <c r="V30" i="4"/>
  <c r="V29" i="4"/>
  <c r="V31" i="4"/>
  <c r="V35" i="4"/>
  <c r="W30" i="4"/>
  <c r="W35" i="4"/>
  <c r="X30" i="4"/>
  <c r="K36" i="4"/>
  <c r="N36" i="4"/>
  <c r="C9" i="7" s="1"/>
  <c r="X35" i="4"/>
  <c r="W29" i="4"/>
  <c r="W31" i="4"/>
  <c r="R36" i="4"/>
  <c r="G9" i="7" s="1"/>
  <c r="V34" i="4"/>
  <c r="U32" i="4"/>
  <c r="X29" i="4"/>
  <c r="M32" i="4"/>
  <c r="X31" i="4"/>
  <c r="X34" i="4"/>
  <c r="Q32" i="4"/>
  <c r="W34" i="4"/>
  <c r="T36" i="4"/>
  <c r="P36" i="4"/>
  <c r="L36" i="4"/>
  <c r="S36" i="4"/>
  <c r="T32" i="4"/>
  <c r="P32" i="4"/>
  <c r="L32" i="4"/>
  <c r="S32" i="4"/>
  <c r="K8" i="7" s="1"/>
  <c r="R32" i="4"/>
  <c r="G8" i="7" s="1"/>
  <c r="N32" i="4"/>
  <c r="C8" i="7" s="1"/>
  <c r="K32" i="4"/>
  <c r="U36" i="4"/>
  <c r="Q36" i="4"/>
  <c r="M36" i="4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38" i="4" l="1"/>
  <c r="L25" i="4" s="1"/>
  <c r="M38" i="4"/>
  <c r="M25" i="4" s="1"/>
  <c r="G61" i="7"/>
  <c r="J8" i="7"/>
  <c r="F20" i="7" s="1"/>
  <c r="B72" i="7"/>
  <c r="C62" i="7"/>
  <c r="E9" i="7"/>
  <c r="I9" i="7"/>
  <c r="W36" i="4"/>
  <c r="K9" i="7"/>
  <c r="K10" i="7" s="1"/>
  <c r="G10" i="7"/>
  <c r="E62" i="7"/>
  <c r="F9" i="7"/>
  <c r="D21" i="7" s="1"/>
  <c r="E8" i="7"/>
  <c r="B71" i="7"/>
  <c r="C61" i="7"/>
  <c r="I8" i="7"/>
  <c r="C10" i="7"/>
  <c r="B73" i="7" s="1"/>
  <c r="E61" i="7"/>
  <c r="D71" i="7" s="1"/>
  <c r="F8" i="7"/>
  <c r="D20" i="7" s="1"/>
  <c r="T38" i="4"/>
  <c r="V40" i="5"/>
  <c r="R42" i="5"/>
  <c r="U40" i="5"/>
  <c r="W40" i="5"/>
  <c r="T40" i="5"/>
  <c r="K38" i="4"/>
  <c r="Q38" i="4"/>
  <c r="V36" i="4"/>
  <c r="P38" i="4"/>
  <c r="N38" i="4"/>
  <c r="S38" i="4"/>
  <c r="W32" i="4"/>
  <c r="U38" i="4"/>
  <c r="X36" i="4"/>
  <c r="R38" i="4"/>
  <c r="V32" i="4"/>
  <c r="X32" i="4"/>
  <c r="W36" i="5"/>
  <c r="L42" i="5"/>
  <c r="U36" i="5"/>
  <c r="T36" i="5"/>
  <c r="V36" i="5"/>
  <c r="S36" i="5"/>
  <c r="U42" i="5"/>
  <c r="C63" i="7" l="1"/>
  <c r="F10" i="7"/>
  <c r="D22" i="7" s="1"/>
  <c r="E10" i="7"/>
  <c r="D10" i="7" s="1"/>
  <c r="C22" i="7" s="1"/>
  <c r="J10" i="7"/>
  <c r="F22" i="7" s="1"/>
  <c r="D72" i="7"/>
  <c r="D62" i="7"/>
  <c r="C72" i="7" s="1"/>
  <c r="I10" i="7"/>
  <c r="H10" i="7" s="1"/>
  <c r="E22" i="7" s="1"/>
  <c r="D61" i="7"/>
  <c r="C71" i="7" s="1"/>
  <c r="E63" i="7"/>
  <c r="G62" i="7"/>
  <c r="J9" i="7"/>
  <c r="F21" i="7" s="1"/>
  <c r="F61" i="7"/>
  <c r="E71" i="7" s="1"/>
  <c r="F71" i="7"/>
  <c r="X38" i="4"/>
  <c r="V38" i="4"/>
  <c r="W38" i="4"/>
  <c r="T42" i="5"/>
  <c r="W42" i="5"/>
  <c r="S42" i="5"/>
  <c r="V42" i="5"/>
  <c r="G63" i="7" l="1"/>
  <c r="F62" i="7"/>
  <c r="E72" i="7" s="1"/>
  <c r="F72" i="7"/>
  <c r="D63" i="7"/>
  <c r="C73" i="7" s="1"/>
  <c r="D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F73" i="7" l="1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<sst xmlns="http://schemas.openxmlformats.org/spreadsheetml/2006/main" count="2970" uniqueCount="376">
  <si>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</si>
  <si>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</si>
  <si>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</si>
  <si>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</si>
  <si>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</si>
  <si>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</si>
  <si>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</si>
  <si>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</si>
  <si>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</si>
  <si>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</si>
  <si>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</si>
  <si>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</si>
  <si>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</si>
  <si>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</si>
  <si>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</si>
  <si>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</si>
  <si>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</si>
  <si>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</si>
  <si>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</si>
  <si>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</si>
  <si>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</si>
  <si>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</si>
  <si>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</si>
  <si>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</si>
  <si>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</si>
  <si>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</si>
  <si>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</si>
  <si>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</si>
  <si>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</si>
  <si>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</si>
  <si>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</si>
  <si>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</si>
  <si>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</si>
  <si>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</si>
  <si>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</si>
  <si>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</si>
  <si>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</si>
  <si>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</si>
  <si>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</si>
  <si>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</si>
  <si>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</si>
  <si>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</si>
  <si>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</si>
  <si>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</si>
  <si>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</si>
  <si>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</si>
  <si>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</si>
  <si>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</si>
  <si>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</si>
  <si>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</si>
  <si>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</si>
  <si>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</si>
  <si>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</si>
  <si>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</si>
  <si>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</si>
  <si>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</si>
  <si>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</si>
  <si>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</si>
  <si>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</si>
  <si>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</si>
  <si>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</si>
  <si>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</si>
  <si>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</si>
  <si>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</si>
  <si>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</si>
  <si>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</si>
  <si>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</si>
  <si>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</si>
  <si>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</si>
  <si>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</si>
  <si>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</si>
  <si>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</si>
  <si>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</si>
  <si>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</si>
  <si>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</si>
  <si>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</si>
  <si>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</si>
  <si>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</si>
  <si>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</si>
  <si>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</si>
  <si>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</si>
  <si>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</si>
  <si>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</si>
  <si>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</si>
  <si>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</si>
  <si>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</si>
  <si>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</si>
  <si>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</si>
  <si>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</si>
  <si>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</si>
  <si>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</si>
  <si>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</si>
  <si>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</si>
  <si>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</si>
  <si>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</si>
  <si>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</si>
  <si>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</si>
  <si>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</si>
  <si>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</si>
  <si>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</si>
  <si>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</si>
  <si>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</si>
  <si>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</si>
  <si>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</si>
  <si>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</si>
  <si>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</si>
  <si>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</si>
  <si>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</si>
  <si>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</si>
  <si>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</si>
  <si>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</si>
  <si>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</si>
  <si>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</si>
  <si>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</si>
  <si>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</si>
  <si>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</si>
  <si>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</si>
  <si>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</si>
  <si>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</si>
  <si>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</si>
  <si>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</si>
  <si>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</si>
  <si>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</si>
  <si>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</si>
  <si>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</si>
  <si>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</si>
  <si>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</si>
  <si>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</si>
  <si>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</si>
  <si>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</si>
  <si>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</si>
  <si>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</si>
  <si>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</si>
  <si>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</si>
  <si>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</si>
  <si>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</si>
  <si>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</si>
  <si>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</si>
  <si>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</si>
  <si>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</si>
  <si>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</si>
  <si>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</si>
  <si>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</si>
  <si>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</si>
  <si>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</si>
  <si>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</si>
  <si>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</si>
  <si>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</si>
  <si>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</si>
  <si>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</si>
  <si>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</si>
  <si>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</si>
  <si>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</si>
  <si>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</si>
  <si>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</si>
  <si>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</si>
  <si>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</si>
  <si>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</si>
  <si>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</si>
  <si>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</si>
  <si>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</si>
  <si>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</si>
  <si>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</si>
  <si>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</si>
  <si>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</si>
  <si>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</si>
  <si>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</si>
  <si>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</si>
  <si>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</si>
  <si>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</si>
  <si>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</si>
  <si>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</si>
  <si>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</si>
  <si>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</si>
  <si>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</si>
  <si>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</si>
  <si>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</si>
  <si>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</si>
  <si>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</si>
  <si>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</si>
  <si>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</si>
  <si>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</si>
  <si>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</si>
  <si>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</si>
  <si>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</si>
  <si>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</si>
  <si>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</si>
  <si>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</si>
  <si>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</si>
  <si>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</si>
  <si>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</si>
  <si>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</si>
  <si>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</si>
  <si>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</si>
  <si>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</si>
  <si>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</si>
  <si>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</si>
  <si>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</si>
  <si>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</si>
  <si>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</si>
  <si>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</si>
  <si>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</si>
  <si>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</si>
  <si>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</si>
  <si>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</si>
  <si>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</si>
  <si>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</si>
  <si>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</si>
  <si>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</si>
  <si>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</si>
  <si>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</si>
  <si>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</si>
  <si>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</si>
  <si>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</si>
  <si>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</si>
  <si>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</si>
  <si>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</si>
  <si>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</si>
  <si>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</si>
  <si>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</si>
  <si>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</si>
  <si>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</si>
  <si>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</si>
  <si>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</si>
  <si>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</si>
  <si>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</si>
  <si>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</si>
  <si>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</si>
  <si>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</si>
  <si>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</si>
  <si>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</si>
  <si>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</si>
  <si>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</si>
  <si>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</si>
  <si>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</si>
  <si>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</si>
  <si>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</si>
  <si>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</si>
  <si>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</si>
  <si>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</si>
  <si>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</si>
  <si>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</si>
  <si>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</si>
  <si>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</si>
  <si>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</si>
  <si>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</si>
  <si>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</si>
  <si>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</si>
  <si>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</si>
  <si>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</si>
  <si>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</si>
  <si>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</si>
  <si>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</si>
  <si>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</si>
  <si>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</si>
  <si>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</si>
  <si>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</si>
  <si>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</si>
  <si>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</si>
  <si>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</si>
  <si>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</si>
  <si>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</si>
  <si>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</si>
  <si>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</si>
  <si>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</si>
  <si>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</si>
  <si>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</si>
  <si>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</si>
  <si>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</si>
  <si>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</si>
  <si>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</si>
  <si>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</si>
  <si>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</si>
  <si>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</si>
  <si>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</si>
  <si>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</si>
  <si>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</si>
  <si>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</si>
  <si>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</si>
  <si>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</si>
  <si>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</si>
  <si>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</si>
  <si>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</si>
  <si>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</si>
  <si>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</si>
  <si>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</si>
  <si>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</si>
  <si>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</si>
  <si>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</si>
  <si>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</si>
  <si>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</si>
  <si>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</si>
  <si>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</si>
  <si>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</si>
  <si>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</si>
  <si>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</si>
  <si>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</si>
  <si>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</si>
  <si>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</si>
  <si>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</si>
  <si>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</si>
  <si>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</si>
  <si>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</si>
  <si>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</si>
  <si>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</si>
  <si>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</si>
  <si>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</si>
  <si>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</si>
  <si>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</si>
  <si>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</si>
  <si>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</si>
  <si>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</si>
  <si>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</si>
  <si>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</si>
  <si>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</si>
  <si>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</si>
  <si>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</si>
  <si>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</si>
  <si>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</si>
  <si>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</si>
  <si>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</si>
  <si>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</si>
  <si>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</si>
  <si>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</si>
  <si>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</si>
  <si>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</si>
  <si>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</si>
  <si>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</si>
  <si>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</si>
  <si>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</si>
  <si>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</si>
  <si>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</si>
  <si>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</si>
  <si>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</si>
  <si>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</si>
  <si>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</si>
  <si>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</si>
  <si>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</si>
  <si>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</si>
  <si>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</si>
  <si>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</si>
  <si>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</si>
  <si>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</si>
  <si>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</si>
  <si>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</si>
  <si>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</si>
  <si>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</si>
  <si>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</si>
  <si>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</si>
  <si>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</si>
  <si>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</si>
  <si>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</si>
  <si>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</si>
  <si>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</si>
  <si>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</si>
  <si>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</si>
  <si>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</si>
  <si>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</si>
  <si>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</si>
  <si>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</si>
  <si>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</si>
  <si>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</si>
  <si>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</si>
  <si>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</si>
  <si>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</si>
  <si>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</si>
  <si>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EJECUCION PROYECTOS DE INVERSION A 21 DE AGOSTO DE 2015</t>
  </si>
  <si>
    <t>C-113-1000</t>
  </si>
  <si>
    <t>Funcionamiento : 15.839</t>
  </si>
  <si>
    <t>Inversión : 9.294</t>
  </si>
  <si>
    <t>Total : 25.133</t>
  </si>
  <si>
    <t xml:space="preserve">Comparativo Ejecucion a 26 de agosto de 2015 </t>
  </si>
  <si>
    <t xml:space="preserve">Ejecucion a 26 de agosto de 2015 </t>
  </si>
  <si>
    <t>EJECUCION PROYECTOS DE INVERSION A 26 DE AGOSTO DE 2015</t>
  </si>
  <si>
    <t>Enero-Septiembre</t>
  </si>
  <si>
    <t>Ejecución Presupuestal Acumulada a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</si>
</sst>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</numFmts>
  <fonts count="3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B06E0E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2" xfId="0" applyNumberFormat="1" applyFont="1" applyFill="1" applyBorder="1" applyAlignment="1">
      <alignment horizontal="left" vertical="center" wrapText="1" readingOrder="1"/>
    </xf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13" xfId="0" applyNumberFormat="1" applyFont="1" applyFill="1" applyBorder="1" applyAlignment="1">
      <alignment horizontal="left" vertical="center" wrapText="1" readingOrder="1"/>
    </xf>
    <xf numFmtId="164" fontId="12" fillId="0" borderId="13" xfId="0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39" fontId="24" fillId="0" borderId="0" xfId="0" applyNumberFormat="1" applyFont="1" applyFill="1" applyBorder="1" applyAlignment="1">
      <alignment horizontal="right" vertical="center" wrapText="1" readingOrder="1"/>
    </xf>
    <xf numFmtId="39" fontId="25" fillId="0" borderId="0" xfId="0" applyNumberFormat="1" applyFont="1" applyFill="1" applyBorder="1"/>
    <xf numFmtId="39" fontId="12" fillId="0" borderId="2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43" fontId="12" fillId="0" borderId="2" xfId="1" applyFont="1" applyFill="1" applyBorder="1" applyAlignment="1">
      <alignment horizontal="right" vertical="center" wrapText="1" readingOrder="1"/>
    </xf>
    <xf numFmtId="39" fontId="1" fillId="0" borderId="0" xfId="0" applyNumberFormat="1" applyFont="1" applyFill="1" applyBorder="1"/>
    <xf numFmtId="39" fontId="25" fillId="0" borderId="2" xfId="0" applyNumberFormat="1" applyFont="1" applyFill="1" applyBorder="1"/>
    <xf numFmtId="0" fontId="28" fillId="0" borderId="0" xfId="0" applyFont="1" applyBorder="1"/>
    <xf numFmtId="0" fontId="29" fillId="16" borderId="2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/>
    </xf>
    <xf numFmtId="0" fontId="29" fillId="15" borderId="2" xfId="0" applyFont="1" applyFill="1" applyBorder="1" applyAlignment="1">
      <alignment vertical="center"/>
    </xf>
    <xf numFmtId="165" fontId="29" fillId="15" borderId="2" xfId="1" applyNumberFormat="1" applyFont="1" applyFill="1" applyBorder="1" applyAlignment="1">
      <alignment horizontal="center" vertical="center"/>
    </xf>
    <xf numFmtId="166" fontId="29" fillId="15" borderId="2" xfId="2" applyNumberFormat="1" applyFont="1" applyFill="1" applyBorder="1" applyAlignment="1">
      <alignment horizontal="right" vertical="center"/>
    </xf>
    <xf numFmtId="165" fontId="29" fillId="15" borderId="2" xfId="1" applyNumberFormat="1" applyFont="1" applyFill="1" applyBorder="1" applyAlignment="1">
      <alignment horizontal="right" vertical="center"/>
    </xf>
    <xf numFmtId="167" fontId="29" fillId="15" borderId="2" xfId="1" applyNumberFormat="1" applyFont="1" applyFill="1" applyBorder="1" applyAlignment="1">
      <alignment horizontal="right" vertical="center"/>
    </xf>
    <xf numFmtId="165" fontId="29" fillId="15" borderId="2" xfId="1" applyNumberFormat="1" applyFont="1" applyFill="1" applyBorder="1" applyAlignment="1">
      <alignment horizontal="left" vertical="center"/>
    </xf>
    <xf numFmtId="0" fontId="29" fillId="16" borderId="2" xfId="0" applyFont="1" applyFill="1" applyBorder="1" applyAlignment="1">
      <alignment vertical="center"/>
    </xf>
    <xf numFmtId="165" fontId="29" fillId="16" borderId="2" xfId="1" applyNumberFormat="1" applyFont="1" applyFill="1" applyBorder="1" applyAlignment="1">
      <alignment horizontal="center" vertical="center"/>
    </xf>
    <xf numFmtId="166" fontId="29" fillId="16" borderId="2" xfId="2" applyNumberFormat="1" applyFont="1" applyFill="1" applyBorder="1" applyAlignment="1">
      <alignment horizontal="right" vertical="center"/>
    </xf>
    <xf numFmtId="165" fontId="29" fillId="16" borderId="2" xfId="1" applyNumberFormat="1" applyFont="1" applyFill="1" applyBorder="1" applyAlignment="1">
      <alignment horizontal="right" vertical="center"/>
    </xf>
    <xf numFmtId="167" fontId="29" fillId="16" borderId="2" xfId="1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top" wrapText="1"/>
    </xf>
    <xf numFmtId="165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168" fontId="1" fillId="0" borderId="0" xfId="0" applyNumberFormat="1" applyFont="1" applyFill="1" applyBorder="1"/>
    <xf numFmtId="0" fontId="29" fillId="16" borderId="4" xfId="0" applyFont="1" applyFill="1" applyBorder="1" applyAlignment="1">
      <alignment horizontal="center" vertical="center"/>
    </xf>
    <xf numFmtId="10" fontId="29" fillId="15" borderId="2" xfId="2" applyNumberFormat="1" applyFont="1" applyFill="1" applyBorder="1" applyAlignment="1">
      <alignment horizontal="right" vertical="center"/>
    </xf>
    <xf numFmtId="10" fontId="29" fillId="16" borderId="2" xfId="2" applyNumberFormat="1" applyFont="1" applyFill="1" applyBorder="1" applyAlignment="1">
      <alignment horizontal="right" vertical="center"/>
    </xf>
    <xf numFmtId="0" fontId="0" fillId="0" borderId="0" xfId="0" applyBorder="1"/>
    <xf numFmtId="0" fontId="32" fillId="0" borderId="0" xfId="0" applyFont="1" applyFill="1" applyBorder="1" applyAlignment="1">
      <alignment vertical="center"/>
    </xf>
    <xf numFmtId="0" fontId="31" fillId="0" borderId="19" xfId="0" applyFont="1" applyFill="1" applyBorder="1" applyAlignment="1">
      <alignment vertical="center"/>
    </xf>
    <xf numFmtId="166" fontId="31" fillId="0" borderId="19" xfId="2" applyNumberFormat="1" applyFont="1" applyFill="1" applyBorder="1" applyAlignment="1">
      <alignment horizontal="center" vertical="center"/>
    </xf>
    <xf numFmtId="165" fontId="31" fillId="0" borderId="19" xfId="1" applyNumberFormat="1" applyFont="1" applyFill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1" fillId="17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66" fontId="31" fillId="0" borderId="20" xfId="2" applyNumberFormat="1" applyFont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168" fontId="1" fillId="0" borderId="10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1" xfId="0" applyFont="1" applyFill="1" applyBorder="1" applyAlignment="1">
      <alignment wrapText="1"/>
    </xf>
    <xf numFmtId="168" fontId="1" fillId="0" borderId="11" xfId="0" applyNumberFormat="1" applyFont="1" applyFill="1" applyBorder="1" applyAlignment="1">
      <alignment horizontal="center"/>
    </xf>
    <xf numFmtId="168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28" fillId="15" borderId="0" xfId="0" applyFont="1" applyFill="1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8" fillId="15" borderId="16" xfId="0" applyFont="1" applyFill="1" applyBorder="1" applyAlignment="1">
      <alignment horizontal="center"/>
    </xf>
    <xf numFmtId="0" fontId="29" fillId="16" borderId="4" xfId="0" applyFont="1" applyFill="1" applyBorder="1" applyAlignment="1">
      <alignment horizontal="center" vertical="center" wrapText="1"/>
    </xf>
    <xf numFmtId="0" fontId="29" fillId="16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top" wrapText="1"/>
    </xf>
    <xf numFmtId="0" fontId="31" fillId="17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2" xfId="0" applyNumberFormat="1" applyFont="1" applyFill="1" applyBorder="1" applyAlignment="1">
      <alignment horizontal="center" vertical="center" wrapText="1" readingOrder="1"/>
    </xf>
    <xf numFmtId="0" fontId="24" fillId="0" borderId="4" xfId="0" applyNumberFormat="1" applyFont="1" applyFill="1" applyBorder="1" applyAlignment="1">
      <alignment horizontal="center" vertical="center" wrapText="1" readingOrder="1"/>
    </xf>
    <xf numFmtId="0" fontId="24" fillId="0" borderId="28" xfId="0" applyNumberFormat="1" applyFont="1" applyFill="1" applyBorder="1" applyAlignment="1">
      <alignment horizontal="center" vertical="center" wrapText="1" readingOrder="1"/>
    </xf>
    <xf numFmtId="0" fontId="24" fillId="0" borderId="29" xfId="0" applyNumberFormat="1" applyFont="1" applyFill="1" applyBorder="1" applyAlignment="1">
      <alignment horizontal="center" vertical="center" wrapText="1" readingOrder="1"/>
    </xf>
    <xf numFmtId="0" fontId="24" fillId="13" borderId="29" xfId="0" applyNumberFormat="1" applyFont="1" applyFill="1" applyBorder="1" applyAlignment="1">
      <alignment horizontal="center" vertical="center" wrapText="1" readingOrder="1"/>
    </xf>
    <xf numFmtId="0" fontId="24" fillId="4" borderId="29" xfId="0" applyNumberFormat="1" applyFont="1" applyFill="1" applyBorder="1" applyAlignment="1">
      <alignment horizontal="center" vertical="center" wrapText="1" readingOrder="1"/>
    </xf>
    <xf numFmtId="0" fontId="24" fillId="14" borderId="29" xfId="0" applyNumberFormat="1" applyFont="1" applyFill="1" applyBorder="1" applyAlignment="1">
      <alignment horizontal="center" vertical="center" wrapText="1" readingOrder="1"/>
    </xf>
    <xf numFmtId="0" fontId="27" fillId="5" borderId="29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39" fontId="12" fillId="0" borderId="10" xfId="0" applyNumberFormat="1" applyFont="1" applyFill="1" applyBorder="1" applyAlignment="1">
      <alignment horizontal="right" vertical="center" wrapText="1" readingOrder="1"/>
    </xf>
    <xf numFmtId="0" fontId="25" fillId="0" borderId="0" xfId="0" applyFont="1" applyFill="1" applyBorder="1"/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11" xfId="0" applyNumberFormat="1" applyFont="1" applyFill="1" applyBorder="1" applyAlignment="1">
      <alignment horizontal="left" vertical="center" wrapText="1" readingOrder="1"/>
    </xf>
    <xf numFmtId="43" fontId="12" fillId="0" borderId="11" xfId="1" applyFont="1" applyFill="1" applyBorder="1" applyAlignment="1">
      <alignment horizontal="left" vertical="center" wrapText="1" readingOrder="1"/>
    </xf>
    <xf numFmtId="39" fontId="12" fillId="0" borderId="11" xfId="0" applyNumberFormat="1" applyFont="1" applyFill="1" applyBorder="1" applyAlignment="1">
      <alignment horizontal="right" vertical="center" wrapText="1" readingOrder="1"/>
    </xf>
    <xf numFmtId="43" fontId="12" fillId="0" borderId="11" xfId="1" applyFont="1" applyFill="1" applyBorder="1" applyAlignment="1">
      <alignment horizontal="right" vertical="center" wrapText="1" readingOrder="1"/>
    </xf>
    <xf numFmtId="39" fontId="12" fillId="0" borderId="12" xfId="0" applyNumberFormat="1" applyFont="1" applyFill="1" applyBorder="1" applyAlignment="1">
      <alignment horizontal="right" vertical="center" wrapText="1" readingOrder="1"/>
    </xf>
    <xf numFmtId="2" fontId="25" fillId="0" borderId="0" xfId="0" applyNumberFormat="1" applyFont="1" applyFill="1" applyBorder="1"/>
    <xf numFmtId="0" fontId="12" fillId="0" borderId="5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center" wrapText="1" readingOrder="1"/>
    </xf>
    <xf numFmtId="43" fontId="12" fillId="0" borderId="6" xfId="1" applyFont="1" applyFill="1" applyBorder="1" applyAlignment="1">
      <alignment horizontal="left" vertical="center" wrapText="1" readingOrder="1"/>
    </xf>
    <xf numFmtId="39" fontId="12" fillId="0" borderId="6" xfId="0" applyNumberFormat="1" applyFont="1" applyFill="1" applyBorder="1" applyAlignment="1">
      <alignment horizontal="right" vertical="center" wrapText="1" readingOrder="1"/>
    </xf>
    <xf numFmtId="39" fontId="12" fillId="0" borderId="7" xfId="0" applyNumberFormat="1" applyFont="1" applyFill="1" applyBorder="1" applyAlignment="1">
      <alignment horizontal="right" vertical="center" wrapText="1" readingOrder="1"/>
    </xf>
    <xf numFmtId="43" fontId="12" fillId="0" borderId="29" xfId="1" applyFont="1" applyFill="1" applyBorder="1" applyAlignment="1">
      <alignment horizontal="left" vertical="center" wrapText="1" readingOrder="1"/>
    </xf>
    <xf numFmtId="39" fontId="12" fillId="0" borderId="29" xfId="0" applyNumberFormat="1" applyFont="1" applyFill="1" applyBorder="1" applyAlignment="1">
      <alignment horizontal="right" vertical="center" wrapText="1" readingOrder="1"/>
    </xf>
    <xf numFmtId="0" fontId="12" fillId="0" borderId="31" xfId="0" applyNumberFormat="1" applyFont="1" applyFill="1" applyBorder="1" applyAlignment="1">
      <alignment horizontal="center" vertical="center" wrapText="1" readingOrder="1"/>
    </xf>
    <xf numFmtId="0" fontId="12" fillId="0" borderId="31" xfId="0" applyNumberFormat="1" applyFont="1" applyFill="1" applyBorder="1" applyAlignment="1">
      <alignment horizontal="left" vertical="center" wrapText="1" readingOrder="1"/>
    </xf>
    <xf numFmtId="43" fontId="12" fillId="0" borderId="31" xfId="1" applyFont="1" applyFill="1" applyBorder="1" applyAlignment="1">
      <alignment horizontal="left" vertical="center" wrapText="1" readingOrder="1"/>
    </xf>
    <xf numFmtId="43" fontId="12" fillId="0" borderId="31" xfId="1" applyFont="1" applyFill="1" applyBorder="1" applyAlignment="1">
      <alignment horizontal="right" vertical="center" wrapText="1" readingOrder="1"/>
    </xf>
    <xf numFmtId="0" fontId="12" fillId="0" borderId="32" xfId="0" applyNumberFormat="1" applyFont="1" applyFill="1" applyBorder="1" applyAlignment="1">
      <alignment horizontal="center" vertical="center" wrapText="1" readingOrder="1"/>
    </xf>
    <xf numFmtId="0" fontId="12" fillId="0" borderId="32" xfId="0" applyNumberFormat="1" applyFont="1" applyFill="1" applyBorder="1" applyAlignment="1">
      <alignment horizontal="left" vertical="center" wrapText="1" readingOrder="1"/>
    </xf>
    <xf numFmtId="43" fontId="12" fillId="0" borderId="32" xfId="1" applyFont="1" applyFill="1" applyBorder="1" applyAlignment="1">
      <alignment horizontal="left" vertical="center" wrapText="1" readingOrder="1"/>
    </xf>
    <xf numFmtId="39" fontId="12" fillId="0" borderId="32" xfId="0" applyNumberFormat="1" applyFont="1" applyFill="1" applyBorder="1" applyAlignment="1">
      <alignment horizontal="right" vertical="center" wrapText="1" readingOrder="1"/>
    </xf>
    <xf numFmtId="43" fontId="12" fillId="0" borderId="32" xfId="1" applyFont="1" applyFill="1" applyBorder="1" applyAlignment="1">
      <alignment horizontal="right" vertical="center" wrapText="1" readingOrder="1"/>
    </xf>
    <xf numFmtId="39" fontId="12" fillId="0" borderId="31" xfId="0" applyNumberFormat="1" applyFont="1" applyFill="1" applyBorder="1" applyAlignment="1">
      <alignment horizontal="right" vertical="center" wrapText="1" readingOrder="1"/>
    </xf>
    <xf numFmtId="0" fontId="12" fillId="0" borderId="33" xfId="0" applyNumberFormat="1" applyFont="1" applyFill="1" applyBorder="1" applyAlignment="1">
      <alignment horizontal="center" vertical="center" wrapText="1" readingOrder="1"/>
    </xf>
    <xf numFmtId="4" fontId="33" fillId="0" borderId="28" xfId="0" applyNumberFormat="1" applyFont="1" applyFill="1" applyBorder="1" applyAlignment="1" applyProtection="1">
      <alignment horizontal="center" vertical="center"/>
    </xf>
    <xf numFmtId="39" fontId="24" fillId="9" borderId="29" xfId="0" applyNumberFormat="1" applyFont="1" applyFill="1" applyBorder="1" applyAlignment="1">
      <alignment horizontal="right" vertical="center" wrapText="1" readingOrder="1"/>
    </xf>
    <xf numFmtId="4" fontId="33" fillId="3" borderId="34" xfId="0" applyNumberFormat="1" applyFont="1" applyFill="1" applyBorder="1" applyAlignment="1" applyProtection="1">
      <alignment horizontal="center"/>
    </xf>
    <xf numFmtId="4" fontId="33" fillId="3" borderId="35" xfId="0" applyNumberFormat="1" applyFont="1" applyFill="1" applyBorder="1" applyAlignment="1" applyProtection="1">
      <alignment horizontal="center"/>
    </xf>
    <xf numFmtId="4" fontId="33" fillId="3" borderId="36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>
      <alignment horizontal="left" vertical="center" wrapText="1" readingOrder="1"/>
    </xf>
    <xf numFmtId="39" fontId="25" fillId="0" borderId="6" xfId="0" applyNumberFormat="1" applyFont="1" applyFill="1" applyBorder="1"/>
    <xf numFmtId="39" fontId="25" fillId="0" borderId="31" xfId="0" applyNumberFormat="1" applyFont="1" applyFill="1" applyBorder="1"/>
    <xf numFmtId="0" fontId="12" fillId="0" borderId="37" xfId="0" applyNumberFormat="1" applyFont="1" applyFill="1" applyBorder="1" applyAlignment="1">
      <alignment horizontal="left" vertical="center" wrapText="1" readingOrder="1"/>
    </xf>
    <xf numFmtId="39" fontId="25" fillId="0" borderId="38" xfId="0" applyNumberFormat="1" applyFont="1" applyFill="1" applyBorder="1"/>
    <xf numFmtId="0" fontId="12" fillId="0" borderId="33" xfId="0" applyNumberFormat="1" applyFont="1" applyFill="1" applyBorder="1" applyAlignment="1">
      <alignment horizontal="left" vertical="center" wrapText="1" readingOrder="1"/>
    </xf>
    <xf numFmtId="39" fontId="25" fillId="0" borderId="32" xfId="0" applyNumberFormat="1" applyFont="1" applyFill="1" applyBorder="1"/>
    <xf numFmtId="39" fontId="26" fillId="12" borderId="29" xfId="0" applyNumberFormat="1" applyFont="1" applyFill="1" applyBorder="1"/>
    <xf numFmtId="39" fontId="26" fillId="12" borderId="30" xfId="0" applyNumberFormat="1" applyFont="1" applyFill="1" applyBorder="1"/>
    <xf numFmtId="4" fontId="34" fillId="0" borderId="0" xfId="0" applyNumberFormat="1" applyFont="1" applyFill="1" applyBorder="1" applyAlignment="1" applyProtection="1"/>
    <xf numFmtId="39" fontId="25" fillId="0" borderId="39" xfId="0" applyNumberFormat="1" applyFont="1" applyFill="1" applyBorder="1"/>
    <xf numFmtId="39" fontId="25" fillId="0" borderId="7" xfId="0" applyNumberFormat="1" applyFont="1" applyFill="1" applyBorder="1"/>
    <xf numFmtId="0" fontId="12" fillId="0" borderId="9" xfId="0" applyNumberFormat="1" applyFont="1" applyFill="1" applyBorder="1" applyAlignment="1">
      <alignment horizontal="left" vertical="center" wrapText="1" readingOrder="1"/>
    </xf>
    <xf numFmtId="39" fontId="25" fillId="0" borderId="40" xfId="0" applyNumberFormat="1" applyFont="1" applyFill="1" applyBorder="1"/>
    <xf numFmtId="39" fontId="25" fillId="0" borderId="41" xfId="0" applyNumberFormat="1" applyFont="1" applyFill="1" applyBorder="1"/>
    <xf numFmtId="4" fontId="33" fillId="0" borderId="42" xfId="0" applyNumberFormat="1" applyFont="1" applyFill="1" applyBorder="1" applyAlignment="1" applyProtection="1">
      <alignment horizontal="center"/>
    </xf>
    <xf numFmtId="39" fontId="26" fillId="13" borderId="29" xfId="0" applyNumberFormat="1" applyFont="1" applyFill="1" applyBorder="1"/>
    <xf numFmtId="39" fontId="26" fillId="13" borderId="43" xfId="0" applyNumberFormat="1" applyFont="1" applyFill="1" applyBorder="1"/>
    <xf numFmtId="39" fontId="26" fillId="13" borderId="30" xfId="0" applyNumberFormat="1" applyFont="1" applyFill="1" applyBorder="1"/>
    <xf numFmtId="4" fontId="34" fillId="0" borderId="0" xfId="0" applyNumberFormat="1" applyFont="1" applyFill="1" applyBorder="1" applyAlignment="1" applyProtection="1">
      <alignment horizontal="center"/>
    </xf>
    <xf numFmtId="4" fontId="33" fillId="0" borderId="42" xfId="0" applyNumberFormat="1" applyFont="1" applyFill="1" applyBorder="1" applyAlignment="1" applyProtection="1">
      <alignment horizontal="center" vertical="center"/>
    </xf>
    <xf numFmtId="39" fontId="24" fillId="9" borderId="35" xfId="0" applyNumberFormat="1" applyFont="1" applyFill="1" applyBorder="1" applyAlignment="1">
      <alignment horizontal="right" vertical="center" wrapText="1" readingOrder="1"/>
    </xf>
    <xf numFmtId="39" fontId="24" fillId="9" borderId="42" xfId="0" applyNumberFormat="1" applyFont="1" applyFill="1" applyBorder="1" applyAlignment="1">
      <alignment horizontal="right" vertical="center" wrapText="1" readingOrder="1"/>
    </xf>
    <xf numFmtId="39" fontId="24" fillId="9" borderId="34" xfId="0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26 de agosto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0.0%</c:formatCode>
                <c:ptCount val="4"/>
                <c:pt idx="0">
                  <c:v>0.57799999999999996</c:v>
                </c:pt>
                <c:pt idx="1">
                  <c:v>0.70910299904875251</c:v>
                </c:pt>
                <c:pt idx="2">
                  <c:v>0.53029999999999999</c:v>
                </c:pt>
                <c:pt idx="3">
                  <c:v>0.67110510357539377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0.0%</c:formatCode>
                <c:ptCount val="4"/>
                <c:pt idx="0">
                  <c:v>0.71</c:v>
                </c:pt>
                <c:pt idx="1">
                  <c:v>0.67953942841395065</c:v>
                </c:pt>
                <c:pt idx="2">
                  <c:v>0.48159999999999997</c:v>
                </c:pt>
                <c:pt idx="3">
                  <c:v>0.46044744390035725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0.0%</c:formatCode>
                <c:ptCount val="4"/>
                <c:pt idx="0">
                  <c:v>0.62681370852651208</c:v>
                </c:pt>
                <c:pt idx="1">
                  <c:v>0.6981703663217057</c:v>
                </c:pt>
                <c:pt idx="2">
                  <c:v>0.51229069996029442</c:v>
                </c:pt>
                <c:pt idx="3">
                  <c:v>0.59320372783104225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4049792"/>
        <c:axId val="128796928"/>
        <c:axId val="0"/>
      </c:bar3DChart>
      <c:catAx>
        <c:axId val="114049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796928"/>
        <c:crosses val="autoZero"/>
        <c:auto val="1"/>
        <c:lblAlgn val="ctr"/>
        <c:lblOffset val="100"/>
        <c:noMultiLvlLbl val="0"/>
      </c:catAx>
      <c:valAx>
        <c:axId val="12879692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404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</a:t>
            </a:r>
            <a:r>
              <a:rPr lang="es-CO" baseline="0"/>
              <a:t> a 26 de agosto de 2015</a:t>
            </a:r>
            <a:endParaRPr lang="es-CO"/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595392875239835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11231.17663672</c:v>
                </c:pt>
                <c:pt idx="1">
                  <c:v>10629.34435501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6315.6875454800002</c:v>
                </c:pt>
                <c:pt idx="1">
                  <c:v>4279.4311340799995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17546.864182199999</c:v>
                </c:pt>
                <c:pt idx="1">
                  <c:v>14908.77548909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117248"/>
        <c:axId val="132118784"/>
        <c:axId val="0"/>
      </c:bar3DChart>
      <c:catAx>
        <c:axId val="1321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18784"/>
        <c:crosses val="autoZero"/>
        <c:auto val="1"/>
        <c:lblAlgn val="ctr"/>
        <c:lblOffset val="100"/>
        <c:noMultiLvlLbl val="0"/>
      </c:catAx>
      <c:valAx>
        <c:axId val="1321187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211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081348085077876"/>
          <c:y val="0.42154918270790986"/>
          <c:w val="0.29642734849531366"/>
          <c:h val="0.252346320050557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/>
              <a:t>EJECUCION PROYECTOS DE INVERSION A 26 DE AGOSTO DE 2015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98.001955930000008</c:v>
                </c:pt>
                <c:pt idx="1">
                  <c:v>85.80195753000001</c:v>
                </c:pt>
                <c:pt idx="2">
                  <c:v>85.80195753000001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70.34311679012346</c:v>
                </c:pt>
                <c:pt idx="1">
                  <c:v>70.334244362139913</c:v>
                </c:pt>
                <c:pt idx="2">
                  <c:v>70.035500617283958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78.246098187142863</c:v>
                </c:pt>
                <c:pt idx="1">
                  <c:v>29.154478558571427</c:v>
                </c:pt>
                <c:pt idx="2">
                  <c:v>29.154478558571427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59.325957558719523</c:v>
                </c:pt>
                <c:pt idx="1">
                  <c:v>49.080331416238515</c:v>
                </c:pt>
                <c:pt idx="2">
                  <c:v>48.95625917880124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3789440"/>
        <c:axId val="164099584"/>
        <c:axId val="0"/>
      </c:bar3DChart>
      <c:catAx>
        <c:axId val="16378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099584"/>
        <c:crosses val="autoZero"/>
        <c:auto val="1"/>
        <c:lblAlgn val="ctr"/>
        <c:lblOffset val="100"/>
        <c:noMultiLvlLbl val="0"/>
      </c:catAx>
      <c:valAx>
        <c:axId val="164099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37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387986</xdr:colOff>
      <xdr:row>4</xdr:row>
      <xdr:rowOff>38946</xdr:rowOff>
    </xdr:from>
    <xdr:to>
      <xdr:col>1</xdr:col>
      <xdr:colOff>765174</xdr:colOff>
      <xdr:row>5</xdr:row>
      <xdr:rowOff>112563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6" y="667596"/>
          <a:ext cx="501013" cy="378417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189441</xdr:rowOff>
    </xdr:from>
    <xdr:to>
      <xdr:col>1</xdr:col>
      <xdr:colOff>275166</xdr:colOff>
      <xdr:row>12</xdr:row>
      <xdr:rowOff>66675</xdr:rowOff>
    </xdr:to>
    <xdr:sp macro="" textlink="">
      <xdr:nvSpPr>
        <xdr:cNvPr id="3" name="2 Flecha abajo"/>
        <xdr:cNvSpPr/>
      </xdr:nvSpPr>
      <xdr:spPr>
        <a:xfrm>
          <a:off x="828675" y="26564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797985</xdr:colOff>
      <xdr:row>10</xdr:row>
      <xdr:rowOff>353484</xdr:rowOff>
    </xdr:from>
    <xdr:to>
      <xdr:col>7</xdr:col>
      <xdr:colOff>967318</xdr:colOff>
      <xdr:row>12</xdr:row>
      <xdr:rowOff>46567</xdr:rowOff>
    </xdr:to>
    <xdr:sp macro="" textlink="">
      <xdr:nvSpPr>
        <xdr:cNvPr id="4" name="3 Flecha abajo"/>
        <xdr:cNvSpPr/>
      </xdr:nvSpPr>
      <xdr:spPr>
        <a:xfrm>
          <a:off x="8065560" y="3477684"/>
          <a:ext cx="169333" cy="4550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84667</xdr:colOff>
      <xdr:row>7</xdr:row>
      <xdr:rowOff>89958</xdr:rowOff>
    </xdr:from>
    <xdr:to>
      <xdr:col>5</xdr:col>
      <xdr:colOff>232833</xdr:colOff>
      <xdr:row>7</xdr:row>
      <xdr:rowOff>220133</xdr:rowOff>
    </xdr:to>
    <xdr:sp macro="" textlink="">
      <xdr:nvSpPr>
        <xdr:cNvPr id="5" name="4 Flecha arriba"/>
        <xdr:cNvSpPr/>
      </xdr:nvSpPr>
      <xdr:spPr>
        <a:xfrm>
          <a:off x="6571192" y="1756833"/>
          <a:ext cx="148166" cy="13017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110066</xdr:colOff>
      <xdr:row>9</xdr:row>
      <xdr:rowOff>120649</xdr:rowOff>
    </xdr:from>
    <xdr:to>
      <xdr:col>5</xdr:col>
      <xdr:colOff>279399</xdr:colOff>
      <xdr:row>9</xdr:row>
      <xdr:rowOff>385232</xdr:rowOff>
    </xdr:to>
    <xdr:sp macro="" textlink="">
      <xdr:nvSpPr>
        <xdr:cNvPr id="7" name="6 Flecha abajo"/>
        <xdr:cNvSpPr/>
      </xdr:nvSpPr>
      <xdr:spPr>
        <a:xfrm>
          <a:off x="5196416" y="2740024"/>
          <a:ext cx="169333" cy="264583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809625</xdr:colOff>
      <xdr:row>10</xdr:row>
      <xdr:rowOff>169333</xdr:rowOff>
    </xdr:from>
    <xdr:to>
      <xdr:col>3</xdr:col>
      <xdr:colOff>958850</xdr:colOff>
      <xdr:row>11</xdr:row>
      <xdr:rowOff>242358</xdr:rowOff>
    </xdr:to>
    <xdr:sp macro="" textlink="">
      <xdr:nvSpPr>
        <xdr:cNvPr id="8" name="7 Flecha arriba"/>
        <xdr:cNvSpPr/>
      </xdr:nvSpPr>
      <xdr:spPr>
        <a:xfrm>
          <a:off x="4248150" y="2636308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7</xdr:row>
      <xdr:rowOff>105834</xdr:rowOff>
    </xdr:from>
    <xdr:to>
      <xdr:col>9</xdr:col>
      <xdr:colOff>285749</xdr:colOff>
      <xdr:row>7</xdr:row>
      <xdr:rowOff>359834</xdr:rowOff>
    </xdr:to>
    <xdr:sp macro="" textlink="">
      <xdr:nvSpPr>
        <xdr:cNvPr id="9" name="8 Flecha arriba"/>
        <xdr:cNvSpPr/>
      </xdr:nvSpPr>
      <xdr:spPr>
        <a:xfrm>
          <a:off x="9576858" y="1715559"/>
          <a:ext cx="148166" cy="254000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148166</xdr:colOff>
      <xdr:row>9</xdr:row>
      <xdr:rowOff>148166</xdr:rowOff>
    </xdr:from>
    <xdr:to>
      <xdr:col>9</xdr:col>
      <xdr:colOff>317499</xdr:colOff>
      <xdr:row>9</xdr:row>
      <xdr:rowOff>412749</xdr:rowOff>
    </xdr:to>
    <xdr:sp macro="" textlink="">
      <xdr:nvSpPr>
        <xdr:cNvPr id="11" name="10 Flecha abajo"/>
        <xdr:cNvSpPr/>
      </xdr:nvSpPr>
      <xdr:spPr>
        <a:xfrm>
          <a:off x="9587441" y="276754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93135</xdr:colOff>
      <xdr:row>19</xdr:row>
      <xdr:rowOff>66676</xdr:rowOff>
    </xdr:from>
    <xdr:to>
      <xdr:col>3</xdr:col>
      <xdr:colOff>262468</xdr:colOff>
      <xdr:row>19</xdr:row>
      <xdr:rowOff>207434</xdr:rowOff>
    </xdr:to>
    <xdr:sp macro="" textlink="">
      <xdr:nvSpPr>
        <xdr:cNvPr id="24" name="23 Flecha abajo"/>
        <xdr:cNvSpPr/>
      </xdr:nvSpPr>
      <xdr:spPr>
        <a:xfrm>
          <a:off x="4188885" y="4457701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62441</xdr:colOff>
      <xdr:row>21</xdr:row>
      <xdr:rowOff>82549</xdr:rowOff>
    </xdr:from>
    <xdr:to>
      <xdr:col>3</xdr:col>
      <xdr:colOff>231774</xdr:colOff>
      <xdr:row>21</xdr:row>
      <xdr:rowOff>232832</xdr:rowOff>
    </xdr:to>
    <xdr:sp macro="" textlink="">
      <xdr:nvSpPr>
        <xdr:cNvPr id="30" name="29 Flecha abajo"/>
        <xdr:cNvSpPr/>
      </xdr:nvSpPr>
      <xdr:spPr>
        <a:xfrm>
          <a:off x="4158191" y="4987924"/>
          <a:ext cx="169333" cy="150283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32808</xdr:colOff>
      <xdr:row>19</xdr:row>
      <xdr:rowOff>58209</xdr:rowOff>
    </xdr:from>
    <xdr:to>
      <xdr:col>5</xdr:col>
      <xdr:colOff>180974</xdr:colOff>
      <xdr:row>19</xdr:row>
      <xdr:rowOff>207434</xdr:rowOff>
    </xdr:to>
    <xdr:sp macro="" textlink="">
      <xdr:nvSpPr>
        <xdr:cNvPr id="31" name="30 Flecha arriba"/>
        <xdr:cNvSpPr/>
      </xdr:nvSpPr>
      <xdr:spPr>
        <a:xfrm>
          <a:off x="6424083" y="4449234"/>
          <a:ext cx="148166" cy="1492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52916</xdr:colOff>
      <xdr:row>21</xdr:row>
      <xdr:rowOff>100541</xdr:rowOff>
    </xdr:from>
    <xdr:to>
      <xdr:col>5</xdr:col>
      <xdr:colOff>222249</xdr:colOff>
      <xdr:row>21</xdr:row>
      <xdr:rowOff>222249</xdr:rowOff>
    </xdr:to>
    <xdr:sp macro="" textlink="">
      <xdr:nvSpPr>
        <xdr:cNvPr id="33" name="32 Flecha abajo"/>
        <xdr:cNvSpPr/>
      </xdr:nvSpPr>
      <xdr:spPr>
        <a:xfrm>
          <a:off x="6444191" y="5005916"/>
          <a:ext cx="169333" cy="12170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387986</xdr:colOff>
      <xdr:row>58</xdr:row>
      <xdr:rowOff>38946</xdr:rowOff>
    </xdr:from>
    <xdr:to>
      <xdr:col>1</xdr:col>
      <xdr:colOff>765174</xdr:colOff>
      <xdr:row>59</xdr:row>
      <xdr:rowOff>2345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6" y="13107246"/>
          <a:ext cx="501013" cy="372974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819149</xdr:colOff>
      <xdr:row>101</xdr:row>
      <xdr:rowOff>85724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22" workbookViewId="0">
      <selection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40"/>
  <sheetViews>
    <sheetView showGridLines="0" tabSelected="1" topLeftCell="K13" zoomScaleNormal="100" workbookViewId="0">
      <selection activeCell="X35" sqref="X35"/>
    </sheetView>
  </sheetViews>
  <sheetFormatPr baseColWidth="10" defaultRowHeight="15" x14ac:dyDescent="0.25"/>
  <cols>
    <col min="1" max="1" width="5.140625" customWidth="1"/>
    <col min="2" max="2" width="4" customWidth="1"/>
    <col min="3" max="3" width="4.42578125" customWidth="1"/>
    <col min="4" max="4" width="4.140625" customWidth="1"/>
    <col min="5" max="5" width="4" customWidth="1"/>
    <col min="6" max="6" width="5" customWidth="1"/>
    <col min="7" max="7" width="7.28515625" customWidth="1"/>
    <col min="8" max="8" width="5" customWidth="1"/>
    <col min="9" max="9" width="5.28515625" customWidth="1"/>
    <col min="10" max="10" width="41.85546875" customWidth="1"/>
    <col min="11" max="11" width="15.140625" bestFit="1" customWidth="1"/>
    <col min="12" max="12" width="15" customWidth="1"/>
    <col min="13" max="13" width="15.7109375" customWidth="1"/>
    <col min="14" max="14" width="15.42578125" customWidth="1"/>
    <col min="15" max="15" width="18.85546875" hidden="1" customWidth="1"/>
    <col min="16" max="16" width="16.28515625" customWidth="1"/>
    <col min="17" max="17" width="16.42578125" customWidth="1"/>
    <col min="18" max="18" width="16.5703125" customWidth="1"/>
    <col min="19" max="19" width="17.28515625" customWidth="1"/>
    <col min="20" max="20" width="16.85546875" customWidth="1"/>
    <col min="21" max="21" width="16.140625" customWidth="1"/>
    <col min="22" max="23" width="8.42578125" customWidth="1"/>
    <col min="24" max="24" width="7" customWidth="1"/>
    <col min="25" max="29" width="0" hidden="1" customWidth="1"/>
  </cols>
  <sheetData>
    <row r="1" spans="1:25" s="143" customFormat="1" ht="11.25" x14ac:dyDescent="0.2">
      <c r="A1" s="142" t="s">
        <v>347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s="143" customFormat="1" ht="11.25" x14ac:dyDescent="0.2">
      <c r="A2" s="142" t="s">
        <v>348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s="143" customFormat="1" ht="11.25" x14ac:dyDescent="0.2">
      <c r="A3" s="142" t="s">
        <v>375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 t="str">
        <f>+TRIM(A3)</f>
        <v>Ejecución Presupuestal Acumulada a 30 de Septiembre de 2015</v>
      </c>
    </row>
    <row r="4" spans="1:25" ht="6" customHeight="1" thickBot="1" x14ac:dyDescent="0.3">
      <c r="A4" s="3" t="s">
        <v>1</v>
      </c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3" t="s">
        <v>1</v>
      </c>
      <c r="R4" s="3" t="s">
        <v>1</v>
      </c>
      <c r="S4" s="3" t="s">
        <v>1</v>
      </c>
      <c r="T4" s="3" t="s">
        <v>1</v>
      </c>
      <c r="U4" s="3" t="s">
        <v>1</v>
      </c>
    </row>
    <row r="5" spans="1:25" s="143" customFormat="1" ht="34.5" thickBot="1" x14ac:dyDescent="0.25">
      <c r="A5" s="144" t="s">
        <v>9</v>
      </c>
      <c r="B5" s="144" t="s">
        <v>10</v>
      </c>
      <c r="C5" s="144" t="s">
        <v>11</v>
      </c>
      <c r="D5" s="144" t="s">
        <v>12</v>
      </c>
      <c r="E5" s="144" t="s">
        <v>13</v>
      </c>
      <c r="F5" s="144" t="s">
        <v>14</v>
      </c>
      <c r="G5" s="145" t="s">
        <v>17</v>
      </c>
      <c r="H5" s="146" t="s">
        <v>18</v>
      </c>
      <c r="I5" s="147" t="s">
        <v>19</v>
      </c>
      <c r="J5" s="147" t="s">
        <v>20</v>
      </c>
      <c r="K5" s="147" t="s">
        <v>21</v>
      </c>
      <c r="L5" s="147" t="s">
        <v>22</v>
      </c>
      <c r="M5" s="147" t="s">
        <v>23</v>
      </c>
      <c r="N5" s="148" t="s">
        <v>24</v>
      </c>
      <c r="O5" s="147" t="s">
        <v>25</v>
      </c>
      <c r="P5" s="147" t="s">
        <v>26</v>
      </c>
      <c r="Q5" s="147" t="s">
        <v>27</v>
      </c>
      <c r="R5" s="148" t="s">
        <v>28</v>
      </c>
      <c r="S5" s="149" t="s">
        <v>29</v>
      </c>
      <c r="T5" s="147" t="s">
        <v>30</v>
      </c>
      <c r="U5" s="150" t="s">
        <v>31</v>
      </c>
      <c r="V5" s="151" t="s">
        <v>342</v>
      </c>
      <c r="W5" s="152" t="s">
        <v>343</v>
      </c>
      <c r="X5" s="153" t="s">
        <v>344</v>
      </c>
    </row>
    <row r="6" spans="1:25" s="157" customFormat="1" ht="11.25" x14ac:dyDescent="0.2">
      <c r="A6" s="23" t="s">
        <v>35</v>
      </c>
      <c r="B6" s="23">
        <v>1</v>
      </c>
      <c r="C6" s="23">
        <v>0</v>
      </c>
      <c r="D6" s="23">
        <v>1</v>
      </c>
      <c r="E6" s="23">
        <v>1</v>
      </c>
      <c r="F6" s="23"/>
      <c r="G6" s="154" t="s">
        <v>38</v>
      </c>
      <c r="H6" s="155">
        <v>10</v>
      </c>
      <c r="I6" s="23" t="s">
        <v>40</v>
      </c>
      <c r="J6" s="61" t="str">
        <f>+'datos iniciales'!O5</f>
        <v>SUELDOS DE PERSONAL DE NOMINA</v>
      </c>
      <c r="K6" s="70">
        <f>+'datos iniciales'!P5</f>
        <v>6981000000</v>
      </c>
      <c r="L6" s="70">
        <f>+'datos iniciales'!Q5</f>
        <v>0</v>
      </c>
      <c r="M6" s="70">
        <f>+'datos iniciales'!R5</f>
        <v>0</v>
      </c>
      <c r="N6" s="70">
        <f>+'datos iniciales'!S5</f>
        <v>6981000000</v>
      </c>
      <c r="O6" s="69">
        <v>0</v>
      </c>
      <c r="P6" s="71">
        <f>+'datos iniciales'!U5</f>
        <v>6981000000</v>
      </c>
      <c r="Q6" s="71">
        <f>+'datos iniciales'!V5</f>
        <v>0</v>
      </c>
      <c r="R6" s="71">
        <f>+'datos iniciales'!W5</f>
        <v>5128287630</v>
      </c>
      <c r="S6" s="71">
        <f>+'datos iniciales'!X5</f>
        <v>5117440369</v>
      </c>
      <c r="T6" s="71">
        <f>+'datos iniciales'!Y5</f>
        <v>5117440369</v>
      </c>
      <c r="U6" s="71">
        <f>+'datos iniciales'!Z5</f>
        <v>5117440369</v>
      </c>
      <c r="V6" s="69">
        <f t="shared" ref="V6:V11" si="0">+R6/N6*100</f>
        <v>73.460645036527723</v>
      </c>
      <c r="W6" s="69">
        <f t="shared" ref="W6:W11" si="1">+S6/N6*100</f>
        <v>73.305262412261854</v>
      </c>
      <c r="X6" s="156">
        <f t="shared" ref="X6:X11" si="2">+U6/N6*100</f>
        <v>73.305262412261854</v>
      </c>
    </row>
    <row r="7" spans="1:25" s="157" customFormat="1" ht="11.25" x14ac:dyDescent="0.2">
      <c r="A7" s="23" t="s">
        <v>35</v>
      </c>
      <c r="B7" s="23">
        <v>1</v>
      </c>
      <c r="C7" s="23">
        <v>0</v>
      </c>
      <c r="D7" s="23">
        <v>1</v>
      </c>
      <c r="E7" s="23">
        <v>4</v>
      </c>
      <c r="F7" s="23"/>
      <c r="G7" s="154" t="s">
        <v>38</v>
      </c>
      <c r="H7" s="155">
        <v>10</v>
      </c>
      <c r="I7" s="23" t="s">
        <v>40</v>
      </c>
      <c r="J7" s="61" t="str">
        <f>+'datos iniciales'!O6</f>
        <v>PRIMA TECNICA</v>
      </c>
      <c r="K7" s="70">
        <f>+'datos iniciales'!P6</f>
        <v>754000000</v>
      </c>
      <c r="L7" s="70">
        <f>+'datos iniciales'!Q6</f>
        <v>70000000</v>
      </c>
      <c r="M7" s="70">
        <f>+'datos iniciales'!R6</f>
        <v>0</v>
      </c>
      <c r="N7" s="70">
        <f>+'datos iniciales'!S6</f>
        <v>824000000</v>
      </c>
      <c r="O7" s="69">
        <v>0</v>
      </c>
      <c r="P7" s="71">
        <f>+'datos iniciales'!U6</f>
        <v>824000000</v>
      </c>
      <c r="Q7" s="71">
        <f>+'datos iniciales'!V6</f>
        <v>0</v>
      </c>
      <c r="R7" s="71">
        <f>+'datos iniciales'!W6</f>
        <v>527973074</v>
      </c>
      <c r="S7" s="71">
        <f>+'datos iniciales'!X6</f>
        <v>527875525</v>
      </c>
      <c r="T7" s="71">
        <f>+'datos iniciales'!Y6</f>
        <v>527875525</v>
      </c>
      <c r="U7" s="71">
        <f>+'datos iniciales'!Z6</f>
        <v>527875525</v>
      </c>
      <c r="V7" s="69">
        <f t="shared" si="0"/>
        <v>64.074402184466024</v>
      </c>
      <c r="W7" s="69">
        <f t="shared" si="1"/>
        <v>64.06256371359224</v>
      </c>
      <c r="X7" s="156">
        <f t="shared" si="2"/>
        <v>64.06256371359224</v>
      </c>
    </row>
    <row r="8" spans="1:25" s="157" customFormat="1" ht="11.25" x14ac:dyDescent="0.2">
      <c r="A8" s="23" t="s">
        <v>35</v>
      </c>
      <c r="B8" s="23">
        <v>1</v>
      </c>
      <c r="C8" s="23">
        <v>0</v>
      </c>
      <c r="D8" s="23">
        <v>1</v>
      </c>
      <c r="E8" s="23">
        <v>5</v>
      </c>
      <c r="F8" s="23"/>
      <c r="G8" s="154" t="s">
        <v>38</v>
      </c>
      <c r="H8" s="155">
        <v>10</v>
      </c>
      <c r="I8" s="23" t="s">
        <v>40</v>
      </c>
      <c r="J8" s="61" t="str">
        <f>+'datos iniciales'!O7</f>
        <v>OTROS</v>
      </c>
      <c r="K8" s="70">
        <f>+'datos iniciales'!P7</f>
        <v>2191000000</v>
      </c>
      <c r="L8" s="70">
        <f>+'datos iniciales'!Q7</f>
        <v>0</v>
      </c>
      <c r="M8" s="70">
        <f>+'datos iniciales'!R7</f>
        <v>170000000</v>
      </c>
      <c r="N8" s="70">
        <f>+'datos iniciales'!S7</f>
        <v>2021000000</v>
      </c>
      <c r="O8" s="69">
        <v>0</v>
      </c>
      <c r="P8" s="71">
        <f>+'datos iniciales'!U7</f>
        <v>2021000000</v>
      </c>
      <c r="Q8" s="71">
        <f>+'datos iniciales'!V7</f>
        <v>0</v>
      </c>
      <c r="R8" s="71">
        <f>+'datos iniciales'!W7</f>
        <v>1179735499</v>
      </c>
      <c r="S8" s="71">
        <f>+'datos iniciales'!X7</f>
        <v>1167033078</v>
      </c>
      <c r="T8" s="71">
        <f>+'datos iniciales'!Y7</f>
        <v>1167033078</v>
      </c>
      <c r="U8" s="71">
        <f>+'datos iniciales'!Z7</f>
        <v>1167033078</v>
      </c>
      <c r="V8" s="69">
        <f t="shared" si="0"/>
        <v>58.373849529935676</v>
      </c>
      <c r="W8" s="69">
        <f t="shared" si="1"/>
        <v>57.745327956457203</v>
      </c>
      <c r="X8" s="156">
        <f t="shared" si="2"/>
        <v>57.745327956457203</v>
      </c>
    </row>
    <row r="9" spans="1:25" s="157" customFormat="1" ht="22.5" x14ac:dyDescent="0.2">
      <c r="A9" s="23" t="s">
        <v>35</v>
      </c>
      <c r="B9" s="23">
        <v>1</v>
      </c>
      <c r="C9" s="23">
        <v>0</v>
      </c>
      <c r="D9" s="23">
        <v>1</v>
      </c>
      <c r="E9" s="23">
        <v>9</v>
      </c>
      <c r="F9" s="23"/>
      <c r="G9" s="154" t="s">
        <v>38</v>
      </c>
      <c r="H9" s="155">
        <v>10</v>
      </c>
      <c r="I9" s="23" t="s">
        <v>40</v>
      </c>
      <c r="J9" s="61" t="str">
        <f>+'datos iniciales'!O8</f>
        <v>HORAS EXTRAS, DIAS FESTIVOS E INDEMNIZACION POR VACACIONES</v>
      </c>
      <c r="K9" s="70">
        <f>+'datos iniciales'!P8</f>
        <v>65000000</v>
      </c>
      <c r="L9" s="70">
        <f>+'datos iniciales'!Q8</f>
        <v>100000000</v>
      </c>
      <c r="M9" s="70">
        <f>+'datos iniciales'!R8</f>
        <v>0</v>
      </c>
      <c r="N9" s="70">
        <f>+'datos iniciales'!S8</f>
        <v>165000000</v>
      </c>
      <c r="O9" s="69">
        <v>0</v>
      </c>
      <c r="P9" s="71">
        <f>+'datos iniciales'!U8</f>
        <v>164010000</v>
      </c>
      <c r="Q9" s="71">
        <f>+'datos iniciales'!V8</f>
        <v>0</v>
      </c>
      <c r="R9" s="71">
        <f>+'datos iniciales'!W8</f>
        <v>140797788</v>
      </c>
      <c r="S9" s="71">
        <f>+'datos iniciales'!X8</f>
        <v>140452374</v>
      </c>
      <c r="T9" s="71">
        <f>+'datos iniciales'!Y8</f>
        <v>140452374</v>
      </c>
      <c r="U9" s="71">
        <f>+'datos iniciales'!Z8</f>
        <v>140452374</v>
      </c>
      <c r="V9" s="69">
        <f t="shared" si="0"/>
        <v>85.331992727272734</v>
      </c>
      <c r="W9" s="69">
        <f t="shared" si="1"/>
        <v>85.122650909090908</v>
      </c>
      <c r="X9" s="156">
        <f t="shared" si="2"/>
        <v>85.122650909090908</v>
      </c>
    </row>
    <row r="10" spans="1:25" s="157" customFormat="1" ht="11.25" x14ac:dyDescent="0.2">
      <c r="A10" s="23" t="s">
        <v>35</v>
      </c>
      <c r="B10" s="23">
        <v>1</v>
      </c>
      <c r="C10" s="23">
        <v>0</v>
      </c>
      <c r="D10" s="23">
        <v>2</v>
      </c>
      <c r="E10" s="23"/>
      <c r="F10" s="23"/>
      <c r="G10" s="154" t="s">
        <v>38</v>
      </c>
      <c r="H10" s="155">
        <v>10</v>
      </c>
      <c r="I10" s="23" t="s">
        <v>40</v>
      </c>
      <c r="J10" s="61" t="str">
        <f>+'datos iniciales'!O9</f>
        <v>SERVICIOS PERSONALES INDIRECTOS</v>
      </c>
      <c r="K10" s="70">
        <f>+'datos iniciales'!P9</f>
        <v>139500000</v>
      </c>
      <c r="L10" s="70">
        <f>+'datos iniciales'!Q9</f>
        <v>0</v>
      </c>
      <c r="M10" s="70">
        <f>+'datos iniciales'!R9</f>
        <v>0</v>
      </c>
      <c r="N10" s="70">
        <f>+'datos iniciales'!S9</f>
        <v>139500000</v>
      </c>
      <c r="O10" s="69">
        <v>0</v>
      </c>
      <c r="P10" s="71">
        <f>+'datos iniciales'!U9</f>
        <v>131404330</v>
      </c>
      <c r="Q10" s="71">
        <f>+'datos iniciales'!V9</f>
        <v>5584670</v>
      </c>
      <c r="R10" s="71">
        <f>+'datos iniciales'!W9</f>
        <v>123352074</v>
      </c>
      <c r="S10" s="71">
        <f>+'datos iniciales'!X9</f>
        <v>58971810</v>
      </c>
      <c r="T10" s="71">
        <f>+'datos iniciales'!Y9</f>
        <v>58971810</v>
      </c>
      <c r="U10" s="71">
        <f>+'datos iniciales'!Z9</f>
        <v>58971810</v>
      </c>
      <c r="V10" s="69">
        <f t="shared" si="0"/>
        <v>88.424425806451609</v>
      </c>
      <c r="W10" s="69">
        <f t="shared" si="1"/>
        <v>42.273698924731185</v>
      </c>
      <c r="X10" s="156">
        <f t="shared" si="2"/>
        <v>42.273698924731185</v>
      </c>
    </row>
    <row r="11" spans="1:25" s="157" customFormat="1" ht="23.25" thickBot="1" x14ac:dyDescent="0.25">
      <c r="A11" s="23" t="s">
        <v>35</v>
      </c>
      <c r="B11" s="23">
        <v>1</v>
      </c>
      <c r="C11" s="23">
        <v>0</v>
      </c>
      <c r="D11" s="23">
        <v>5</v>
      </c>
      <c r="E11" s="23"/>
      <c r="F11" s="23"/>
      <c r="G11" s="154" t="s">
        <v>38</v>
      </c>
      <c r="H11" s="158">
        <v>10</v>
      </c>
      <c r="I11" s="159" t="s">
        <v>40</v>
      </c>
      <c r="J11" s="160" t="str">
        <f>+'datos iniciales'!O10</f>
        <v>CONTRIBUCIONES INHERENTES A LA NOMINA SECTOR PRIVADO Y PUBLICO</v>
      </c>
      <c r="K11" s="161">
        <f>+'datos iniciales'!P10</f>
        <v>3150000000</v>
      </c>
      <c r="L11" s="161">
        <f>+'datos iniciales'!Q10</f>
        <v>0</v>
      </c>
      <c r="M11" s="161">
        <f>+'datos iniciales'!R10</f>
        <v>0</v>
      </c>
      <c r="N11" s="161">
        <f>+'datos iniciales'!S10</f>
        <v>3150000000</v>
      </c>
      <c r="O11" s="162">
        <v>0</v>
      </c>
      <c r="P11" s="163">
        <f>+'datos iniciales'!U10</f>
        <v>3150000000</v>
      </c>
      <c r="Q11" s="163">
        <f>+'datos iniciales'!V10</f>
        <v>0</v>
      </c>
      <c r="R11" s="163">
        <f>+'datos iniciales'!W10</f>
        <v>2299978864</v>
      </c>
      <c r="S11" s="163">
        <f>+'datos iniciales'!X10</f>
        <v>2299917664</v>
      </c>
      <c r="T11" s="163">
        <f>+'datos iniciales'!Y10</f>
        <v>2299917664</v>
      </c>
      <c r="U11" s="163">
        <f>+'datos iniciales'!Z10</f>
        <v>2299917664</v>
      </c>
      <c r="V11" s="162">
        <f t="shared" si="0"/>
        <v>73.015202031746028</v>
      </c>
      <c r="W11" s="162">
        <f t="shared" si="1"/>
        <v>73.013259174603178</v>
      </c>
      <c r="X11" s="164">
        <f t="shared" si="2"/>
        <v>73.013259174603178</v>
      </c>
    </row>
    <row r="12" spans="1:25" s="157" customFormat="1" ht="12" thickBo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165"/>
      <c r="W12" s="165"/>
      <c r="X12" s="165"/>
    </row>
    <row r="13" spans="1:25" s="157" customFormat="1" ht="12" thickBot="1" x14ac:dyDescent="0.25">
      <c r="A13" s="23" t="s">
        <v>35</v>
      </c>
      <c r="B13" s="23">
        <v>2</v>
      </c>
      <c r="C13" s="23">
        <v>0</v>
      </c>
      <c r="D13" s="23">
        <v>3</v>
      </c>
      <c r="E13" s="23"/>
      <c r="F13" s="23"/>
      <c r="G13" s="154" t="s">
        <v>38</v>
      </c>
      <c r="H13" s="166">
        <v>10</v>
      </c>
      <c r="I13" s="167" t="s">
        <v>40</v>
      </c>
      <c r="J13" s="168" t="str">
        <f>+'datos iniciales'!O11</f>
        <v>IMPUESTOS Y MULTAS</v>
      </c>
      <c r="K13" s="168">
        <f>+'datos iniciales'!P11</f>
        <v>24000000</v>
      </c>
      <c r="L13" s="168">
        <f>+'datos iniciales'!Q11</f>
        <v>3850000</v>
      </c>
      <c r="M13" s="168">
        <f>+'datos iniciales'!R11</f>
        <v>0</v>
      </c>
      <c r="N13" s="168">
        <f>+'datos iniciales'!S11</f>
        <v>27850000</v>
      </c>
      <c r="O13" s="169">
        <v>0</v>
      </c>
      <c r="P13" s="169">
        <f>+'datos iniciales'!U11</f>
        <v>26987000</v>
      </c>
      <c r="Q13" s="169">
        <f>+'datos iniciales'!V11</f>
        <v>863000</v>
      </c>
      <c r="R13" s="169">
        <f>+'datos iniciales'!W11</f>
        <v>26987000</v>
      </c>
      <c r="S13" s="169">
        <f>+'datos iniciales'!X11</f>
        <v>26987000</v>
      </c>
      <c r="T13" s="169">
        <f>+'datos iniciales'!Y11</f>
        <v>26987000</v>
      </c>
      <c r="U13" s="169">
        <f>+'datos iniciales'!Z11</f>
        <v>26987000</v>
      </c>
      <c r="V13" s="169">
        <f>+R13/N13*100</f>
        <v>96.901256732495511</v>
      </c>
      <c r="W13" s="169">
        <f>+S13/N13*100</f>
        <v>96.901256732495511</v>
      </c>
      <c r="X13" s="170">
        <f>+U13/N13*100</f>
        <v>96.901256732495511</v>
      </c>
    </row>
    <row r="14" spans="1:25" s="157" customFormat="1" ht="12" thickBot="1" x14ac:dyDescent="0.25">
      <c r="A14" s="23" t="s">
        <v>35</v>
      </c>
      <c r="B14" s="23">
        <v>2</v>
      </c>
      <c r="C14" s="23">
        <v>0</v>
      </c>
      <c r="D14" s="23">
        <v>4</v>
      </c>
      <c r="E14" s="23"/>
      <c r="F14" s="23"/>
      <c r="G14" s="154" t="s">
        <v>38</v>
      </c>
      <c r="H14" s="158">
        <v>10</v>
      </c>
      <c r="I14" s="159" t="s">
        <v>40</v>
      </c>
      <c r="J14" s="171" t="str">
        <f>+'datos iniciales'!O12</f>
        <v>ADQUISICION DE BIENES Y SERVICIOS</v>
      </c>
      <c r="K14" s="171">
        <f>+'datos iniciales'!P12</f>
        <v>1954759800</v>
      </c>
      <c r="L14" s="171">
        <f>+'datos iniciales'!Q12</f>
        <v>0</v>
      </c>
      <c r="M14" s="171">
        <f>+'datos iniciales'!R12</f>
        <v>3850000</v>
      </c>
      <c r="N14" s="171">
        <f>+'datos iniciales'!S12</f>
        <v>1950909800</v>
      </c>
      <c r="O14" s="162">
        <v>0</v>
      </c>
      <c r="P14" s="172">
        <f>+'datos iniciales'!U12</f>
        <v>1878512472.21</v>
      </c>
      <c r="Q14" s="172">
        <f>+'datos iniciales'!V12</f>
        <v>52139643.789999999</v>
      </c>
      <c r="R14" s="172">
        <f>+'datos iniciales'!W12</f>
        <v>1654552469.72</v>
      </c>
      <c r="S14" s="172">
        <f>+'datos iniciales'!X12</f>
        <v>1141154297.01</v>
      </c>
      <c r="T14" s="172">
        <f>+'datos iniciales'!Y12</f>
        <v>1140077817.01</v>
      </c>
      <c r="U14" s="172">
        <f>+'datos iniciales'!Z12</f>
        <v>1140030160.1500001</v>
      </c>
      <c r="V14" s="162">
        <f>+R14/N14*100</f>
        <v>84.809275637448749</v>
      </c>
      <c r="W14" s="162">
        <f>+S14/N14*100</f>
        <v>58.49344223961559</v>
      </c>
      <c r="X14" s="164">
        <f>+U14/N14*100</f>
        <v>58.435821079477904</v>
      </c>
    </row>
    <row r="15" spans="1:25" s="157" customFormat="1" ht="12" thickBo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165"/>
      <c r="W15" s="165"/>
      <c r="X15" s="165"/>
    </row>
    <row r="16" spans="1:25" s="157" customFormat="1" ht="11.25" x14ac:dyDescent="0.2">
      <c r="A16" s="23" t="s">
        <v>35</v>
      </c>
      <c r="B16" s="23">
        <v>3</v>
      </c>
      <c r="C16" s="23">
        <v>2</v>
      </c>
      <c r="D16" s="23">
        <v>1</v>
      </c>
      <c r="E16" s="23">
        <v>1</v>
      </c>
      <c r="F16" s="23"/>
      <c r="G16" s="154" t="s">
        <v>38</v>
      </c>
      <c r="H16" s="166">
        <v>11</v>
      </c>
      <c r="I16" s="173" t="s">
        <v>63</v>
      </c>
      <c r="J16" s="174" t="str">
        <f>+'datos iniciales'!O13</f>
        <v>CUOTA DE AUDITAJE CONTRANAL</v>
      </c>
      <c r="K16" s="175">
        <f>+'datos iniciales'!P13</f>
        <v>29265000</v>
      </c>
      <c r="L16" s="175">
        <f>+'datos iniciales'!Q13</f>
        <v>0</v>
      </c>
      <c r="M16" s="175">
        <f>+'datos iniciales'!R13</f>
        <v>0</v>
      </c>
      <c r="N16" s="175">
        <f>+'datos iniciales'!S13</f>
        <v>29265000</v>
      </c>
      <c r="O16" s="174">
        <f>+'datos iniciales'!T13</f>
        <v>0</v>
      </c>
      <c r="P16" s="176">
        <f>+'datos iniciales'!U13</f>
        <v>29265000</v>
      </c>
      <c r="Q16" s="176">
        <f>+'datos iniciales'!V13</f>
        <v>0</v>
      </c>
      <c r="R16" s="176">
        <f>+'datos iniciales'!W13</f>
        <v>27050398</v>
      </c>
      <c r="S16" s="176">
        <f>+'datos iniciales'!X13</f>
        <v>27050398</v>
      </c>
      <c r="T16" s="176">
        <f>+'datos iniciales'!Y13</f>
        <v>27050398</v>
      </c>
      <c r="U16" s="176">
        <f>+'datos iniciales'!Z13</f>
        <v>27050398</v>
      </c>
      <c r="V16" s="169">
        <f>+R16/N16*100</f>
        <v>92.432591833247912</v>
      </c>
      <c r="W16" s="169">
        <f>+S16/N16*100</f>
        <v>92.432591833247912</v>
      </c>
      <c r="X16" s="170">
        <f>+U16/N16*100</f>
        <v>92.432591833247912</v>
      </c>
    </row>
    <row r="17" spans="1:24" s="157" customFormat="1" ht="11.25" x14ac:dyDescent="0.2">
      <c r="A17" s="23" t="s">
        <v>35</v>
      </c>
      <c r="B17" s="23">
        <v>3</v>
      </c>
      <c r="C17" s="23">
        <v>5</v>
      </c>
      <c r="D17" s="23">
        <v>1</v>
      </c>
      <c r="E17" s="23">
        <v>1</v>
      </c>
      <c r="F17" s="23"/>
      <c r="G17" s="154" t="s">
        <v>38</v>
      </c>
      <c r="H17" s="155">
        <v>10</v>
      </c>
      <c r="I17" s="23" t="s">
        <v>40</v>
      </c>
      <c r="J17" s="61" t="str">
        <f>+'datos iniciales'!O14</f>
        <v>MESADAS PENSIONALES</v>
      </c>
      <c r="K17" s="70">
        <f>+'datos iniciales'!P14</f>
        <v>189000000</v>
      </c>
      <c r="L17" s="70">
        <f>+'datos iniciales'!Q14</f>
        <v>0</v>
      </c>
      <c r="M17" s="70">
        <f>+'datos iniciales'!R14</f>
        <v>0</v>
      </c>
      <c r="N17" s="70">
        <f>+'datos iniciales'!S14</f>
        <v>189000000</v>
      </c>
      <c r="O17" s="69">
        <v>0</v>
      </c>
      <c r="P17" s="71">
        <f>+'datos iniciales'!U14</f>
        <v>189000000</v>
      </c>
      <c r="Q17" s="71">
        <f>+'datos iniciales'!V14</f>
        <v>0</v>
      </c>
      <c r="R17" s="71">
        <f>+'datos iniciales'!W14</f>
        <v>122461840</v>
      </c>
      <c r="S17" s="71">
        <f>+'datos iniciales'!X14</f>
        <v>122461840</v>
      </c>
      <c r="T17" s="71">
        <f>+'datos iniciales'!Y14</f>
        <v>122461840</v>
      </c>
      <c r="U17" s="71">
        <f>+'datos iniciales'!Z14</f>
        <v>122461840</v>
      </c>
      <c r="V17" s="69">
        <f>+R17/N17*100</f>
        <v>64.794624338624345</v>
      </c>
      <c r="W17" s="69">
        <f>+S17/N17*100</f>
        <v>64.794624338624345</v>
      </c>
      <c r="X17" s="156">
        <f>+U17/N17*100</f>
        <v>64.794624338624345</v>
      </c>
    </row>
    <row r="18" spans="1:24" s="157" customFormat="1" ht="12" thickBot="1" x14ac:dyDescent="0.25">
      <c r="A18" s="23" t="s">
        <v>35</v>
      </c>
      <c r="B18" s="23">
        <v>3</v>
      </c>
      <c r="C18" s="23">
        <v>6</v>
      </c>
      <c r="D18" s="23">
        <v>1</v>
      </c>
      <c r="E18" s="23">
        <v>1</v>
      </c>
      <c r="F18" s="23"/>
      <c r="G18" s="154" t="s">
        <v>38</v>
      </c>
      <c r="H18" s="158">
        <v>10</v>
      </c>
      <c r="I18" s="177" t="s">
        <v>40</v>
      </c>
      <c r="J18" s="178" t="str">
        <f>+'datos iniciales'!O15</f>
        <v>SENTENCIAS Y CONCILIACIONES</v>
      </c>
      <c r="K18" s="179">
        <f>+'datos iniciales'!P15</f>
        <v>361044000</v>
      </c>
      <c r="L18" s="179">
        <f>+'datos iniciales'!Q15</f>
        <v>0</v>
      </c>
      <c r="M18" s="179">
        <f>+'datos iniciales'!R15</f>
        <v>0</v>
      </c>
      <c r="N18" s="179">
        <f>+'datos iniciales'!S15</f>
        <v>361044000</v>
      </c>
      <c r="O18" s="180">
        <v>0</v>
      </c>
      <c r="P18" s="181">
        <f>+'datos iniciales'!U15</f>
        <v>200000000</v>
      </c>
      <c r="Q18" s="181">
        <f>+'datos iniciales'!V15</f>
        <v>161044000</v>
      </c>
      <c r="R18" s="181">
        <f>+'datos iniciales'!W15</f>
        <v>0</v>
      </c>
      <c r="S18" s="181">
        <f>+'datos iniciales'!X15</f>
        <v>0</v>
      </c>
      <c r="T18" s="181">
        <f>+'datos iniciales'!Y15</f>
        <v>0</v>
      </c>
      <c r="U18" s="181">
        <f>+'datos iniciales'!Z15</f>
        <v>0</v>
      </c>
      <c r="V18" s="162">
        <f>+R18/N18*100</f>
        <v>0</v>
      </c>
      <c r="W18" s="162">
        <f>+S18/N18*100</f>
        <v>0</v>
      </c>
      <c r="X18" s="164">
        <f>+U18/N18*100</f>
        <v>0</v>
      </c>
    </row>
    <row r="19" spans="1:24" s="157" customFormat="1" ht="12" thickBo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165"/>
      <c r="W19" s="165"/>
      <c r="X19" s="165"/>
    </row>
    <row r="20" spans="1:24" s="157" customFormat="1" ht="27" customHeight="1" x14ac:dyDescent="0.2">
      <c r="A20" s="23" t="s">
        <v>71</v>
      </c>
      <c r="B20" s="23">
        <v>113</v>
      </c>
      <c r="C20" s="23">
        <v>1000</v>
      </c>
      <c r="D20" s="23">
        <v>1</v>
      </c>
      <c r="E20" s="23" t="s">
        <v>1</v>
      </c>
      <c r="F20" s="23" t="s">
        <v>1</v>
      </c>
      <c r="G20" s="154" t="s">
        <v>38</v>
      </c>
      <c r="H20" s="166">
        <v>11</v>
      </c>
      <c r="I20" s="173" t="s">
        <v>40</v>
      </c>
      <c r="J20" s="174" t="str">
        <f>+'datos iniciales'!O16</f>
        <v>MANTENIMIENTO ADECUACION Y DOTACIÓN DEL EDIFICIO SEDE DEL DAFP BOGOTA</v>
      </c>
      <c r="K20" s="175">
        <f>+'datos iniciales'!P16</f>
        <v>100000000</v>
      </c>
      <c r="L20" s="175">
        <f>+'datos iniciales'!Q16</f>
        <v>0</v>
      </c>
      <c r="M20" s="175">
        <f>+'datos iniciales'!R16</f>
        <v>0</v>
      </c>
      <c r="N20" s="175">
        <f>+'datos iniciales'!S16</f>
        <v>100000000</v>
      </c>
      <c r="O20" s="182">
        <v>0</v>
      </c>
      <c r="P20" s="176">
        <f>+'datos iniciales'!U16</f>
        <v>99999999.930000007</v>
      </c>
      <c r="Q20" s="176">
        <f>+'datos iniciales'!V16</f>
        <v>7.0000000000000007E-2</v>
      </c>
      <c r="R20" s="176">
        <f>+'datos iniciales'!W16</f>
        <v>98001955.930000007</v>
      </c>
      <c r="S20" s="176">
        <f>+'datos iniciales'!X16</f>
        <v>85801957.530000001</v>
      </c>
      <c r="T20" s="176">
        <f>+'datos iniciales'!Y16</f>
        <v>85801957.530000001</v>
      </c>
      <c r="U20" s="176">
        <f>+'datos iniciales'!Z16</f>
        <v>85801957.530000001</v>
      </c>
      <c r="V20" s="182">
        <f t="shared" ref="V20:V25" si="3">+R20/N20*100</f>
        <v>98.001955930000008</v>
      </c>
      <c r="W20" s="182">
        <f t="shared" ref="W20:W25" si="4">+S20/N20*100</f>
        <v>85.80195753000001</v>
      </c>
      <c r="X20" s="170">
        <f t="shared" ref="X20:X25" si="5">+U20/N20*100</f>
        <v>85.80195753000001</v>
      </c>
    </row>
    <row r="21" spans="1:24" s="157" customFormat="1" ht="37.5" customHeight="1" x14ac:dyDescent="0.2">
      <c r="A21" s="23" t="s">
        <v>71</v>
      </c>
      <c r="B21" s="23">
        <v>123</v>
      </c>
      <c r="C21" s="23">
        <v>1000</v>
      </c>
      <c r="D21" s="23">
        <v>4</v>
      </c>
      <c r="E21" s="23" t="s">
        <v>1</v>
      </c>
      <c r="F21" s="23" t="s">
        <v>1</v>
      </c>
      <c r="G21" s="154" t="s">
        <v>38</v>
      </c>
      <c r="H21" s="155">
        <v>11</v>
      </c>
      <c r="I21" s="23" t="s">
        <v>40</v>
      </c>
      <c r="J21" s="61" t="str">
        <f>+'datos iniciales'!O17</f>
        <v>MEJORAMIENTO FORTALECIMIENTO DE LA CAPACIDAD INSTITUCIONAL PARA EL DESARROLLO DE POLITICAS PUBLICAS. NACIONAL</v>
      </c>
      <c r="K21" s="70">
        <f>+'datos iniciales'!P17</f>
        <v>2430000000</v>
      </c>
      <c r="L21" s="70">
        <f>+'datos iniciales'!Q17</f>
        <v>0</v>
      </c>
      <c r="M21" s="70">
        <f>+'datos iniciales'!R17</f>
        <v>0</v>
      </c>
      <c r="N21" s="70">
        <f>+'datos iniciales'!S17</f>
        <v>2430000000</v>
      </c>
      <c r="O21" s="69">
        <v>0</v>
      </c>
      <c r="P21" s="71">
        <f>+'datos iniciales'!U17</f>
        <v>2430000000</v>
      </c>
      <c r="Q21" s="71">
        <f>+'datos iniciales'!V17</f>
        <v>0</v>
      </c>
      <c r="R21" s="71">
        <f>+'datos iniciales'!W17</f>
        <v>1709337738</v>
      </c>
      <c r="S21" s="71">
        <f>+'datos iniciales'!X17</f>
        <v>1709122138</v>
      </c>
      <c r="T21" s="71">
        <f>+'datos iniciales'!Y17</f>
        <v>1709122138</v>
      </c>
      <c r="U21" s="71">
        <f>+'datos iniciales'!Z17</f>
        <v>1701862665</v>
      </c>
      <c r="V21" s="69">
        <f t="shared" si="3"/>
        <v>70.34311679012346</v>
      </c>
      <c r="W21" s="69">
        <f t="shared" si="4"/>
        <v>70.334244362139913</v>
      </c>
      <c r="X21" s="156">
        <f t="shared" si="5"/>
        <v>70.035500617283958</v>
      </c>
    </row>
    <row r="22" spans="1:24" s="157" customFormat="1" ht="36" customHeight="1" x14ac:dyDescent="0.2">
      <c r="A22" s="23" t="s">
        <v>71</v>
      </c>
      <c r="B22" s="23">
        <v>123</v>
      </c>
      <c r="C22" s="23">
        <v>1000</v>
      </c>
      <c r="D22" s="23">
        <v>4</v>
      </c>
      <c r="E22" s="23" t="s">
        <v>1</v>
      </c>
      <c r="F22" s="23" t="s">
        <v>1</v>
      </c>
      <c r="G22" s="154" t="s">
        <v>38</v>
      </c>
      <c r="H22" s="155">
        <v>11</v>
      </c>
      <c r="I22" s="23" t="s">
        <v>63</v>
      </c>
      <c r="J22" s="61" t="str">
        <f>+'datos iniciales'!O18</f>
        <v>MEJORAMIENTO FORTALECIMIENTO DE LA CAPACIDAD INSTITUCIONAL PARA EL DESARROLLO DE POLITICAS PUBLICAS. NACIONAL</v>
      </c>
      <c r="K22" s="70">
        <f>+'datos iniciales'!P18</f>
        <v>0</v>
      </c>
      <c r="L22" s="70">
        <f>+'datos iniciales'!Q18</f>
        <v>3500000000</v>
      </c>
      <c r="M22" s="70">
        <f>+'datos iniciales'!R18</f>
        <v>0</v>
      </c>
      <c r="N22" s="70">
        <f>+'datos iniciales'!S18</f>
        <v>3500000000</v>
      </c>
      <c r="O22" s="69">
        <v>0</v>
      </c>
      <c r="P22" s="71">
        <f>+'datos iniciales'!U18</f>
        <v>2944778966</v>
      </c>
      <c r="Q22" s="71">
        <f>+'datos iniciales'!V18</f>
        <v>555221034</v>
      </c>
      <c r="R22" s="71">
        <f>+'datos iniciales'!W18</f>
        <v>2738613436.5500002</v>
      </c>
      <c r="S22" s="71">
        <f>+'datos iniciales'!X18</f>
        <v>1020406749.55</v>
      </c>
      <c r="T22" s="71">
        <f>+'datos iniciales'!Y18</f>
        <v>1020406749.55</v>
      </c>
      <c r="U22" s="71">
        <f>+'datos iniciales'!Z18</f>
        <v>1020406749.55</v>
      </c>
      <c r="V22" s="69">
        <f t="shared" si="3"/>
        <v>78.246098187142863</v>
      </c>
      <c r="W22" s="69">
        <f t="shared" si="4"/>
        <v>29.154478558571427</v>
      </c>
      <c r="X22" s="156">
        <f t="shared" si="5"/>
        <v>29.154478558571427</v>
      </c>
    </row>
    <row r="23" spans="1:24" s="157" customFormat="1" ht="34.5" customHeight="1" x14ac:dyDescent="0.2">
      <c r="A23" s="23" t="s">
        <v>71</v>
      </c>
      <c r="B23" s="23">
        <v>123</v>
      </c>
      <c r="C23" s="23">
        <v>1000</v>
      </c>
      <c r="D23" s="23">
        <v>4</v>
      </c>
      <c r="E23" s="23" t="s">
        <v>1</v>
      </c>
      <c r="F23" s="23" t="s">
        <v>1</v>
      </c>
      <c r="G23" s="154" t="s">
        <v>38</v>
      </c>
      <c r="H23" s="155">
        <v>15</v>
      </c>
      <c r="I23" s="23" t="s">
        <v>63</v>
      </c>
      <c r="J23" s="61" t="str">
        <f>+'datos iniciales'!O19</f>
        <v>MEJORAMIENTO FORTALECIMIENTO DE LA CAPACIDAD INSTITUCIONAL PARA EL DESARROLLO DE POLITICAS PUBLICAS. NACIONAL</v>
      </c>
      <c r="K23" s="70">
        <f>+'datos iniciales'!P19</f>
        <v>0</v>
      </c>
      <c r="L23" s="70">
        <f>+'datos iniciales'!Q19</f>
        <v>281001500</v>
      </c>
      <c r="M23" s="70">
        <f>+'datos iniciales'!R19</f>
        <v>0</v>
      </c>
      <c r="N23" s="70">
        <f>+'datos iniciales'!S19</f>
        <v>281001500</v>
      </c>
      <c r="O23" s="69">
        <v>0</v>
      </c>
      <c r="P23" s="71">
        <f>+'datos iniciales'!U19</f>
        <v>0</v>
      </c>
      <c r="Q23" s="71">
        <f>+'datos iniciales'!V19</f>
        <v>281001500</v>
      </c>
      <c r="R23" s="71">
        <f>+'datos iniciales'!W19</f>
        <v>0</v>
      </c>
      <c r="S23" s="71">
        <f>+'datos iniciales'!X19</f>
        <v>0</v>
      </c>
      <c r="T23" s="71">
        <f>+'datos iniciales'!Y19</f>
        <v>0</v>
      </c>
      <c r="U23" s="71">
        <f>+'datos iniciales'!Z19</f>
        <v>0</v>
      </c>
      <c r="V23" s="69">
        <f t="shared" si="3"/>
        <v>0</v>
      </c>
      <c r="W23" s="69">
        <f t="shared" si="4"/>
        <v>0</v>
      </c>
      <c r="X23" s="156">
        <f t="shared" si="5"/>
        <v>0</v>
      </c>
    </row>
    <row r="24" spans="1:24" s="157" customFormat="1" ht="34.5" thickBot="1" x14ac:dyDescent="0.25">
      <c r="A24" s="23" t="s">
        <v>71</v>
      </c>
      <c r="B24" s="23">
        <v>520</v>
      </c>
      <c r="C24" s="23">
        <v>1000</v>
      </c>
      <c r="D24" s="23">
        <v>10</v>
      </c>
      <c r="E24" s="23" t="s">
        <v>1</v>
      </c>
      <c r="F24" s="23" t="s">
        <v>1</v>
      </c>
      <c r="G24" s="154" t="s">
        <v>38</v>
      </c>
      <c r="H24" s="183">
        <v>11</v>
      </c>
      <c r="I24" s="177" t="s">
        <v>40</v>
      </c>
      <c r="J24" s="179" t="str">
        <f>+'datos iniciales'!O21</f>
        <v>MEJORAMIENTO DE LA GESTION DE LAS POLITICAS PUBLICAS A TRAVES DE LAS TECNOLOGIAS DE INFORMACION TICS</v>
      </c>
      <c r="K24" s="179">
        <f>+'datos iniciales'!P21</f>
        <v>2983069280</v>
      </c>
      <c r="L24" s="179">
        <f>+'datos iniciales'!Q21</f>
        <v>0</v>
      </c>
      <c r="M24" s="179">
        <f>+'datos iniciales'!R21</f>
        <v>0</v>
      </c>
      <c r="N24" s="179">
        <f>+'datos iniciales'!S21</f>
        <v>2983069280</v>
      </c>
      <c r="O24" s="162">
        <v>0</v>
      </c>
      <c r="P24" s="162">
        <f>+'datos iniciales'!U21</f>
        <v>2672427879</v>
      </c>
      <c r="Q24" s="162">
        <f>+'datos iniciales'!V21</f>
        <v>303729401</v>
      </c>
      <c r="R24" s="162">
        <f>+'datos iniciales'!W21</f>
        <v>1769734415</v>
      </c>
      <c r="S24" s="162">
        <f>+'datos iniciales'!X21</f>
        <v>1464100289</v>
      </c>
      <c r="T24" s="162">
        <f>+'datos iniciales'!Y21</f>
        <v>1464100289</v>
      </c>
      <c r="U24" s="162">
        <f>+'datos iniciales'!Z21</f>
        <v>1460399128.2</v>
      </c>
      <c r="V24" s="162">
        <f t="shared" si="3"/>
        <v>59.325957558719523</v>
      </c>
      <c r="W24" s="162">
        <f t="shared" si="4"/>
        <v>49.080331416238515</v>
      </c>
      <c r="X24" s="164">
        <f t="shared" si="5"/>
        <v>48.95625917880124</v>
      </c>
    </row>
    <row r="25" spans="1:24" s="157" customFormat="1" ht="12" thickBot="1" x14ac:dyDescent="0.25">
      <c r="A25" s="65" t="s">
        <v>1</v>
      </c>
      <c r="B25" s="65" t="s">
        <v>1</v>
      </c>
      <c r="C25" s="65" t="s">
        <v>1</v>
      </c>
      <c r="D25" s="65" t="s">
        <v>1</v>
      </c>
      <c r="E25" s="65" t="s">
        <v>1</v>
      </c>
      <c r="F25" s="65" t="s">
        <v>1</v>
      </c>
      <c r="G25" s="65" t="s">
        <v>1</v>
      </c>
      <c r="H25" s="65" t="s">
        <v>1</v>
      </c>
      <c r="I25" s="66" t="s">
        <v>1</v>
      </c>
      <c r="J25" s="184" t="s">
        <v>341</v>
      </c>
      <c r="K25" s="185">
        <f>+'datos iniciales'!P22</f>
        <v>21351638080</v>
      </c>
      <c r="L25" s="185">
        <f>+L38</f>
        <v>3954851500</v>
      </c>
      <c r="M25" s="185">
        <f>+M38</f>
        <v>173850000</v>
      </c>
      <c r="N25" s="185">
        <f>+'datos iniciales'!S22</f>
        <v>25132639580</v>
      </c>
      <c r="O25" s="185">
        <f>+'datos iniciales'!T22</f>
        <v>30670684</v>
      </c>
      <c r="P25" s="185">
        <f>+'datos iniciales'!U22</f>
        <v>23742385647.139999</v>
      </c>
      <c r="Q25" s="185">
        <f>+'datos iniciales'!V22</f>
        <v>1359583248.8599999</v>
      </c>
      <c r="R25" s="185">
        <f>+'datos iniciales'!W22</f>
        <v>17546864182.200001</v>
      </c>
      <c r="S25" s="185">
        <f>+'datos iniciales'!X22</f>
        <v>14908775489.09</v>
      </c>
      <c r="T25" s="185">
        <f>+'datos iniciales'!Y22</f>
        <v>14907699009.09</v>
      </c>
      <c r="U25" s="185">
        <f>+'datos iniciales'!Z22</f>
        <v>14896690718.43</v>
      </c>
      <c r="V25" s="185">
        <f t="shared" si="3"/>
        <v>69.81703663217057</v>
      </c>
      <c r="W25" s="185">
        <f t="shared" si="4"/>
        <v>59.320372783104226</v>
      </c>
      <c r="X25" s="185">
        <f t="shared" si="5"/>
        <v>59.272288813963094</v>
      </c>
    </row>
    <row r="26" spans="1:24" ht="13.5" customHeight="1" x14ac:dyDescent="0.25">
      <c r="V26" s="67"/>
      <c r="W26" s="67"/>
      <c r="X26" s="67"/>
    </row>
    <row r="27" spans="1:24" ht="15.75" thickBot="1" x14ac:dyDescent="0.3">
      <c r="J27" s="19"/>
      <c r="V27" s="67"/>
      <c r="W27" s="67"/>
      <c r="X27" s="67"/>
    </row>
    <row r="28" spans="1:24" s="157" customFormat="1" ht="12" thickBot="1" x14ac:dyDescent="0.25">
      <c r="J28" s="186" t="s">
        <v>333</v>
      </c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8"/>
    </row>
    <row r="29" spans="1:24" s="157" customFormat="1" ht="11.25" x14ac:dyDescent="0.2">
      <c r="J29" s="189" t="s">
        <v>334</v>
      </c>
      <c r="K29" s="190">
        <f>SUM(K6:K11)</f>
        <v>13280500000</v>
      </c>
      <c r="L29" s="190">
        <f>SUM(L6:L11)</f>
        <v>170000000</v>
      </c>
      <c r="M29" s="190">
        <f>SUM(M6:M11)</f>
        <v>170000000</v>
      </c>
      <c r="N29" s="190">
        <f>SUM(N6:N11)</f>
        <v>13280500000</v>
      </c>
      <c r="O29" s="190">
        <f>SUM(O6:O11)</f>
        <v>0</v>
      </c>
      <c r="P29" s="190">
        <f>SUM(P6:P11)</f>
        <v>13271414330</v>
      </c>
      <c r="Q29" s="190">
        <f>SUM(Q6:Q11)</f>
        <v>5584670</v>
      </c>
      <c r="R29" s="190">
        <f>SUM(R6:R11)</f>
        <v>9400124929</v>
      </c>
      <c r="S29" s="191">
        <f>SUM(S6:S11)</f>
        <v>9311690820</v>
      </c>
      <c r="T29" s="191">
        <f>SUM(T6:T11)</f>
        <v>9311690820</v>
      </c>
      <c r="U29" s="191">
        <f>SUM(U6:U11)</f>
        <v>9311690820</v>
      </c>
      <c r="V29" s="169">
        <f>+R29/N29*100</f>
        <v>70.781408297880361</v>
      </c>
      <c r="W29" s="169">
        <f>+S29/N29*100</f>
        <v>70.115513873724638</v>
      </c>
      <c r="X29" s="170">
        <f>+U29/N29*100</f>
        <v>70.115513873724638</v>
      </c>
    </row>
    <row r="30" spans="1:24" s="157" customFormat="1" ht="11.25" x14ac:dyDescent="0.2">
      <c r="J30" s="192" t="s">
        <v>335</v>
      </c>
      <c r="K30" s="193">
        <f>SUM(K13:K14)</f>
        <v>1978759800</v>
      </c>
      <c r="L30" s="193">
        <f>SUM(L13:L14)</f>
        <v>3850000</v>
      </c>
      <c r="M30" s="193">
        <f>SUM(M13:M14)</f>
        <v>3850000</v>
      </c>
      <c r="N30" s="193">
        <f>SUM(N13:N14)</f>
        <v>1978759800</v>
      </c>
      <c r="O30" s="193">
        <f>SUM(O13:O14)</f>
        <v>0</v>
      </c>
      <c r="P30" s="193">
        <f>SUM(P13:P14)</f>
        <v>1905499472.21</v>
      </c>
      <c r="Q30" s="193">
        <f>SUM(Q13:Q14)</f>
        <v>53002643.789999999</v>
      </c>
      <c r="R30" s="193">
        <f>SUM(R13:R14)</f>
        <v>1681539469.72</v>
      </c>
      <c r="S30" s="73">
        <f>SUM(S13:S14)</f>
        <v>1168141297.01</v>
      </c>
      <c r="T30" s="73">
        <f>SUM(T13:T14)</f>
        <v>1167064817.01</v>
      </c>
      <c r="U30" s="73">
        <f>SUM(U13:U14)</f>
        <v>1167017160.1500001</v>
      </c>
      <c r="V30" s="69">
        <f>+R30/N30*100</f>
        <v>84.979463890463109</v>
      </c>
      <c r="W30" s="69">
        <f>+S30/N30*100</f>
        <v>59.034011960926236</v>
      </c>
      <c r="X30" s="156">
        <f>+U30/N30*100</f>
        <v>58.977201788210984</v>
      </c>
    </row>
    <row r="31" spans="1:24" s="157" customFormat="1" ht="12" thickBot="1" x14ac:dyDescent="0.25">
      <c r="J31" s="194" t="s">
        <v>336</v>
      </c>
      <c r="K31" s="195">
        <f>SUM(K16:K18)</f>
        <v>579309000</v>
      </c>
      <c r="L31" s="195">
        <f>SUM(L16:L18)</f>
        <v>0</v>
      </c>
      <c r="M31" s="195">
        <f>SUM(M16:M18)</f>
        <v>0</v>
      </c>
      <c r="N31" s="195">
        <f>SUM(N16:N18)</f>
        <v>579309000</v>
      </c>
      <c r="O31" s="195">
        <f>SUM(O16:O18)</f>
        <v>0</v>
      </c>
      <c r="P31" s="195">
        <f>SUM(P16:P18)</f>
        <v>418265000</v>
      </c>
      <c r="Q31" s="195">
        <f>SUM(Q16:Q18)</f>
        <v>161044000</v>
      </c>
      <c r="R31" s="195">
        <f>SUM(R16:R18)</f>
        <v>149512238</v>
      </c>
      <c r="S31" s="195">
        <f>SUM(S16:S18)</f>
        <v>149512238</v>
      </c>
      <c r="T31" s="195">
        <f>SUM(T16:T18)</f>
        <v>149512238</v>
      </c>
      <c r="U31" s="195">
        <f>SUM(U16:U18)</f>
        <v>149512238</v>
      </c>
      <c r="V31" s="162">
        <f>+R31/N31*100</f>
        <v>25.808720044052485</v>
      </c>
      <c r="W31" s="162">
        <f>+S31/N31*100</f>
        <v>25.808720044052485</v>
      </c>
      <c r="X31" s="164">
        <f>+U31/N31*100</f>
        <v>25.808720044052485</v>
      </c>
    </row>
    <row r="32" spans="1:24" s="157" customFormat="1" ht="12" thickBot="1" x14ac:dyDescent="0.25">
      <c r="J32" s="146" t="s">
        <v>337</v>
      </c>
      <c r="K32" s="196">
        <f>SUM(K29:K31)</f>
        <v>15838568800</v>
      </c>
      <c r="L32" s="196">
        <f t="shared" ref="L32:U32" si="6">SUM(L29:L31)</f>
        <v>173850000</v>
      </c>
      <c r="M32" s="196">
        <f t="shared" si="6"/>
        <v>173850000</v>
      </c>
      <c r="N32" s="196">
        <f t="shared" si="6"/>
        <v>15838568800</v>
      </c>
      <c r="O32" s="196">
        <f t="shared" si="6"/>
        <v>0</v>
      </c>
      <c r="P32" s="196">
        <f t="shared" si="6"/>
        <v>15595178802.209999</v>
      </c>
      <c r="Q32" s="196">
        <f t="shared" si="6"/>
        <v>219631313.78999999</v>
      </c>
      <c r="R32" s="196">
        <f t="shared" si="6"/>
        <v>11231176636.719999</v>
      </c>
      <c r="S32" s="196">
        <f t="shared" si="6"/>
        <v>10629344355.01</v>
      </c>
      <c r="T32" s="196">
        <f t="shared" si="6"/>
        <v>10628267875.01</v>
      </c>
      <c r="U32" s="197">
        <f t="shared" si="6"/>
        <v>10628220218.15</v>
      </c>
      <c r="V32" s="197">
        <f>+R32/N32*100</f>
        <v>70.910299904875245</v>
      </c>
      <c r="W32" s="197">
        <f>+S32/N32*100</f>
        <v>67.110510357539383</v>
      </c>
      <c r="X32" s="197">
        <f>+U32/N32*100</f>
        <v>67.103412892647214</v>
      </c>
    </row>
    <row r="33" spans="10:24" s="157" customFormat="1" ht="12" thickBot="1" x14ac:dyDescent="0.25">
      <c r="J33" s="198"/>
      <c r="V33" s="67"/>
      <c r="W33" s="67"/>
      <c r="X33" s="67"/>
    </row>
    <row r="34" spans="10:24" s="157" customFormat="1" ht="11.25" x14ac:dyDescent="0.2">
      <c r="J34" s="189" t="s">
        <v>338</v>
      </c>
      <c r="K34" s="190">
        <f>+K20+K21+K24</f>
        <v>5513069280</v>
      </c>
      <c r="L34" s="190">
        <f>+L20+L21+L24</f>
        <v>0</v>
      </c>
      <c r="M34" s="190">
        <f>+M20+M21+M24</f>
        <v>0</v>
      </c>
      <c r="N34" s="190">
        <f>+N20+N21+N24</f>
        <v>5513069280</v>
      </c>
      <c r="O34" s="190">
        <f>+O20+O21+O24</f>
        <v>0</v>
      </c>
      <c r="P34" s="190">
        <f>+P20+P21+P24</f>
        <v>5202427878.9300003</v>
      </c>
      <c r="Q34" s="190">
        <f>+Q20+Q21+Q24</f>
        <v>303729401.06999999</v>
      </c>
      <c r="R34" s="190">
        <f>+R20+R21+R24</f>
        <v>3577074108.9300003</v>
      </c>
      <c r="S34" s="190">
        <f>+S20+S21+S24</f>
        <v>3259024384.5299997</v>
      </c>
      <c r="T34" s="190">
        <f>+T20+T21+T24</f>
        <v>3259024384.5299997</v>
      </c>
      <c r="U34" s="199">
        <f>+U20+U21+U24</f>
        <v>3248063750.73</v>
      </c>
      <c r="V34" s="199">
        <f>+R34/N34*100</f>
        <v>64.883532697597445</v>
      </c>
      <c r="W34" s="199">
        <f>+S34/N34*100</f>
        <v>59.114518955038406</v>
      </c>
      <c r="X34" s="200">
        <f>+U34/N34*100</f>
        <v>58.915707127300962</v>
      </c>
    </row>
    <row r="35" spans="10:24" s="157" customFormat="1" ht="12" thickBot="1" x14ac:dyDescent="0.25">
      <c r="J35" s="201" t="s">
        <v>339</v>
      </c>
      <c r="K35" s="195">
        <f>+K22+K23</f>
        <v>0</v>
      </c>
      <c r="L35" s="195">
        <f>+L22+L23</f>
        <v>3781001500</v>
      </c>
      <c r="M35" s="195">
        <f>+M22+M23</f>
        <v>0</v>
      </c>
      <c r="N35" s="195">
        <f>+N22+N23</f>
        <v>3781001500</v>
      </c>
      <c r="O35" s="195">
        <f>+O22+O23</f>
        <v>0</v>
      </c>
      <c r="P35" s="195">
        <f>+P22+P23</f>
        <v>2944778966</v>
      </c>
      <c r="Q35" s="195">
        <f>+Q22+Q23</f>
        <v>836222534</v>
      </c>
      <c r="R35" s="195">
        <f>+R22+R23</f>
        <v>2738613436.5500002</v>
      </c>
      <c r="S35" s="195">
        <f>+S22+S23</f>
        <v>1020406749.55</v>
      </c>
      <c r="T35" s="195">
        <f>+T22+T23</f>
        <v>1020406749.55</v>
      </c>
      <c r="U35" s="202">
        <f>+U22+U23</f>
        <v>1020406749.55</v>
      </c>
      <c r="V35" s="202">
        <f>+R35/N35*100</f>
        <v>72.430900557696162</v>
      </c>
      <c r="W35" s="202">
        <f>+S35/N35*100</f>
        <v>26.987737231788984</v>
      </c>
      <c r="X35" s="203">
        <f>+U35/N35*100</f>
        <v>26.987737231788984</v>
      </c>
    </row>
    <row r="36" spans="10:24" s="157" customFormat="1" ht="12" thickBot="1" x14ac:dyDescent="0.25">
      <c r="J36" s="204" t="s">
        <v>340</v>
      </c>
      <c r="K36" s="205">
        <f>SUM(K34:K35)</f>
        <v>5513069280</v>
      </c>
      <c r="L36" s="205">
        <f t="shared" ref="L36:U36" si="7">SUM(L34:L35)</f>
        <v>3781001500</v>
      </c>
      <c r="M36" s="205">
        <f t="shared" si="7"/>
        <v>0</v>
      </c>
      <c r="N36" s="205">
        <f t="shared" si="7"/>
        <v>9294070780</v>
      </c>
      <c r="O36" s="205">
        <f t="shared" si="7"/>
        <v>0</v>
      </c>
      <c r="P36" s="205">
        <f t="shared" si="7"/>
        <v>8147206844.9300003</v>
      </c>
      <c r="Q36" s="205">
        <f t="shared" si="7"/>
        <v>1139951935.0699999</v>
      </c>
      <c r="R36" s="205">
        <f t="shared" si="7"/>
        <v>6315687545.4800005</v>
      </c>
      <c r="S36" s="205">
        <f t="shared" si="7"/>
        <v>4279431134.0799999</v>
      </c>
      <c r="T36" s="205">
        <f t="shared" si="7"/>
        <v>4279431134.0799999</v>
      </c>
      <c r="U36" s="206">
        <f t="shared" si="7"/>
        <v>4268470500.2799997</v>
      </c>
      <c r="V36" s="206">
        <f>+R36/N36*100</f>
        <v>67.953942841395062</v>
      </c>
      <c r="W36" s="206">
        <f>+S36/N36*100</f>
        <v>46.044744390035731</v>
      </c>
      <c r="X36" s="207">
        <f>+U36/N36*100</f>
        <v>45.926812925347654</v>
      </c>
    </row>
    <row r="37" spans="10:24" s="157" customFormat="1" ht="12" thickBot="1" x14ac:dyDescent="0.25">
      <c r="J37" s="208"/>
      <c r="V37" s="68"/>
      <c r="W37" s="68"/>
      <c r="X37" s="68"/>
    </row>
    <row r="38" spans="10:24" s="157" customFormat="1" ht="12" thickBot="1" x14ac:dyDescent="0.25">
      <c r="J38" s="209" t="s">
        <v>341</v>
      </c>
      <c r="K38" s="210">
        <f>+K36+K32</f>
        <v>21351638080</v>
      </c>
      <c r="L38" s="211">
        <f t="shared" ref="L38:U38" si="8">+L36+L32</f>
        <v>3954851500</v>
      </c>
      <c r="M38" s="211">
        <f t="shared" si="8"/>
        <v>173850000</v>
      </c>
      <c r="N38" s="211">
        <f t="shared" si="8"/>
        <v>25132639580</v>
      </c>
      <c r="O38" s="210">
        <f t="shared" si="8"/>
        <v>0</v>
      </c>
      <c r="P38" s="211">
        <f t="shared" si="8"/>
        <v>23742385647.139999</v>
      </c>
      <c r="Q38" s="211">
        <f t="shared" si="8"/>
        <v>1359583248.8599999</v>
      </c>
      <c r="R38" s="211">
        <f t="shared" si="8"/>
        <v>17546864182.200001</v>
      </c>
      <c r="S38" s="211">
        <f t="shared" si="8"/>
        <v>14908775489.09</v>
      </c>
      <c r="T38" s="211">
        <f t="shared" si="8"/>
        <v>14907699009.09</v>
      </c>
      <c r="U38" s="212">
        <f t="shared" si="8"/>
        <v>14896690718.43</v>
      </c>
      <c r="V38" s="212">
        <f>+R38/N38*100</f>
        <v>69.81703663217057</v>
      </c>
      <c r="W38" s="212">
        <f>+S38/N38*100</f>
        <v>59.320372783104226</v>
      </c>
      <c r="X38" s="211">
        <f>+U38/N38*100</f>
        <v>59.272288813963094</v>
      </c>
    </row>
    <row r="39" spans="10:24" s="157" customFormat="1" ht="12" thickBot="1" x14ac:dyDescent="0.25">
      <c r="J39" s="186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8"/>
    </row>
    <row r="40" spans="10:24" x14ac:dyDescent="0.25">
      <c r="L40" s="72"/>
      <c r="M40" s="72"/>
      <c r="N40" s="72"/>
      <c r="O40" s="72"/>
    </row>
  </sheetData>
  <sheetProtection password="EE8B" sheet="1" formatCells="0" formatColumns="0" formatRows="0" insertColumns="0" insertRows="0" insertHyperlinks="0" deleteColumns="0" deleteRows="0" sort="0" autoFilter="0" pivotTables="0"/>
  <mergeCells count="5">
    <mergeCell ref="J28:X28"/>
    <mergeCell ref="A1:X1"/>
    <mergeCell ref="A2:X2"/>
    <mergeCell ref="A3:X3"/>
    <mergeCell ref="J39:X39"/>
  </mergeCells>
  <pageMargins left="0.2" right="0.2" top="0.49" bottom="0.39370078740157483" header="0.44" footer="0.53"/>
  <pageSetup paperSize="5" scale="6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 x14ac:dyDescent="0.2">
      <c r="A2" s="118" t="s">
        <v>347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x14ac:dyDescent="0.2">
      <c r="A3" s="118" t="s">
        <v>348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x14ac:dyDescent="0.2">
      <c r="A4" s="118" t="s">
        <v>349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x14ac:dyDescent="0.2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 x14ac:dyDescent="0.2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 x14ac:dyDescent="0.25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 x14ac:dyDescent="0.25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 x14ac:dyDescent="0.25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 x14ac:dyDescent="0.25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 x14ac:dyDescent="0.25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 x14ac:dyDescent="0.25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 x14ac:dyDescent="0.25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 x14ac:dyDescent="0.25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 x14ac:dyDescent="0.25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 x14ac:dyDescent="0.25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 x14ac:dyDescent="0.25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 x14ac:dyDescent="0.25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 x14ac:dyDescent="0.25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 x14ac:dyDescent="0.25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 x14ac:dyDescent="0.25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 x14ac:dyDescent="0.25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 x14ac:dyDescent="0.2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 x14ac:dyDescent="0.2">
      <c r="S29" s="42"/>
      <c r="T29" s="42"/>
      <c r="U29" s="42"/>
      <c r="V29" s="42"/>
      <c r="W29" s="42"/>
    </row>
    <row r="30" spans="1:23" x14ac:dyDescent="0.2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 x14ac:dyDescent="0.2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 x14ac:dyDescent="0.2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 x14ac:dyDescent="0.2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 x14ac:dyDescent="0.2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 x14ac:dyDescent="0.2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 x14ac:dyDescent="0.2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 x14ac:dyDescent="0.2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 x14ac:dyDescent="0.2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 x14ac:dyDescent="0.2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 x14ac:dyDescent="0.2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 x14ac:dyDescent="0.2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 x14ac:dyDescent="0.2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 x14ac:dyDescent="0.2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 x14ac:dyDescent="0.2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 x14ac:dyDescent="0.2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 x14ac:dyDescent="0.2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 x14ac:dyDescent="0.2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4:K116"/>
  <sheetViews>
    <sheetView showGridLines="0" topLeftCell="A53" workbookViewId="0">
      <selection activeCell="I79" sqref="I79"/>
    </sheetView>
  </sheetViews>
  <sheetFormatPr baseColWidth="10" defaultRowHeight="15" x14ac:dyDescent="0.25"/>
  <cols>
    <col min="2" max="2" width="31.42578125" customWidth="1"/>
    <col min="3" max="3" width="18.5703125" customWidth="1"/>
    <col min="4" max="4" width="26.5703125" customWidth="1"/>
    <col min="5" max="5" width="18.85546875" customWidth="1"/>
    <col min="6" max="6" width="17" customWidth="1"/>
    <col min="7" max="7" width="17.85546875" customWidth="1"/>
    <col min="8" max="8" width="17.140625" customWidth="1"/>
    <col min="9" max="9" width="16.28515625" customWidth="1"/>
    <col min="10" max="10" width="15.42578125" customWidth="1"/>
    <col min="11" max="11" width="14.5703125" customWidth="1"/>
  </cols>
  <sheetData>
    <row r="4" spans="2:11" ht="23.25" x14ac:dyDescent="0.35">
      <c r="B4" s="74"/>
      <c r="C4" s="74"/>
      <c r="D4" s="121" t="s">
        <v>371</v>
      </c>
      <c r="E4" s="121"/>
      <c r="F4" s="121"/>
      <c r="G4" s="121"/>
      <c r="H4" s="121"/>
      <c r="I4" s="121"/>
      <c r="J4" s="121"/>
      <c r="K4" s="121"/>
    </row>
    <row r="5" spans="2:11" ht="21" x14ac:dyDescent="0.25">
      <c r="B5" s="122" t="s">
        <v>351</v>
      </c>
      <c r="C5" s="122" t="s">
        <v>352</v>
      </c>
      <c r="D5" s="123" t="s">
        <v>353</v>
      </c>
      <c r="E5" s="123"/>
      <c r="F5" s="123"/>
      <c r="G5" s="123"/>
      <c r="H5" s="123" t="s">
        <v>354</v>
      </c>
      <c r="I5" s="123"/>
      <c r="J5" s="123"/>
      <c r="K5" s="123"/>
    </row>
    <row r="6" spans="2:11" ht="21" x14ac:dyDescent="0.25">
      <c r="B6" s="123"/>
      <c r="C6" s="122"/>
      <c r="D6" s="123" t="s">
        <v>355</v>
      </c>
      <c r="E6" s="123"/>
      <c r="F6" s="123" t="s">
        <v>356</v>
      </c>
      <c r="G6" s="123"/>
      <c r="H6" s="123" t="s">
        <v>355</v>
      </c>
      <c r="I6" s="123"/>
      <c r="J6" s="123" t="s">
        <v>356</v>
      </c>
      <c r="K6" s="123"/>
    </row>
    <row r="7" spans="2:11" ht="21" x14ac:dyDescent="0.35">
      <c r="B7" s="123"/>
      <c r="C7" s="122"/>
      <c r="D7" s="75" t="s">
        <v>357</v>
      </c>
      <c r="E7" s="75" t="s">
        <v>358</v>
      </c>
      <c r="F7" s="76" t="s">
        <v>357</v>
      </c>
      <c r="G7" s="75" t="s">
        <v>358</v>
      </c>
      <c r="H7" s="75" t="s">
        <v>357</v>
      </c>
      <c r="I7" s="75" t="s">
        <v>358</v>
      </c>
      <c r="J7" s="76" t="s">
        <v>357</v>
      </c>
      <c r="K7" s="75" t="s">
        <v>358</v>
      </c>
    </row>
    <row r="8" spans="2:11" ht="21" x14ac:dyDescent="0.25">
      <c r="B8" s="77" t="s">
        <v>359</v>
      </c>
      <c r="C8" s="78">
        <f>+'EJE SEPTIEMBRE 2015'!N32/1000000</f>
        <v>15838.568799999999</v>
      </c>
      <c r="D8" s="79">
        <v>0.57799999999999996</v>
      </c>
      <c r="E8" s="80">
        <f>D8*C8</f>
        <v>9154.6927663999995</v>
      </c>
      <c r="F8" s="79">
        <f>+G8/C8</f>
        <v>0.70910299904875251</v>
      </c>
      <c r="G8" s="80">
        <f>+'EJE SEPTIEMBRE 2015'!R32/1000000</f>
        <v>11231.17663672</v>
      </c>
      <c r="H8" s="79">
        <v>0.53029999999999999</v>
      </c>
      <c r="I8" s="81">
        <f>+C8*H8</f>
        <v>8399.1930346399986</v>
      </c>
      <c r="J8" s="79">
        <f>+K8/C8</f>
        <v>0.67110510357539377</v>
      </c>
      <c r="K8" s="82">
        <f>+'EJE SEPTIEMBRE 2015'!S32/1000000</f>
        <v>10629.34435501</v>
      </c>
    </row>
    <row r="9" spans="2:11" ht="21" x14ac:dyDescent="0.25">
      <c r="B9" s="83" t="s">
        <v>360</v>
      </c>
      <c r="C9" s="84">
        <f>+'EJE SEPTIEMBRE 2015'!N36/1000000</f>
        <v>9294.07078</v>
      </c>
      <c r="D9" s="85">
        <v>0.71</v>
      </c>
      <c r="E9" s="86">
        <f>D9*C9</f>
        <v>6598.7902537999998</v>
      </c>
      <c r="F9" s="85">
        <f>+G9/C9</f>
        <v>0.67953942841395065</v>
      </c>
      <c r="G9" s="86">
        <f>+'EJE SEPTIEMBRE 2015'!R36/1000000</f>
        <v>6315.6875454800002</v>
      </c>
      <c r="H9" s="85">
        <v>0.48159999999999997</v>
      </c>
      <c r="I9" s="87">
        <f>H9*C9</f>
        <v>4476.0244876480001</v>
      </c>
      <c r="J9" s="85">
        <f>+K9/C9</f>
        <v>0.46044744390035725</v>
      </c>
      <c r="K9" s="86">
        <f>+'EJE SEPTIEMBRE 2015'!S36/1000000</f>
        <v>4279.4311340799995</v>
      </c>
    </row>
    <row r="10" spans="2:11" ht="21" x14ac:dyDescent="0.25">
      <c r="B10" s="77" t="s">
        <v>361</v>
      </c>
      <c r="C10" s="78">
        <f>SUM(C8:C9)</f>
        <v>25132.639579999999</v>
      </c>
      <c r="D10" s="79">
        <f>+E10/C10</f>
        <v>0.62681370852651208</v>
      </c>
      <c r="E10" s="80">
        <f>SUM(E8:E9)</f>
        <v>15753.483020199999</v>
      </c>
      <c r="F10" s="79">
        <f>+G10/C10</f>
        <v>0.6981703663217057</v>
      </c>
      <c r="G10" s="80">
        <f>SUM(G8:G9)</f>
        <v>17546.864182199999</v>
      </c>
      <c r="H10" s="79">
        <f>+I10/C10</f>
        <v>0.51229069996029442</v>
      </c>
      <c r="I10" s="81">
        <f>SUM(I8:I9)</f>
        <v>12875.217522288</v>
      </c>
      <c r="J10" s="79">
        <f>+K10/C10</f>
        <v>0.59320372783104225</v>
      </c>
      <c r="K10" s="80">
        <f>SUM(K8:K9)</f>
        <v>14908.77548909</v>
      </c>
    </row>
    <row r="11" spans="2:11" x14ac:dyDescent="0.25">
      <c r="B11" s="119" t="s">
        <v>362</v>
      </c>
      <c r="C11" s="119"/>
      <c r="D11" s="119"/>
      <c r="E11" s="119"/>
      <c r="F11" s="119"/>
      <c r="G11" s="119"/>
      <c r="H11" s="119"/>
      <c r="I11" s="119"/>
      <c r="J11" s="119"/>
      <c r="K11" s="119"/>
    </row>
    <row r="12" spans="2:11" ht="20.25" customHeight="1" x14ac:dyDescent="0.25">
      <c r="B12" s="120" t="s">
        <v>365</v>
      </c>
      <c r="C12" s="120"/>
      <c r="D12" s="88"/>
      <c r="E12" s="119" t="s">
        <v>363</v>
      </c>
      <c r="F12" s="119"/>
      <c r="G12" s="88"/>
      <c r="H12" s="90"/>
      <c r="I12" s="119" t="s">
        <v>364</v>
      </c>
      <c r="J12" s="119"/>
      <c r="K12" s="91"/>
    </row>
    <row r="15" spans="2:11" x14ac:dyDescent="0.25">
      <c r="D15" s="117"/>
      <c r="E15" s="117"/>
    </row>
    <row r="16" spans="2:11" x14ac:dyDescent="0.25">
      <c r="I16" s="92"/>
    </row>
    <row r="17" spans="2:6" ht="15.75" thickBot="1" x14ac:dyDescent="0.3"/>
    <row r="18" spans="2:6" ht="21" thickBot="1" x14ac:dyDescent="0.3">
      <c r="B18" s="138"/>
      <c r="C18" s="136" t="s">
        <v>28</v>
      </c>
      <c r="D18" s="136"/>
      <c r="E18" s="137" t="s">
        <v>29</v>
      </c>
      <c r="F18" s="137"/>
    </row>
    <row r="19" spans="2:6" ht="29.25" customHeight="1" thickBot="1" x14ac:dyDescent="0.3">
      <c r="B19" s="139"/>
      <c r="C19" s="102" t="s">
        <v>355</v>
      </c>
      <c r="D19" s="102" t="s">
        <v>356</v>
      </c>
      <c r="E19" s="103" t="s">
        <v>355</v>
      </c>
      <c r="F19" s="103" t="s">
        <v>356</v>
      </c>
    </row>
    <row r="20" spans="2:6" ht="21" thickBot="1" x14ac:dyDescent="0.3">
      <c r="B20" s="101" t="s">
        <v>368</v>
      </c>
      <c r="C20" s="104">
        <f>+D8</f>
        <v>0.57799999999999996</v>
      </c>
      <c r="D20" s="104">
        <f>+F8</f>
        <v>0.70910299904875251</v>
      </c>
      <c r="E20" s="104">
        <f>+H8</f>
        <v>0.53029999999999999</v>
      </c>
      <c r="F20" s="104">
        <f>+J8</f>
        <v>0.67110510357539377</v>
      </c>
    </row>
    <row r="21" spans="2:6" ht="21" thickBot="1" x14ac:dyDescent="0.3">
      <c r="B21" s="101" t="s">
        <v>369</v>
      </c>
      <c r="C21" s="104">
        <f>+D9</f>
        <v>0.71</v>
      </c>
      <c r="D21" s="104">
        <f>+F9</f>
        <v>0.67953942841395065</v>
      </c>
      <c r="E21" s="104">
        <f>+H9</f>
        <v>0.48159999999999997</v>
      </c>
      <c r="F21" s="104">
        <f>+J9</f>
        <v>0.46044744390035725</v>
      </c>
    </row>
    <row r="22" spans="2:6" ht="21" thickBot="1" x14ac:dyDescent="0.3">
      <c r="B22" s="101" t="s">
        <v>370</v>
      </c>
      <c r="C22" s="104">
        <f>+D10</f>
        <v>0.62681370852651208</v>
      </c>
      <c r="D22" s="104">
        <f>+F10</f>
        <v>0.6981703663217057</v>
      </c>
      <c r="E22" s="104">
        <f>+H10</f>
        <v>0.51229069996029442</v>
      </c>
      <c r="F22" s="104">
        <f>+J10</f>
        <v>0.59320372783104225</v>
      </c>
    </row>
    <row r="58" spans="2:7" ht="23.25" x14ac:dyDescent="0.35">
      <c r="B58" s="74"/>
      <c r="C58" s="132" t="s">
        <v>372</v>
      </c>
      <c r="D58" s="132"/>
      <c r="E58" s="132"/>
      <c r="F58" s="132"/>
      <c r="G58" s="132"/>
    </row>
    <row r="59" spans="2:7" ht="21" x14ac:dyDescent="0.25">
      <c r="B59" s="122" t="s">
        <v>351</v>
      </c>
      <c r="C59" s="122" t="s">
        <v>352</v>
      </c>
      <c r="D59" s="133" t="s">
        <v>353</v>
      </c>
      <c r="E59" s="134"/>
      <c r="F59" s="133" t="s">
        <v>354</v>
      </c>
      <c r="G59" s="134"/>
    </row>
    <row r="60" spans="2:7" ht="21" x14ac:dyDescent="0.35">
      <c r="B60" s="123"/>
      <c r="C60" s="122"/>
      <c r="D60" s="76" t="s">
        <v>357</v>
      </c>
      <c r="E60" s="75" t="s">
        <v>358</v>
      </c>
      <c r="F60" s="76" t="s">
        <v>357</v>
      </c>
      <c r="G60" s="93" t="s">
        <v>358</v>
      </c>
    </row>
    <row r="61" spans="2:7" ht="21" x14ac:dyDescent="0.25">
      <c r="B61" s="77" t="s">
        <v>359</v>
      </c>
      <c r="C61" s="78">
        <f>+C8</f>
        <v>15838.568799999999</v>
      </c>
      <c r="D61" s="94">
        <f>+E61/C61</f>
        <v>0.70910299904875251</v>
      </c>
      <c r="E61" s="80">
        <f>+G8</f>
        <v>11231.17663672</v>
      </c>
      <c r="F61" s="79">
        <f>+G61/C61</f>
        <v>0.67110510357539377</v>
      </c>
      <c r="G61" s="82">
        <f>+K8</f>
        <v>10629.34435501</v>
      </c>
    </row>
    <row r="62" spans="2:7" ht="21" x14ac:dyDescent="0.25">
      <c r="B62" s="83" t="s">
        <v>360</v>
      </c>
      <c r="C62" s="84">
        <f>+C9</f>
        <v>9294.07078</v>
      </c>
      <c r="D62" s="95">
        <f>+E62/C62</f>
        <v>0.67953942841395065</v>
      </c>
      <c r="E62" s="86">
        <f>+G9</f>
        <v>6315.6875454800002</v>
      </c>
      <c r="F62" s="85">
        <f>+G62/C62</f>
        <v>0.46044744390035725</v>
      </c>
      <c r="G62" s="86">
        <f>+K9</f>
        <v>4279.4311340799995</v>
      </c>
    </row>
    <row r="63" spans="2:7" ht="21" x14ac:dyDescent="0.25">
      <c r="B63" s="77" t="s">
        <v>361</v>
      </c>
      <c r="C63" s="78">
        <f>SUM(C61:C62)</f>
        <v>25132.639579999999</v>
      </c>
      <c r="D63" s="94">
        <f>+E63/C63</f>
        <v>0.6981703663217057</v>
      </c>
      <c r="E63" s="80">
        <f>SUM(E61:E62)</f>
        <v>17546.864182199999</v>
      </c>
      <c r="F63" s="79">
        <f>+G63/C63</f>
        <v>0.59320372783104225</v>
      </c>
      <c r="G63" s="80">
        <f>SUM(G61:G62)</f>
        <v>14908.77548909</v>
      </c>
    </row>
    <row r="64" spans="2:7" ht="35.25" customHeight="1" x14ac:dyDescent="0.25">
      <c r="B64" s="135" t="s">
        <v>362</v>
      </c>
      <c r="C64" s="135"/>
      <c r="D64" s="135"/>
      <c r="E64" s="135"/>
      <c r="F64" s="135"/>
      <c r="G64" s="135"/>
    </row>
    <row r="65" spans="2:7" x14ac:dyDescent="0.25">
      <c r="B65" s="119"/>
      <c r="C65" s="119"/>
      <c r="D65" s="88"/>
      <c r="E65" s="88"/>
      <c r="F65" s="89"/>
      <c r="G65" s="88"/>
    </row>
    <row r="68" spans="2:7" ht="15.75" thickBot="1" x14ac:dyDescent="0.3"/>
    <row r="69" spans="2:7" ht="21.75" customHeight="1" thickTop="1" x14ac:dyDescent="0.25">
      <c r="B69" s="126"/>
      <c r="C69" s="128" t="s">
        <v>28</v>
      </c>
      <c r="D69" s="129"/>
      <c r="E69" s="128" t="s">
        <v>29</v>
      </c>
      <c r="F69" s="129"/>
    </row>
    <row r="70" spans="2:7" ht="15.75" thickBot="1" x14ac:dyDescent="0.3">
      <c r="B70" s="127"/>
      <c r="C70" s="130"/>
      <c r="D70" s="131"/>
      <c r="E70" s="130"/>
      <c r="F70" s="131"/>
    </row>
    <row r="71" spans="2:7" ht="21.75" thickTop="1" thickBot="1" x14ac:dyDescent="0.3">
      <c r="B71" s="98" t="str">
        <f>+B20</f>
        <v>Funcionamiento : 15.839</v>
      </c>
      <c r="C71" s="99">
        <f t="shared" ref="C71:F73" si="0">+D61</f>
        <v>0.70910299904875251</v>
      </c>
      <c r="D71" s="100">
        <f>+E61</f>
        <v>11231.17663672</v>
      </c>
      <c r="E71" s="99">
        <f t="shared" si="0"/>
        <v>0.67110510357539377</v>
      </c>
      <c r="F71" s="100">
        <f t="shared" si="0"/>
        <v>10629.34435501</v>
      </c>
    </row>
    <row r="72" spans="2:7" ht="21.75" thickTop="1" thickBot="1" x14ac:dyDescent="0.3">
      <c r="B72" s="98" t="str">
        <f>+B21</f>
        <v>Inversión : 9.294</v>
      </c>
      <c r="C72" s="99">
        <f t="shared" si="0"/>
        <v>0.67953942841395065</v>
      </c>
      <c r="D72" s="100">
        <f t="shared" si="0"/>
        <v>6315.6875454800002</v>
      </c>
      <c r="E72" s="99">
        <f t="shared" si="0"/>
        <v>0.46044744390035725</v>
      </c>
      <c r="F72" s="100">
        <f t="shared" si="0"/>
        <v>4279.4311340799995</v>
      </c>
    </row>
    <row r="73" spans="2:7" ht="21.75" thickTop="1" thickBot="1" x14ac:dyDescent="0.3">
      <c r="B73" s="98" t="str">
        <f>+B22</f>
        <v>Total : 25.133</v>
      </c>
      <c r="C73" s="99">
        <f t="shared" si="0"/>
        <v>0.6981703663217057</v>
      </c>
      <c r="D73" s="100">
        <f t="shared" si="0"/>
        <v>17546.864182199999</v>
      </c>
      <c r="E73" s="99">
        <f t="shared" si="0"/>
        <v>0.59320372783104225</v>
      </c>
      <c r="F73" s="100">
        <f t="shared" si="0"/>
        <v>14908.77548909</v>
      </c>
    </row>
    <row r="74" spans="2:7" ht="21.75" customHeight="1" thickTop="1" x14ac:dyDescent="0.25">
      <c r="B74" s="97" t="str">
        <f>+B64</f>
        <v xml:space="preserve">Fuente: Grupo de Gestión Financiera Función Pública  - SIIF Nación
Cifras en millones de pesos
  </v>
      </c>
      <c r="C74" s="96"/>
      <c r="D74" s="96"/>
      <c r="E74" s="96"/>
      <c r="F74" s="96"/>
    </row>
    <row r="109" spans="2:7" ht="15.75" thickBot="1" x14ac:dyDescent="0.3"/>
    <row r="110" spans="2:7" ht="33.75" x14ac:dyDescent="0.25">
      <c r="B110" s="124" t="s">
        <v>373</v>
      </c>
      <c r="C110" s="125"/>
      <c r="D110" s="125"/>
      <c r="E110" s="107" t="s">
        <v>342</v>
      </c>
      <c r="F110" s="107" t="s">
        <v>343</v>
      </c>
      <c r="G110" s="108" t="s">
        <v>344</v>
      </c>
    </row>
    <row r="111" spans="2:7" ht="60" x14ac:dyDescent="0.25">
      <c r="B111" s="109" t="s">
        <v>367</v>
      </c>
      <c r="C111" s="115" t="s">
        <v>40</v>
      </c>
      <c r="D111" s="106" t="s">
        <v>74</v>
      </c>
      <c r="E111" s="105">
        <f>+'EJE SEPTIEMBRE 2015'!V20</f>
        <v>98.001955930000008</v>
      </c>
      <c r="F111" s="105">
        <f>+'EJE SEPTIEMBRE 2015'!W20</f>
        <v>85.80195753000001</v>
      </c>
      <c r="G111" s="105">
        <f>+'EJE SEPTIEMBRE 2015'!X20</f>
        <v>85.80195753000001</v>
      </c>
    </row>
    <row r="112" spans="2:7" ht="90" x14ac:dyDescent="0.25">
      <c r="B112" s="109" t="s">
        <v>75</v>
      </c>
      <c r="C112" s="115" t="s">
        <v>40</v>
      </c>
      <c r="D112" s="106" t="s">
        <v>77</v>
      </c>
      <c r="E112" s="105">
        <f>+'EJE SEPTIEMBRE 2015'!V21</f>
        <v>70.34311679012346</v>
      </c>
      <c r="F112" s="105">
        <f>+'EJE SEPTIEMBRE 2015'!W21</f>
        <v>70.334244362139913</v>
      </c>
      <c r="G112" s="105">
        <f>+'EJE SEPTIEMBRE 2015'!X21</f>
        <v>70.035500617283958</v>
      </c>
    </row>
    <row r="113" spans="2:7" ht="90" x14ac:dyDescent="0.25">
      <c r="B113" s="109" t="s">
        <v>75</v>
      </c>
      <c r="C113" s="115" t="s">
        <v>63</v>
      </c>
      <c r="D113" s="106" t="s">
        <v>77</v>
      </c>
      <c r="E113" s="105">
        <f>+'EJE SEPTIEMBRE 2015'!V22</f>
        <v>78.246098187142863</v>
      </c>
      <c r="F113" s="105">
        <f>+'EJE SEPTIEMBRE 2015'!W22</f>
        <v>29.154478558571427</v>
      </c>
      <c r="G113" s="105">
        <f>+'EJE SEPTIEMBRE 2015'!X22</f>
        <v>29.154478558571427</v>
      </c>
    </row>
    <row r="114" spans="2:7" ht="90" x14ac:dyDescent="0.25">
      <c r="B114" s="109" t="s">
        <v>75</v>
      </c>
      <c r="C114" s="115" t="s">
        <v>63</v>
      </c>
      <c r="D114" s="106" t="s">
        <v>77</v>
      </c>
      <c r="E114" s="105">
        <f>+'EJE SEPTIEMBRE 2015'!V23</f>
        <v>0</v>
      </c>
      <c r="F114" s="105">
        <f>+'EJE SEPTIEMBRE 2015'!W23</f>
        <v>0</v>
      </c>
      <c r="G114" s="105">
        <f>+'EJE SEPTIEMBRE 2015'!X23</f>
        <v>0</v>
      </c>
    </row>
    <row r="115" spans="2:7" ht="75.75" thickBot="1" x14ac:dyDescent="0.3">
      <c r="B115" s="111" t="s">
        <v>81</v>
      </c>
      <c r="C115" s="116" t="s">
        <v>40</v>
      </c>
      <c r="D115" s="112" t="s">
        <v>83</v>
      </c>
      <c r="E115" s="105">
        <f>+'EJE SEPTIEMBRE 2015'!V24</f>
        <v>59.325957558719523</v>
      </c>
      <c r="F115" s="105">
        <f>+'EJE SEPTIEMBRE 2015'!W24</f>
        <v>49.080331416238515</v>
      </c>
      <c r="G115" s="105">
        <f>+'EJE SEPTIEMBRE 2015'!X24</f>
        <v>48.95625917880124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2"/>
  <sheetViews>
    <sheetView topLeftCell="A16" workbookViewId="0">
      <selection activeCell="E10" sqref="E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374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5128287630</v>
      </c>
      <c r="X5" s="7">
        <v>5117440369</v>
      </c>
      <c r="Y5" s="7">
        <v>5117440369</v>
      </c>
      <c r="Z5" s="7">
        <v>5117440369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527973074</v>
      </c>
      <c r="X6" s="7">
        <v>527875525</v>
      </c>
      <c r="Y6" s="7">
        <v>527875525</v>
      </c>
      <c r="Z6" s="7">
        <v>527875525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170000000</v>
      </c>
      <c r="S7" s="7">
        <v>2021000000</v>
      </c>
      <c r="T7" s="7">
        <v>0</v>
      </c>
      <c r="U7" s="7">
        <v>2021000000</v>
      </c>
      <c r="V7" s="7">
        <v>0</v>
      </c>
      <c r="W7" s="7">
        <v>1179735499</v>
      </c>
      <c r="X7" s="7">
        <v>1167033078</v>
      </c>
      <c r="Y7" s="7">
        <v>1167033078</v>
      </c>
      <c r="Z7" s="7">
        <v>1167033078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100000000</v>
      </c>
      <c r="R8" s="7">
        <v>0</v>
      </c>
      <c r="S8" s="7">
        <v>165000000</v>
      </c>
      <c r="T8" s="7">
        <v>990000</v>
      </c>
      <c r="U8" s="7">
        <v>164010000</v>
      </c>
      <c r="V8" s="7">
        <v>0</v>
      </c>
      <c r="W8" s="7">
        <v>140797788</v>
      </c>
      <c r="X8" s="7">
        <v>140452374</v>
      </c>
      <c r="Y8" s="7">
        <v>140452374</v>
      </c>
      <c r="Z8" s="7">
        <v>140452374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2511000</v>
      </c>
      <c r="U9" s="7">
        <v>131404330</v>
      </c>
      <c r="V9" s="7">
        <v>5584670</v>
      </c>
      <c r="W9" s="7">
        <v>123352074</v>
      </c>
      <c r="X9" s="7">
        <v>58971810</v>
      </c>
      <c r="Y9" s="7">
        <v>58971810</v>
      </c>
      <c r="Z9" s="7">
        <v>58971810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2299978864</v>
      </c>
      <c r="X10" s="7">
        <v>2299917664</v>
      </c>
      <c r="Y10" s="7">
        <v>2299917664</v>
      </c>
      <c r="Z10" s="7">
        <v>2299917664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24000000</v>
      </c>
      <c r="Q11" s="7">
        <v>3850000</v>
      </c>
      <c r="R11" s="7">
        <v>0</v>
      </c>
      <c r="S11" s="7">
        <v>27850000</v>
      </c>
      <c r="T11" s="7">
        <v>0</v>
      </c>
      <c r="U11" s="7">
        <v>26987000</v>
      </c>
      <c r="V11" s="7">
        <v>863000</v>
      </c>
      <c r="W11" s="7">
        <v>26987000</v>
      </c>
      <c r="X11" s="7">
        <v>26987000</v>
      </c>
      <c r="Y11" s="7">
        <v>26987000</v>
      </c>
      <c r="Z11" s="7">
        <v>26987000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1954759800</v>
      </c>
      <c r="Q12" s="7">
        <v>0</v>
      </c>
      <c r="R12" s="7">
        <v>3850000</v>
      </c>
      <c r="S12" s="7">
        <v>1950909800</v>
      </c>
      <c r="T12" s="7">
        <v>20257684</v>
      </c>
      <c r="U12" s="7">
        <v>1878512472.21</v>
      </c>
      <c r="V12" s="7">
        <v>52139643.789999999</v>
      </c>
      <c r="W12" s="7">
        <v>1654552469.72</v>
      </c>
      <c r="X12" s="7">
        <v>1141154297.01</v>
      </c>
      <c r="Y12" s="7">
        <v>1140077817.01</v>
      </c>
      <c r="Z12" s="7">
        <v>1140030160.1500001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29265000</v>
      </c>
      <c r="Q13" s="7">
        <v>0</v>
      </c>
      <c r="R13" s="7">
        <v>0</v>
      </c>
      <c r="S13" s="7">
        <v>29265000</v>
      </c>
      <c r="T13" s="7">
        <v>0</v>
      </c>
      <c r="U13" s="7">
        <v>29265000</v>
      </c>
      <c r="V13" s="7">
        <v>0</v>
      </c>
      <c r="W13" s="7">
        <v>27050398</v>
      </c>
      <c r="X13" s="7">
        <v>27050398</v>
      </c>
      <c r="Y13" s="7">
        <v>27050398</v>
      </c>
      <c r="Z13" s="7">
        <v>27050398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189000000</v>
      </c>
      <c r="Q14" s="7">
        <v>0</v>
      </c>
      <c r="R14" s="7">
        <v>0</v>
      </c>
      <c r="S14" s="7">
        <v>189000000</v>
      </c>
      <c r="T14" s="7">
        <v>0</v>
      </c>
      <c r="U14" s="7">
        <v>189000000</v>
      </c>
      <c r="V14" s="7">
        <v>0</v>
      </c>
      <c r="W14" s="7">
        <v>122461840</v>
      </c>
      <c r="X14" s="7">
        <v>122461840</v>
      </c>
      <c r="Y14" s="7">
        <v>122461840</v>
      </c>
      <c r="Z14" s="7">
        <v>122461840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361044000</v>
      </c>
      <c r="Q15" s="7">
        <v>0</v>
      </c>
      <c r="R15" s="7">
        <v>0</v>
      </c>
      <c r="S15" s="7">
        <v>361044000</v>
      </c>
      <c r="T15" s="7">
        <v>0</v>
      </c>
      <c r="U15" s="7">
        <v>200000000</v>
      </c>
      <c r="V15" s="7">
        <v>161044000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70</v>
      </c>
      <c r="D16" s="4" t="s">
        <v>71</v>
      </c>
      <c r="E16" s="4" t="s">
        <v>72</v>
      </c>
      <c r="F16" s="4" t="s">
        <v>73</v>
      </c>
      <c r="G16" s="4" t="s">
        <v>36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38</v>
      </c>
      <c r="M16" s="4" t="s">
        <v>62</v>
      </c>
      <c r="N16" s="4" t="s">
        <v>40</v>
      </c>
      <c r="O16" s="5" t="s">
        <v>74</v>
      </c>
      <c r="P16" s="7">
        <v>100000000</v>
      </c>
      <c r="Q16" s="7">
        <v>0</v>
      </c>
      <c r="R16" s="7">
        <v>0</v>
      </c>
      <c r="S16" s="7">
        <v>100000000</v>
      </c>
      <c r="T16" s="7">
        <v>0</v>
      </c>
      <c r="U16" s="7">
        <v>99999999.930000007</v>
      </c>
      <c r="V16" s="7">
        <v>7.0000000000000007E-2</v>
      </c>
      <c r="W16" s="7">
        <v>98001955.930000007</v>
      </c>
      <c r="X16" s="7">
        <v>85801957.530000001</v>
      </c>
      <c r="Y16" s="7">
        <v>85801957.530000001</v>
      </c>
      <c r="Z16" s="7">
        <v>85801957.530000001</v>
      </c>
    </row>
    <row r="17" spans="1:26" ht="56.25" x14ac:dyDescent="0.25">
      <c r="A17" s="4" t="s">
        <v>32</v>
      </c>
      <c r="B17" s="5" t="s">
        <v>33</v>
      </c>
      <c r="C17" s="6" t="s">
        <v>75</v>
      </c>
      <c r="D17" s="4" t="s">
        <v>71</v>
      </c>
      <c r="E17" s="4" t="s">
        <v>76</v>
      </c>
      <c r="F17" s="4" t="s">
        <v>73</v>
      </c>
      <c r="G17" s="4" t="s">
        <v>43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62</v>
      </c>
      <c r="N17" s="4" t="s">
        <v>40</v>
      </c>
      <c r="O17" s="5" t="s">
        <v>77</v>
      </c>
      <c r="P17" s="7">
        <v>2430000000</v>
      </c>
      <c r="Q17" s="7">
        <v>0</v>
      </c>
      <c r="R17" s="7">
        <v>0</v>
      </c>
      <c r="S17" s="7">
        <v>2430000000</v>
      </c>
      <c r="T17" s="7">
        <v>0</v>
      </c>
      <c r="U17" s="7">
        <v>2430000000</v>
      </c>
      <c r="V17" s="7">
        <v>0</v>
      </c>
      <c r="W17" s="7">
        <v>1709337738</v>
      </c>
      <c r="X17" s="7">
        <v>1709122138</v>
      </c>
      <c r="Y17" s="7">
        <v>1709122138</v>
      </c>
      <c r="Z17" s="7">
        <v>1701862665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77</v>
      </c>
      <c r="P18" s="7">
        <v>0</v>
      </c>
      <c r="Q18" s="7">
        <v>3500000000</v>
      </c>
      <c r="R18" s="7">
        <v>0</v>
      </c>
      <c r="S18" s="7">
        <v>3500000000</v>
      </c>
      <c r="T18" s="7">
        <v>0</v>
      </c>
      <c r="U18" s="7">
        <v>2944778966</v>
      </c>
      <c r="V18" s="7">
        <v>555221034</v>
      </c>
      <c r="W18" s="7">
        <v>2738613436.5500002</v>
      </c>
      <c r="X18" s="7">
        <v>1020406749.55</v>
      </c>
      <c r="Y18" s="7">
        <v>1020406749.55</v>
      </c>
      <c r="Z18" s="7">
        <v>1020406749.55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78</v>
      </c>
      <c r="N19" s="4" t="s">
        <v>63</v>
      </c>
      <c r="O19" s="5" t="s">
        <v>77</v>
      </c>
      <c r="P19" s="7">
        <v>0</v>
      </c>
      <c r="Q19" s="7">
        <v>281001500</v>
      </c>
      <c r="R19" s="7">
        <v>0</v>
      </c>
      <c r="S19" s="7">
        <v>281001500</v>
      </c>
      <c r="T19" s="7">
        <v>0</v>
      </c>
      <c r="U19" s="7">
        <v>0</v>
      </c>
      <c r="V19" s="7">
        <v>281001500</v>
      </c>
      <c r="W19" s="7">
        <v>0</v>
      </c>
      <c r="X19" s="7">
        <v>0</v>
      </c>
      <c r="Y19" s="7">
        <v>0</v>
      </c>
      <c r="Z19" s="7">
        <v>0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79</v>
      </c>
      <c r="M20" s="4" t="s">
        <v>80</v>
      </c>
      <c r="N20" s="4" t="s">
        <v>40</v>
      </c>
      <c r="O20" s="5" t="s">
        <v>77</v>
      </c>
      <c r="P20" s="7">
        <v>0</v>
      </c>
      <c r="Q20" s="7">
        <v>281001500</v>
      </c>
      <c r="R20" s="7">
        <v>281001500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45" x14ac:dyDescent="0.25">
      <c r="A21" s="4" t="s">
        <v>32</v>
      </c>
      <c r="B21" s="5" t="s">
        <v>33</v>
      </c>
      <c r="C21" s="6" t="s">
        <v>81</v>
      </c>
      <c r="D21" s="4" t="s">
        <v>71</v>
      </c>
      <c r="E21" s="4" t="s">
        <v>82</v>
      </c>
      <c r="F21" s="4" t="s">
        <v>73</v>
      </c>
      <c r="G21" s="4" t="s">
        <v>39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83</v>
      </c>
      <c r="P21" s="7">
        <v>2983069280</v>
      </c>
      <c r="Q21" s="7">
        <v>0</v>
      </c>
      <c r="R21" s="7">
        <v>0</v>
      </c>
      <c r="S21" s="7">
        <v>2983069280</v>
      </c>
      <c r="T21" s="7">
        <v>6912000</v>
      </c>
      <c r="U21" s="7">
        <v>2672427879</v>
      </c>
      <c r="V21" s="7">
        <v>303729401</v>
      </c>
      <c r="W21" s="7">
        <v>1769734415</v>
      </c>
      <c r="X21" s="7">
        <v>1464100289</v>
      </c>
      <c r="Y21" s="7">
        <v>1464100289</v>
      </c>
      <c r="Z21" s="7">
        <v>1460399128.2</v>
      </c>
    </row>
    <row r="22" spans="1:26" x14ac:dyDescent="0.25">
      <c r="A22" s="4" t="s">
        <v>1</v>
      </c>
      <c r="B22" s="5" t="s">
        <v>1</v>
      </c>
      <c r="C22" s="6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5" t="s">
        <v>1</v>
      </c>
      <c r="P22" s="7">
        <v>21351638080</v>
      </c>
      <c r="Q22" s="7">
        <v>4235853000</v>
      </c>
      <c r="R22" s="7">
        <v>454851500</v>
      </c>
      <c r="S22" s="7">
        <v>25132639580</v>
      </c>
      <c r="T22" s="7">
        <v>30670684</v>
      </c>
      <c r="U22" s="7">
        <v>23742385647.139999</v>
      </c>
      <c r="V22" s="7">
        <v>1359583248.8599999</v>
      </c>
      <c r="W22" s="7">
        <v>17546864182.200001</v>
      </c>
      <c r="X22" s="7">
        <v>14908775489.09</v>
      </c>
      <c r="Y22" s="7">
        <v>14907699009.09</v>
      </c>
      <c r="Z22" s="7">
        <v>14896690718.43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F8"/>
  <sheetViews>
    <sheetView workbookViewId="0">
      <selection activeCell="B31" sqref="B31"/>
    </sheetView>
  </sheetViews>
  <sheetFormatPr baseColWidth="10" defaultRowHeight="15" x14ac:dyDescent="0.25"/>
  <cols>
    <col min="1" max="1" width="13.28515625" bestFit="1" customWidth="1"/>
    <col min="3" max="3" width="48.28515625" customWidth="1"/>
  </cols>
  <sheetData>
    <row r="2" spans="1:6" ht="15.75" thickBot="1" x14ac:dyDescent="0.3"/>
    <row r="3" spans="1:6" ht="33.75" x14ac:dyDescent="0.25">
      <c r="A3" s="140" t="s">
        <v>366</v>
      </c>
      <c r="B3" s="141"/>
      <c r="C3" s="141"/>
      <c r="D3" s="107" t="s">
        <v>342</v>
      </c>
      <c r="E3" s="107" t="s">
        <v>343</v>
      </c>
      <c r="F3" s="108" t="s">
        <v>344</v>
      </c>
    </row>
    <row r="4" spans="1:6" ht="30" x14ac:dyDescent="0.25">
      <c r="A4" s="109" t="s">
        <v>367</v>
      </c>
      <c r="B4" s="115" t="s">
        <v>40</v>
      </c>
      <c r="C4" s="106" t="s">
        <v>74</v>
      </c>
      <c r="D4" s="105">
        <v>98.284996409999991</v>
      </c>
      <c r="E4" s="105">
        <v>73.651958730000004</v>
      </c>
      <c r="F4" s="110">
        <v>73.651958730000004</v>
      </c>
    </row>
    <row r="5" spans="1:6" ht="45" x14ac:dyDescent="0.25">
      <c r="A5" s="109" t="s">
        <v>75</v>
      </c>
      <c r="B5" s="115" t="s">
        <v>40</v>
      </c>
      <c r="C5" s="106" t="s">
        <v>77</v>
      </c>
      <c r="D5" s="105">
        <v>61.792109300411525</v>
      </c>
      <c r="E5" s="105">
        <v>61.788668971193417</v>
      </c>
      <c r="F5" s="110">
        <v>61.788668971193417</v>
      </c>
    </row>
    <row r="6" spans="1:6" ht="45" x14ac:dyDescent="0.25">
      <c r="A6" s="109" t="s">
        <v>75</v>
      </c>
      <c r="B6" s="115" t="s">
        <v>63</v>
      </c>
      <c r="C6" s="106" t="s">
        <v>77</v>
      </c>
      <c r="D6" s="105">
        <v>73.031212672857151</v>
      </c>
      <c r="E6" s="105">
        <v>11.158829430000001</v>
      </c>
      <c r="F6" s="110">
        <v>10.960941572857143</v>
      </c>
    </row>
    <row r="7" spans="1:6" ht="45" x14ac:dyDescent="0.25">
      <c r="A7" s="109" t="s">
        <v>75</v>
      </c>
      <c r="B7" s="115" t="s">
        <v>63</v>
      </c>
      <c r="C7" s="106" t="s">
        <v>77</v>
      </c>
      <c r="D7" s="105">
        <v>0</v>
      </c>
      <c r="E7" s="105">
        <v>0</v>
      </c>
      <c r="F7" s="110">
        <v>0</v>
      </c>
    </row>
    <row r="8" spans="1:6" ht="45.75" thickBot="1" x14ac:dyDescent="0.3">
      <c r="A8" s="111" t="s">
        <v>81</v>
      </c>
      <c r="B8" s="116" t="s">
        <v>40</v>
      </c>
      <c r="C8" s="112" t="s">
        <v>83</v>
      </c>
      <c r="D8" s="113">
        <v>47.767361138860309</v>
      </c>
      <c r="E8" s="113">
        <v>31.089023249235431</v>
      </c>
      <c r="F8" s="114">
        <v>31.089023249235431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SEPTIEMBRE 2015</vt:lpstr>
      <vt:lpstr>EJE JUL 2015 (2)</vt:lpstr>
      <vt:lpstr>RESUMEN</vt:lpstr>
      <vt:lpstr>datos iniciales</vt:lpstr>
      <vt:lpstr>Hoja2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2015-10-02T18:38:18Z</cp:lastPrinted>
  <dcterms:created xsi:type="dcterms:W3CDTF">2015-08-03T13:34:35Z</dcterms:created>
  <dcterms:modified xsi:type="dcterms:W3CDTF">2015-10-02T18:39:52Z</dcterms:modified>
</cp:coreProperties>
</file>