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NOVIEMBRE 2016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NOVIEMBRE 2016'!$B$6:$Y$47</definedName>
  </definedNames>
  <calcPr calcId="145621"/>
</workbook>
</file>

<file path=xl/calcChain.xml><?xml version="1.0" encoding="utf-8"?>
<calcChain xmlns="http://schemas.openxmlformats.org/spreadsheetml/2006/main">
  <c r="L23" i="4" l="1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L30" i="4"/>
  <c r="M30" i="4"/>
  <c r="N30" i="4"/>
  <c r="O30" i="4"/>
  <c r="P30" i="4"/>
  <c r="Q30" i="4"/>
  <c r="R30" i="4"/>
  <c r="S30" i="4"/>
  <c r="T30" i="4"/>
  <c r="U30" i="4"/>
  <c r="V30" i="4"/>
  <c r="L31" i="4"/>
  <c r="M31" i="4"/>
  <c r="N31" i="4"/>
  <c r="O31" i="4"/>
  <c r="P31" i="4"/>
  <c r="Q31" i="4"/>
  <c r="R31" i="4"/>
  <c r="S31" i="4"/>
  <c r="T31" i="4"/>
  <c r="U31" i="4"/>
  <c r="V31" i="4"/>
  <c r="K24" i="4"/>
  <c r="K25" i="4"/>
  <c r="K26" i="4"/>
  <c r="K27" i="4"/>
  <c r="K28" i="4"/>
  <c r="K29" i="4"/>
  <c r="K30" i="4"/>
  <c r="K31" i="4"/>
  <c r="K23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L20" i="4"/>
  <c r="M20" i="4"/>
  <c r="N20" i="4"/>
  <c r="O20" i="4"/>
  <c r="P20" i="4"/>
  <c r="Q20" i="4"/>
  <c r="R20" i="4"/>
  <c r="S20" i="4"/>
  <c r="T20" i="4"/>
  <c r="U20" i="4"/>
  <c r="V20" i="4"/>
  <c r="L21" i="4"/>
  <c r="M21" i="4"/>
  <c r="N21" i="4"/>
  <c r="O21" i="4"/>
  <c r="P21" i="4"/>
  <c r="Q21" i="4"/>
  <c r="R21" i="4"/>
  <c r="S21" i="4"/>
  <c r="T21" i="4"/>
  <c r="U21" i="4"/>
  <c r="V21" i="4"/>
  <c r="K19" i="4"/>
  <c r="K20" i="4"/>
  <c r="K21" i="4"/>
  <c r="K18" i="4"/>
  <c r="L15" i="4"/>
  <c r="L39" i="4" s="1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K16" i="4"/>
  <c r="K15" i="4"/>
  <c r="K8" i="4"/>
  <c r="L8" i="4"/>
  <c r="M8" i="4"/>
  <c r="N8" i="4"/>
  <c r="O8" i="4"/>
  <c r="P8" i="4"/>
  <c r="Q8" i="4"/>
  <c r="R8" i="4"/>
  <c r="S8" i="4"/>
  <c r="T8" i="4"/>
  <c r="U8" i="4"/>
  <c r="V8" i="4"/>
  <c r="K9" i="4"/>
  <c r="L9" i="4"/>
  <c r="M9" i="4"/>
  <c r="N9" i="4"/>
  <c r="O9" i="4"/>
  <c r="P9" i="4"/>
  <c r="Q9" i="4"/>
  <c r="R9" i="4"/>
  <c r="S9" i="4"/>
  <c r="T9" i="4"/>
  <c r="U9" i="4"/>
  <c r="V9" i="4"/>
  <c r="K10" i="4"/>
  <c r="L10" i="4"/>
  <c r="M10" i="4"/>
  <c r="N10" i="4"/>
  <c r="O10" i="4"/>
  <c r="P10" i="4"/>
  <c r="Q10" i="4"/>
  <c r="R10" i="4"/>
  <c r="S10" i="4"/>
  <c r="T10" i="4"/>
  <c r="U10" i="4"/>
  <c r="V10" i="4"/>
  <c r="K11" i="4"/>
  <c r="L11" i="4"/>
  <c r="M11" i="4"/>
  <c r="N11" i="4"/>
  <c r="O11" i="4"/>
  <c r="P11" i="4"/>
  <c r="Q11" i="4"/>
  <c r="R11" i="4"/>
  <c r="S11" i="4"/>
  <c r="T11" i="4"/>
  <c r="U11" i="4"/>
  <c r="V11" i="4"/>
  <c r="K12" i="4"/>
  <c r="L12" i="4"/>
  <c r="M12" i="4"/>
  <c r="N12" i="4"/>
  <c r="O12" i="4"/>
  <c r="P12" i="4"/>
  <c r="Q12" i="4"/>
  <c r="R12" i="4"/>
  <c r="S12" i="4"/>
  <c r="T12" i="4"/>
  <c r="U12" i="4"/>
  <c r="V12" i="4"/>
  <c r="K13" i="4"/>
  <c r="L13" i="4"/>
  <c r="M13" i="4"/>
  <c r="N13" i="4"/>
  <c r="O13" i="4"/>
  <c r="P13" i="4"/>
  <c r="Q13" i="4"/>
  <c r="R13" i="4"/>
  <c r="S13" i="4"/>
  <c r="T13" i="4"/>
  <c r="U13" i="4"/>
  <c r="V13" i="4"/>
  <c r="L7" i="4"/>
  <c r="L38" i="4" s="1"/>
  <c r="M7" i="4"/>
  <c r="N7" i="4"/>
  <c r="O7" i="4"/>
  <c r="P7" i="4"/>
  <c r="Q7" i="4"/>
  <c r="R7" i="4"/>
  <c r="S7" i="4"/>
  <c r="T7" i="4"/>
  <c r="U7" i="4"/>
  <c r="V7" i="4"/>
  <c r="L40" i="4" l="1"/>
  <c r="L43" i="4"/>
  <c r="L32" i="4"/>
  <c r="W26" i="4" l="1"/>
  <c r="E114" i="7" s="1"/>
  <c r="W27" i="4"/>
  <c r="Y27" i="4"/>
  <c r="W28" i="4"/>
  <c r="W29" i="4"/>
  <c r="E115" i="7" s="1"/>
  <c r="W30" i="4"/>
  <c r="W31" i="4"/>
  <c r="Y31" i="4"/>
  <c r="Y29" i="4"/>
  <c r="G115" i="7" s="1"/>
  <c r="R44" i="4"/>
  <c r="N44" i="4"/>
  <c r="T39" i="4"/>
  <c r="X7" i="4"/>
  <c r="Y7" i="4"/>
  <c r="W8" i="4"/>
  <c r="Y8" i="4"/>
  <c r="W9" i="4"/>
  <c r="X9" i="4"/>
  <c r="W11" i="4"/>
  <c r="W13" i="4"/>
  <c r="W19" i="4"/>
  <c r="Y19" i="4"/>
  <c r="W20" i="4"/>
  <c r="W21" i="4"/>
  <c r="W18" i="4"/>
  <c r="X8" i="4"/>
  <c r="W12" i="4"/>
  <c r="Y9" i="4"/>
  <c r="Y21" i="4"/>
  <c r="W23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/>
  <c r="K9" i="10"/>
  <c r="O9" i="10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/>
  <c r="P42" i="5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O42" i="5"/>
  <c r="M42" i="5"/>
  <c r="R36" i="5"/>
  <c r="N36" i="5"/>
  <c r="N42" i="5"/>
  <c r="R40" i="5"/>
  <c r="N40" i="5"/>
  <c r="Q40" i="5"/>
  <c r="Q42" i="5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/>
  <c r="B72" i="7"/>
  <c r="B71" i="7"/>
  <c r="V40" i="5"/>
  <c r="R42" i="5"/>
  <c r="U40" i="5"/>
  <c r="W40" i="5"/>
  <c r="T40" i="5"/>
  <c r="W36" i="5"/>
  <c r="L42" i="5"/>
  <c r="U36" i="5"/>
  <c r="T36" i="5"/>
  <c r="V36" i="5"/>
  <c r="S36" i="5"/>
  <c r="U42" i="5"/>
  <c r="B73" i="7"/>
  <c r="T42" i="5"/>
  <c r="W42" i="5"/>
  <c r="S42" i="5"/>
  <c r="V42" i="5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/>
  <c r="AB139" i="2"/>
  <c r="AB141" i="2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/>
  <c r="R137" i="2"/>
  <c r="R143" i="2"/>
  <c r="S137" i="2"/>
  <c r="S143" i="2"/>
  <c r="T137" i="2"/>
  <c r="U137" i="2"/>
  <c r="U143" i="2"/>
  <c r="V137" i="2"/>
  <c r="V143" i="2"/>
  <c r="W137" i="2"/>
  <c r="W143" i="2"/>
  <c r="X137" i="2"/>
  <c r="Y137" i="2"/>
  <c r="Y143" i="2"/>
  <c r="Z137" i="2"/>
  <c r="Z143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  <c r="Y12" i="4" l="1"/>
  <c r="X30" i="4"/>
  <c r="W16" i="4"/>
  <c r="X25" i="4"/>
  <c r="F113" i="7" s="1"/>
  <c r="Y24" i="4"/>
  <c r="G112" i="7" s="1"/>
  <c r="Y25" i="4"/>
  <c r="G113" i="7" s="1"/>
  <c r="W24" i="4"/>
  <c r="E112" i="7" s="1"/>
  <c r="O39" i="4"/>
  <c r="X39" i="4" s="1"/>
  <c r="S39" i="4"/>
  <c r="Y18" i="4"/>
  <c r="X19" i="4"/>
  <c r="T40" i="4"/>
  <c r="X20" i="4"/>
  <c r="U40" i="4"/>
  <c r="Q40" i="4"/>
  <c r="M40" i="4"/>
  <c r="X12" i="4"/>
  <c r="U32" i="4"/>
  <c r="M39" i="4"/>
  <c r="P39" i="4"/>
  <c r="X16" i="4"/>
  <c r="Y28" i="4"/>
  <c r="Q39" i="4"/>
  <c r="U39" i="4"/>
  <c r="P38" i="4"/>
  <c r="M38" i="4"/>
  <c r="Y16" i="4"/>
  <c r="Y23" i="4"/>
  <c r="G111" i="7" s="1"/>
  <c r="R43" i="4"/>
  <c r="R45" i="4" s="1"/>
  <c r="N43" i="4"/>
  <c r="N45" i="4" s="1"/>
  <c r="S44" i="4"/>
  <c r="O44" i="4"/>
  <c r="O43" i="4"/>
  <c r="R40" i="4"/>
  <c r="S40" i="4"/>
  <c r="T38" i="4"/>
  <c r="T41" i="4" s="1"/>
  <c r="K8" i="7" s="1"/>
  <c r="G61" i="7" s="1"/>
  <c r="F71" i="7" s="1"/>
  <c r="U43" i="4"/>
  <c r="X31" i="4"/>
  <c r="Y30" i="4"/>
  <c r="Y26" i="4"/>
  <c r="G114" i="7" s="1"/>
  <c r="X23" i="4"/>
  <c r="F111" i="7" s="1"/>
  <c r="P43" i="4"/>
  <c r="X18" i="4"/>
  <c r="O40" i="4"/>
  <c r="V44" i="4"/>
  <c r="Y44" i="4" s="1"/>
  <c r="N40" i="4"/>
  <c r="W15" i="4"/>
  <c r="W25" i="4"/>
  <c r="E113" i="7" s="1"/>
  <c r="X29" i="4"/>
  <c r="F115" i="7" s="1"/>
  <c r="X28" i="4"/>
  <c r="X27" i="4"/>
  <c r="X26" i="4"/>
  <c r="F114" i="7" s="1"/>
  <c r="U44" i="4"/>
  <c r="X24" i="4"/>
  <c r="F112" i="7" s="1"/>
  <c r="P32" i="4"/>
  <c r="V38" i="4"/>
  <c r="N39" i="4"/>
  <c r="R39" i="4"/>
  <c r="S43" i="4"/>
  <c r="S45" i="4" s="1"/>
  <c r="G9" i="7" s="1"/>
  <c r="P44" i="4"/>
  <c r="L44" i="4"/>
  <c r="M44" i="4"/>
  <c r="M43" i="4"/>
  <c r="V32" i="4"/>
  <c r="O32" i="4"/>
  <c r="Y11" i="4"/>
  <c r="X11" i="4"/>
  <c r="Q38" i="4"/>
  <c r="R32" i="4"/>
  <c r="R38" i="4"/>
  <c r="T44" i="4"/>
  <c r="Q43" i="4"/>
  <c r="Y20" i="4"/>
  <c r="V40" i="4"/>
  <c r="T32" i="4"/>
  <c r="S32" i="4"/>
  <c r="O38" i="4"/>
  <c r="U38" i="4"/>
  <c r="Q32" i="4"/>
  <c r="Q44" i="4"/>
  <c r="T43" i="4"/>
  <c r="X13" i="4"/>
  <c r="Y13" i="4"/>
  <c r="M32" i="4"/>
  <c r="N32" i="4"/>
  <c r="N38" i="4"/>
  <c r="V39" i="4"/>
  <c r="Y15" i="4"/>
  <c r="V43" i="4"/>
  <c r="P40" i="4"/>
  <c r="S38" i="4"/>
  <c r="X21" i="4"/>
  <c r="X15" i="4"/>
  <c r="Q41" i="4" l="1"/>
  <c r="W40" i="4"/>
  <c r="W44" i="4"/>
  <c r="O45" i="4"/>
  <c r="W45" i="4" s="1"/>
  <c r="X40" i="4"/>
  <c r="Y39" i="4"/>
  <c r="W39" i="4"/>
  <c r="Y38" i="4"/>
  <c r="L41" i="4"/>
  <c r="C8" i="7" s="1"/>
  <c r="L45" i="4"/>
  <c r="C9" i="7" s="1"/>
  <c r="C62" i="7" s="1"/>
  <c r="U41" i="4"/>
  <c r="U45" i="4"/>
  <c r="M41" i="4"/>
  <c r="X44" i="4"/>
  <c r="P41" i="4"/>
  <c r="Y40" i="4"/>
  <c r="R41" i="4"/>
  <c r="R47" i="4" s="1"/>
  <c r="P45" i="4"/>
  <c r="W43" i="4"/>
  <c r="N41" i="4"/>
  <c r="N47" i="4" s="1"/>
  <c r="W32" i="4"/>
  <c r="Q45" i="4"/>
  <c r="Q47" i="4" s="1"/>
  <c r="M45" i="4"/>
  <c r="V41" i="4"/>
  <c r="X43" i="4"/>
  <c r="T45" i="4"/>
  <c r="O41" i="4"/>
  <c r="X38" i="4"/>
  <c r="E62" i="7"/>
  <c r="W38" i="4"/>
  <c r="S41" i="4"/>
  <c r="Y43" i="4"/>
  <c r="V45" i="4"/>
  <c r="X32" i="4"/>
  <c r="Y32" i="4"/>
  <c r="U47" i="4" l="1"/>
  <c r="I9" i="7"/>
  <c r="P47" i="4"/>
  <c r="L47" i="4"/>
  <c r="E9" i="7"/>
  <c r="F9" i="7"/>
  <c r="D21" i="7" s="1"/>
  <c r="M47" i="4"/>
  <c r="C61" i="7"/>
  <c r="C10" i="7"/>
  <c r="E8" i="7"/>
  <c r="I8" i="7"/>
  <c r="J8" i="7"/>
  <c r="F20" i="7" s="1"/>
  <c r="G8" i="7"/>
  <c r="S47" i="4"/>
  <c r="W41" i="4"/>
  <c r="X45" i="4"/>
  <c r="T47" i="4"/>
  <c r="K9" i="7"/>
  <c r="O47" i="4"/>
  <c r="X41" i="4"/>
  <c r="V47" i="4"/>
  <c r="Y45" i="4"/>
  <c r="D72" i="7"/>
  <c r="D62" i="7"/>
  <c r="C72" i="7" s="1"/>
  <c r="Y41" i="4"/>
  <c r="E10" i="7" l="1"/>
  <c r="D10" i="7" s="1"/>
  <c r="C22" i="7" s="1"/>
  <c r="I10" i="7"/>
  <c r="H10" i="7" s="1"/>
  <c r="E22" i="7" s="1"/>
  <c r="Y47" i="4"/>
  <c r="X47" i="4"/>
  <c r="G62" i="7"/>
  <c r="J9" i="7"/>
  <c r="F21" i="7" s="1"/>
  <c r="K10" i="7"/>
  <c r="J10" i="7" s="1"/>
  <c r="F22" i="7" s="1"/>
  <c r="W47" i="4"/>
  <c r="E61" i="7"/>
  <c r="G10" i="7"/>
  <c r="F10" i="7" s="1"/>
  <c r="D22" i="7" s="1"/>
  <c r="F8" i="7"/>
  <c r="D20" i="7" s="1"/>
  <c r="C63" i="7"/>
  <c r="F61" i="7"/>
  <c r="E71" i="7" s="1"/>
  <c r="D71" i="7" l="1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<sst xmlns="http://schemas.openxmlformats.org/spreadsheetml/2006/main" count="3136" uniqueCount="396">
  <si>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</si>
  <si>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</si>
  <si>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</si>
  <si>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</si>
  <si>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</si>
  <si>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</si>
  <si>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</si>
  <si>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</si>
  <si>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</si>
  <si>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</si>
  <si>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</si>
  <si>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</si>
  <si>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</si>
  <si>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</si>
  <si>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</si>
  <si>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</si>
  <si>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</si>
  <si>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</si>
  <si>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</si>
  <si>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</si>
  <si>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</si>
  <si>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</si>
  <si>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</si>
  <si>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</si>
  <si>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</si>
  <si>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</si>
  <si>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</si>
  <si>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</si>
  <si>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</si>
  <si>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</si>
  <si>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</si>
  <si>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</si>
  <si>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</si>
  <si>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</si>
  <si>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</si>
  <si>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</si>
  <si>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</si>
  <si>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</si>
  <si>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</si>
  <si>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</si>
  <si>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</si>
  <si>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</si>
  <si>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</si>
  <si>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</si>
  <si>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</si>
  <si>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</si>
  <si>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</si>
  <si>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</si>
  <si>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</si>
  <si>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</si>
  <si>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</si>
  <si>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</si>
  <si>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</si>
  <si>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</si>
  <si>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</si>
  <si>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</si>
  <si>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</si>
  <si>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</si>
  <si>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</si>
  <si>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</si>
  <si>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</si>
  <si>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</si>
  <si>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</si>
  <si>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</si>
  <si>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</si>
  <si>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</si>
  <si>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</si>
  <si>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</si>
  <si>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</si>
  <si>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</si>
  <si>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</si>
  <si>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</si>
  <si>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</si>
  <si>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</si>
  <si>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</si>
  <si>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</si>
  <si>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</si>
  <si>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</si>
  <si>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</si>
  <si>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</si>
  <si>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</si>
  <si>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</si>
  <si>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</si>
  <si>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</si>
  <si>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</si>
  <si>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</si>
  <si>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</si>
  <si>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</si>
  <si>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</si>
  <si>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</si>
  <si>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</si>
  <si>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</si>
  <si>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</si>
  <si>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</si>
  <si>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</si>
  <si>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</si>
  <si>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</si>
  <si>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</si>
  <si>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</si>
  <si>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</si>
  <si>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</si>
  <si>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</si>
  <si>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</si>
  <si>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</si>
  <si>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</si>
  <si>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</si>
  <si>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</si>
  <si>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</si>
  <si>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</si>
  <si>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</si>
  <si>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</si>
  <si>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</si>
  <si>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</si>
  <si>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</si>
  <si>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</si>
  <si>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</si>
  <si>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</si>
  <si>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</si>
  <si>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</si>
  <si>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</si>
  <si>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</si>
  <si>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</si>
  <si>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</si>
  <si>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</si>
  <si>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</si>
  <si>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</si>
  <si>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</si>
  <si>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</si>
  <si>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</si>
  <si>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</si>
  <si>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</si>
  <si>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</si>
  <si>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</si>
  <si>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</si>
  <si>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</si>
  <si>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</si>
  <si>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</si>
  <si>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</si>
  <si>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</si>
  <si>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</si>
  <si>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</si>
  <si>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</si>
  <si>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</si>
  <si>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</si>
  <si>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</si>
  <si>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</si>
  <si>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</si>
  <si>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</si>
  <si>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</si>
  <si>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</si>
  <si>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</si>
  <si>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</si>
  <si>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</si>
  <si>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</si>
  <si>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</si>
  <si>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</si>
  <si>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</si>
  <si>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</si>
  <si>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</si>
  <si>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</si>
  <si>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</si>
  <si>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</si>
  <si>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</si>
  <si>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</si>
  <si>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</si>
  <si>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</si>
  <si>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</si>
  <si>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</si>
  <si>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</si>
  <si>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</si>
  <si>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</si>
  <si>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</si>
  <si>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</si>
  <si>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</si>
  <si>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</si>
  <si>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</si>
  <si>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</si>
  <si>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</si>
  <si>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</si>
  <si>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</si>
  <si>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</si>
  <si>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</si>
  <si>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</si>
  <si>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</si>
  <si>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</si>
  <si>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</si>
  <si>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</si>
  <si>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</si>
  <si>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</si>
  <si>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</si>
  <si>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</si>
  <si>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</si>
  <si>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</si>
  <si>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</si>
  <si>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</si>
  <si>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</si>
  <si>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</si>
  <si>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</si>
  <si>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</si>
  <si>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</si>
  <si>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</si>
  <si>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</si>
  <si>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</si>
  <si>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</si>
  <si>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</si>
  <si>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</si>
  <si>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</si>
  <si>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</si>
  <si>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</si>
  <si>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</si>
  <si>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</si>
  <si>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</si>
  <si>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</si>
  <si>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</si>
  <si>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</si>
  <si>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</si>
  <si>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</si>
  <si>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</si>
  <si>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</si>
  <si>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</si>
  <si>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</si>
  <si>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</si>
  <si>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</si>
  <si>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</si>
  <si>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</si>
  <si>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</si>
  <si>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</si>
  <si>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</si>
  <si>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</si>
  <si>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</si>
  <si>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</si>
  <si>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</si>
  <si>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</si>
  <si>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</si>
  <si>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</si>
  <si>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</si>
  <si>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</si>
  <si>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</si>
  <si>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</si>
  <si>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</si>
  <si>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</si>
  <si>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</si>
  <si>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</si>
  <si>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</si>
  <si>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</si>
  <si>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</si>
  <si>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</si>
  <si>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</si>
  <si>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</si>
  <si>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</si>
  <si>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</si>
  <si>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</si>
  <si>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</si>
  <si>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</si>
  <si>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</si>
  <si>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</si>
  <si>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</si>
  <si>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</si>
  <si>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</si>
  <si>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</si>
  <si>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</si>
  <si>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</si>
  <si>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</si>
  <si>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</si>
  <si>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</si>
  <si>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</si>
  <si>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</si>
  <si>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</si>
  <si>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</si>
  <si>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</si>
  <si>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</si>
  <si>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</si>
  <si>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</si>
  <si>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</si>
  <si>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</si>
  <si>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</si>
  <si>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</si>
  <si>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</si>
  <si>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</si>
  <si>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</si>
  <si>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</si>
  <si>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</si>
  <si>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</si>
  <si>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</si>
  <si>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</si>
  <si>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</si>
  <si>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</si>
  <si>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</si>
  <si>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</si>
  <si>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</si>
  <si>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</si>
  <si>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</si>
  <si>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</si>
  <si>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</si>
  <si>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</si>
  <si>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</si>
  <si>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</si>
  <si>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</si>
  <si>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</si>
  <si>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</si>
  <si>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</si>
  <si>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</si>
  <si>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</si>
  <si>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</si>
  <si>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</si>
  <si>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</si>
  <si>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</si>
  <si>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</si>
  <si>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</si>
  <si>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</si>
  <si>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</si>
  <si>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</si>
  <si>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</si>
  <si>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</si>
  <si>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</si>
  <si>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</si>
  <si>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</si>
  <si>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</si>
  <si>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</si>
  <si>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</si>
  <si>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</si>
  <si>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</si>
  <si>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</si>
  <si>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</si>
  <si>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</si>
  <si>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</si>
  <si>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</si>
  <si>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</si>
  <si>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</si>
  <si>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</si>
  <si>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</si>
  <si>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</si>
  <si>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</si>
  <si>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</si>
  <si>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</si>
  <si>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</si>
  <si>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</si>
  <si>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</si>
  <si>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</si>
  <si>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</si>
  <si>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</si>
  <si>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</si>
  <si>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</si>
  <si>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</si>
  <si>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</si>
  <si>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</si>
  <si>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</si>
  <si>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</si>
  <si>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</si>
  <si>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</si>
  <si>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</si>
  <si>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</si>
  <si>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</si>
  <si>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</si>
  <si>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</si>
  <si>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</si>
  <si>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</si>
  <si>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</si>
  <si>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</si>
  <si>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</si>
  <si>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</si>
  <si>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</si>
  <si>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</si>
  <si>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</si>
  <si>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</si>
  <si>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</si>
  <si>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</si>
  <si>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</si>
  <si>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</si>
  <si>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</si>
  <si>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</si>
  <si>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</si>
  <si>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</si>
  <si>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</si>
  <si>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</si>
  <si>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</si>
  <si>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</si>
  <si>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</si>
  <si>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A-3-6-3-20</t>
  </si>
  <si>
    <t>OTRAS TRANSFERENCIAS - PREVIO CONCEPTO DGPPN</t>
  </si>
  <si>
    <t>C-111-1000-1</t>
  </si>
  <si>
    <t>111</t>
  </si>
  <si>
    <t>FORTALECIMIENTO DE LOS SISTEMAS DE INFORMACIÓN DEL EMPLEO PÚBLICO EN COLOMBIA</t>
  </si>
  <si>
    <t>C-123-1000-5</t>
  </si>
  <si>
    <t>MEJORAMIENTO DE LA INFRAESTRUCTURA PROPIA DEL SECTOR</t>
  </si>
  <si>
    <t>C-520-1000-11</t>
  </si>
  <si>
    <t>MEJORAMIENTO TECNOLÓGICO Y OPERATIVO DE LA GESTIÓN DOCUMENTAL DEL DEPARTAMENTO ADMINISTRATIVO DE LA FUNCIÓN PÚBLICA</t>
  </si>
  <si>
    <t>C-520-1403-1</t>
  </si>
  <si>
    <t>1403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</si>
  <si>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</si>
  <si>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</si>
  <si>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</si>
  <si>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A-1-0-1-8</t>
  </si>
  <si>
    <t>OTROS GASTOS PERSONALES - DISTRIBUCION PREVIO CONCEPTO DGPPN</t>
  </si>
  <si>
    <t>Ejecución Presupuestal Acumulada a 30 de Noviembre  de 2016</t>
  </si>
  <si>
    <t>Enero-Noviembre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</si>
</sst>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medium">
        <color indexed="64"/>
      </right>
      <top style="thin">
        <color rgb="FFD3D3D3"/>
      </top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43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43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3" fillId="13" borderId="17" xfId="0" applyNumberFormat="1" applyFont="1" applyFill="1" applyBorder="1" applyAlignment="1">
      <alignment horizontal="center" vertical="center" wrapText="1" readingOrder="1"/>
    </xf>
    <xf numFmtId="0" fontId="23" fillId="4" borderId="17" xfId="0" applyNumberFormat="1" applyFont="1" applyFill="1" applyBorder="1" applyAlignment="1">
      <alignment horizontal="center" vertical="center" wrapText="1" readingOrder="1"/>
    </xf>
    <xf numFmtId="0" fontId="23" fillId="14" borderId="24" xfId="0" applyNumberFormat="1" applyFont="1" applyFill="1" applyBorder="1" applyAlignment="1">
      <alignment horizontal="center" vertical="center" wrapText="1" readingOrder="1"/>
    </xf>
    <xf numFmtId="0" fontId="24" fillId="5" borderId="24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5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166" fontId="26" fillId="0" borderId="31" xfId="2" applyNumberFormat="1" applyFont="1" applyFill="1" applyBorder="1" applyAlignment="1">
      <alignment horizontal="center" vertical="center"/>
    </xf>
    <xf numFmtId="165" fontId="26" fillId="0" borderId="31" xfId="1" applyNumberFormat="1" applyFont="1" applyFill="1" applyBorder="1" applyAlignment="1">
      <alignment horizontal="center" vertical="center"/>
    </xf>
    <xf numFmtId="0" fontId="26" fillId="0" borderId="32" xfId="0" applyFont="1" applyBorder="1" applyAlignment="1">
      <alignment vertical="center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2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5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1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5" fontId="30" fillId="0" borderId="20" xfId="1" applyNumberFormat="1" applyFont="1" applyFill="1" applyBorder="1" applyAlignment="1">
      <alignment horizontal="left" vertical="center"/>
    </xf>
    <xf numFmtId="165" fontId="30" fillId="0" borderId="20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5" fontId="30" fillId="0" borderId="21" xfId="1" applyNumberFormat="1" applyFont="1" applyFill="1" applyBorder="1" applyAlignment="1">
      <alignment horizontal="right" vertical="center"/>
    </xf>
    <xf numFmtId="10" fontId="30" fillId="0" borderId="21" xfId="2" applyNumberFormat="1" applyFont="1" applyFill="1" applyBorder="1" applyAlignment="1">
      <alignment horizontal="right" vertical="center"/>
    </xf>
    <xf numFmtId="165" fontId="30" fillId="0" borderId="22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165" fontId="30" fillId="0" borderId="13" xfId="1" applyNumberFormat="1" applyFont="1" applyFill="1" applyBorder="1" applyAlignment="1">
      <alignment horizontal="center" vertical="center"/>
    </xf>
    <xf numFmtId="0" fontId="30" fillId="16" borderId="47" xfId="0" applyFont="1" applyFill="1" applyBorder="1" applyAlignment="1">
      <alignment vertical="center"/>
    </xf>
    <xf numFmtId="0" fontId="30" fillId="16" borderId="48" xfId="0" applyFont="1" applyFill="1" applyBorder="1" applyAlignment="1">
      <alignment vertical="center"/>
    </xf>
    <xf numFmtId="0" fontId="33" fillId="16" borderId="17" xfId="0" applyFont="1" applyFill="1" applyBorder="1" applyAlignment="1">
      <alignment horizontal="center" vertical="center" wrapText="1"/>
    </xf>
    <xf numFmtId="0" fontId="33" fillId="16" borderId="18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1" xfId="0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horizontal="center" vertical="center"/>
    </xf>
    <xf numFmtId="167" fontId="35" fillId="0" borderId="40" xfId="0" applyNumberFormat="1" applyFont="1" applyFill="1" applyBorder="1" applyAlignment="1">
      <alignment horizontal="center" vertical="center"/>
    </xf>
    <xf numFmtId="167" fontId="35" fillId="0" borderId="2" xfId="0" applyNumberFormat="1" applyFont="1" applyFill="1" applyBorder="1" applyAlignment="1">
      <alignment horizontal="center" vertical="center"/>
    </xf>
    <xf numFmtId="167" fontId="35" fillId="0" borderId="20" xfId="0" applyNumberFormat="1" applyFont="1" applyFill="1" applyBorder="1" applyAlignment="1">
      <alignment horizontal="center" vertical="center"/>
    </xf>
    <xf numFmtId="167" fontId="35" fillId="0" borderId="21" xfId="0" applyNumberFormat="1" applyFont="1" applyFill="1" applyBorder="1" applyAlignment="1">
      <alignment horizontal="center" vertical="center"/>
    </xf>
    <xf numFmtId="167" fontId="35" fillId="0" borderId="22" xfId="0" applyNumberFormat="1" applyFont="1" applyFill="1" applyBorder="1" applyAlignment="1">
      <alignment horizontal="center" vertical="center"/>
    </xf>
    <xf numFmtId="165" fontId="30" fillId="0" borderId="20" xfId="1" applyNumberFormat="1" applyFont="1" applyFill="1" applyBorder="1" applyAlignment="1">
      <alignment vertical="center"/>
    </xf>
    <xf numFmtId="165" fontId="30" fillId="0" borderId="22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/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0" borderId="25" xfId="0" applyNumberFormat="1" applyFont="1" applyFill="1" applyBorder="1" applyAlignment="1">
      <alignment horizontal="center" vertical="center" wrapText="1" readingOrder="1"/>
    </xf>
    <xf numFmtId="0" fontId="36" fillId="13" borderId="24" xfId="0" applyNumberFormat="1" applyFont="1" applyFill="1" applyBorder="1" applyAlignment="1">
      <alignment horizontal="center" vertical="center" wrapText="1" readingOrder="1"/>
    </xf>
    <xf numFmtId="0" fontId="36" fillId="4" borderId="24" xfId="0" applyNumberFormat="1" applyFont="1" applyFill="1" applyBorder="1" applyAlignment="1">
      <alignment horizontal="center" vertical="center" wrapText="1" readingOrder="1"/>
    </xf>
    <xf numFmtId="0" fontId="36" fillId="14" borderId="24" xfId="0" applyNumberFormat="1" applyFont="1" applyFill="1" applyBorder="1" applyAlignment="1">
      <alignment horizontal="center" vertical="center" wrapText="1" readingOrder="1"/>
    </xf>
    <xf numFmtId="0" fontId="7" fillId="5" borderId="2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37" fillId="0" borderId="8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left" vertical="center" wrapText="1" readingOrder="1"/>
    </xf>
    <xf numFmtId="43" fontId="37" fillId="0" borderId="10" xfId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 applyAlignment="1">
      <alignment horizontal="right" vertical="center" wrapText="1" readingOrder="1"/>
    </xf>
    <xf numFmtId="39" fontId="37" fillId="0" borderId="11" xfId="0" applyNumberFormat="1" applyFont="1" applyFill="1" applyBorder="1" applyAlignment="1">
      <alignment horizontal="right" vertical="center" wrapText="1" readingOrder="1"/>
    </xf>
    <xf numFmtId="0" fontId="37" fillId="0" borderId="1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left" vertical="center" wrapText="1" readingOrder="1"/>
    </xf>
    <xf numFmtId="43" fontId="37" fillId="0" borderId="2" xfId="1" applyFont="1" applyFill="1" applyBorder="1" applyAlignment="1">
      <alignment horizontal="left" vertical="center" wrapText="1" readingOrder="1"/>
    </xf>
    <xf numFmtId="39" fontId="37" fillId="0" borderId="2" xfId="0" applyNumberFormat="1" applyFont="1" applyFill="1" applyBorder="1" applyAlignment="1">
      <alignment horizontal="right" vertical="center" wrapText="1" readingOrder="1"/>
    </xf>
    <xf numFmtId="39" fontId="37" fillId="0" borderId="20" xfId="0" applyNumberFormat="1" applyFont="1" applyFill="1" applyBorder="1" applyAlignment="1">
      <alignment horizontal="right" vertical="center" wrapText="1" readingOrder="1"/>
    </xf>
    <xf numFmtId="0" fontId="37" fillId="0" borderId="13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left" vertical="center" wrapText="1" readingOrder="1"/>
    </xf>
    <xf numFmtId="43" fontId="37" fillId="0" borderId="21" xfId="1" applyFont="1" applyFill="1" applyBorder="1" applyAlignment="1">
      <alignment horizontal="left" vertical="center" wrapText="1" readingOrder="1"/>
    </xf>
    <xf numFmtId="39" fontId="37" fillId="0" borderId="21" xfId="0" applyNumberFormat="1" applyFont="1" applyFill="1" applyBorder="1" applyAlignment="1">
      <alignment horizontal="right" vertical="center" wrapText="1" readingOrder="1"/>
    </xf>
    <xf numFmtId="39" fontId="37" fillId="0" borderId="22" xfId="0" applyNumberFormat="1" applyFont="1" applyFill="1" applyBorder="1" applyAlignment="1">
      <alignment horizontal="right" vertical="center" wrapText="1" readingOrder="1"/>
    </xf>
    <xf numFmtId="0" fontId="37" fillId="0" borderId="23" xfId="0" applyNumberFormat="1" applyFont="1" applyFill="1" applyBorder="1" applyAlignment="1">
      <alignment horizontal="center" vertical="center" wrapText="1" readingOrder="1"/>
    </xf>
    <xf numFmtId="0" fontId="37" fillId="0" borderId="23" xfId="0" applyNumberFormat="1" applyFont="1" applyFill="1" applyBorder="1" applyAlignment="1">
      <alignment horizontal="left" vertical="center" wrapText="1" readingOrder="1"/>
    </xf>
    <xf numFmtId="164" fontId="37" fillId="0" borderId="23" xfId="0" applyNumberFormat="1" applyFont="1" applyFill="1" applyBorder="1" applyAlignment="1">
      <alignment horizontal="right" vertical="center" wrapText="1" readingOrder="1"/>
    </xf>
    <xf numFmtId="0" fontId="37" fillId="0" borderId="0" xfId="0" applyNumberFormat="1" applyFont="1" applyFill="1" applyBorder="1" applyAlignment="1">
      <alignment horizontal="center" vertical="center" wrapText="1" readingOrder="1"/>
    </xf>
    <xf numFmtId="4" fontId="38" fillId="0" borderId="9" xfId="0" applyNumberFormat="1" applyFont="1" applyFill="1" applyBorder="1" applyAlignment="1" applyProtection="1">
      <alignment horizontal="center" vertical="center"/>
    </xf>
    <xf numFmtId="39" fontId="36" fillId="9" borderId="50" xfId="0" applyNumberFormat="1" applyFont="1" applyFill="1" applyBorder="1" applyAlignment="1">
      <alignment horizontal="right" vertical="center" wrapText="1" readingOrder="1"/>
    </xf>
    <xf numFmtId="39" fontId="36" fillId="9" borderId="14" xfId="0" applyNumberFormat="1" applyFont="1" applyFill="1" applyBorder="1" applyAlignment="1">
      <alignment horizontal="right" vertical="center" wrapText="1" readingOrder="1"/>
    </xf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14" fillId="0" borderId="0" xfId="0" applyNumberFormat="1" applyFont="1" applyFill="1" applyBorder="1"/>
    <xf numFmtId="4" fontId="39" fillId="0" borderId="0" xfId="0" applyNumberFormat="1" applyFont="1" applyFill="1" applyBorder="1" applyAlignment="1" applyProtection="1">
      <alignment horizontal="center"/>
    </xf>
    <xf numFmtId="0" fontId="37" fillId="0" borderId="8" xfId="0" applyNumberFormat="1" applyFont="1" applyFill="1" applyBorder="1" applyAlignment="1">
      <alignment horizontal="left" vertical="center" wrapText="1" readingOrder="1"/>
    </xf>
    <xf numFmtId="39" fontId="14" fillId="0" borderId="10" xfId="0" applyNumberFormat="1" applyFont="1" applyFill="1" applyBorder="1"/>
    <xf numFmtId="0" fontId="37" fillId="0" borderId="4" xfId="0" applyNumberFormat="1" applyFont="1" applyFill="1" applyBorder="1" applyAlignment="1">
      <alignment horizontal="left" vertical="center" wrapText="1" readingOrder="1"/>
    </xf>
    <xf numFmtId="39" fontId="14" fillId="0" borderId="5" xfId="0" applyNumberFormat="1" applyFont="1" applyFill="1" applyBorder="1"/>
    <xf numFmtId="0" fontId="37" fillId="0" borderId="26" xfId="0" applyNumberFormat="1" applyFont="1" applyFill="1" applyBorder="1" applyAlignment="1">
      <alignment horizontal="left" vertical="center" wrapText="1" readingOrder="1"/>
    </xf>
    <xf numFmtId="39" fontId="14" fillId="0" borderId="14" xfId="0" applyNumberFormat="1" applyFont="1" applyFill="1" applyBorder="1"/>
    <xf numFmtId="0" fontId="36" fillId="0" borderId="16" xfId="0" applyNumberFormat="1" applyFont="1" applyFill="1" applyBorder="1" applyAlignment="1">
      <alignment horizontal="center" vertical="center" wrapText="1" readingOrder="1"/>
    </xf>
    <xf numFmtId="39" fontId="7" fillId="12" borderId="17" xfId="0" applyNumberFormat="1" applyFont="1" applyFill="1" applyBorder="1"/>
    <xf numFmtId="39" fontId="7" fillId="12" borderId="18" xfId="0" applyNumberFormat="1" applyFont="1" applyFill="1" applyBorder="1"/>
    <xf numFmtId="4" fontId="39" fillId="0" borderId="0" xfId="0" applyNumberFormat="1" applyFont="1" applyFill="1" applyBorder="1" applyAlignment="1" applyProtection="1"/>
    <xf numFmtId="39" fontId="14" fillId="0" borderId="27" xfId="0" applyNumberFormat="1" applyFont="1" applyFill="1" applyBorder="1"/>
    <xf numFmtId="39" fontId="14" fillId="0" borderId="11" xfId="0" applyNumberFormat="1" applyFont="1" applyFill="1" applyBorder="1"/>
    <xf numFmtId="0" fontId="37" fillId="0" borderId="13" xfId="0" applyNumberFormat="1" applyFont="1" applyFill="1" applyBorder="1" applyAlignment="1">
      <alignment horizontal="left" vertical="center" wrapText="1" readingOrder="1"/>
    </xf>
    <xf numFmtId="39" fontId="14" fillId="0" borderId="29" xfId="0" applyNumberFormat="1" applyFont="1" applyFill="1" applyBorder="1"/>
    <xf numFmtId="39" fontId="14" fillId="0" borderId="15" xfId="0" applyNumberFormat="1" applyFont="1" applyFill="1" applyBorder="1"/>
    <xf numFmtId="4" fontId="38" fillId="0" borderId="9" xfId="0" applyNumberFormat="1" applyFont="1" applyFill="1" applyBorder="1" applyAlignment="1" applyProtection="1">
      <alignment horizontal="center"/>
    </xf>
    <xf numFmtId="39" fontId="7" fillId="13" borderId="17" xfId="0" applyNumberFormat="1" applyFont="1" applyFill="1" applyBorder="1"/>
    <xf numFmtId="39" fontId="7" fillId="13" borderId="28" xfId="0" applyNumberFormat="1" applyFont="1" applyFill="1" applyBorder="1"/>
    <xf numFmtId="39" fontId="7" fillId="13" borderId="18" xfId="0" applyNumberFormat="1" applyFont="1" applyFill="1" applyBorder="1"/>
    <xf numFmtId="39" fontId="36" fillId="9" borderId="6" xfId="0" applyNumberFormat="1" applyFont="1" applyFill="1" applyBorder="1" applyAlignment="1">
      <alignment horizontal="right" vertical="center" wrapText="1" readingOrder="1"/>
    </xf>
    <xf numFmtId="39" fontId="36" fillId="9" borderId="9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40" fillId="0" borderId="0" xfId="0" applyFont="1" applyFill="1" applyBorder="1"/>
    <xf numFmtId="0" fontId="40" fillId="0" borderId="42" xfId="0" applyFont="1" applyFill="1" applyBorder="1"/>
    <xf numFmtId="164" fontId="41" fillId="0" borderId="42" xfId="0" applyNumberFormat="1" applyFont="1" applyFill="1" applyBorder="1" applyAlignment="1">
      <alignment horizontal="right" vertical="center" wrapText="1" readingOrder="1"/>
    </xf>
    <xf numFmtId="0" fontId="42" fillId="0" borderId="0" xfId="0" applyFont="1" applyFill="1" applyBorder="1"/>
    <xf numFmtId="39" fontId="42" fillId="0" borderId="0" xfId="0" applyNumberFormat="1" applyFont="1" applyFill="1" applyBorder="1"/>
    <xf numFmtId="0" fontId="43" fillId="0" borderId="0" xfId="0" applyNumberFormat="1" applyFont="1" applyFill="1" applyBorder="1" applyAlignment="1">
      <alignment horizontal="center" vertical="center" wrapText="1" readingOrder="1"/>
    </xf>
    <xf numFmtId="0" fontId="36" fillId="0" borderId="17" xfId="0" applyNumberFormat="1" applyFont="1" applyFill="1" applyBorder="1" applyAlignment="1">
      <alignment horizontal="center" vertical="center" wrapText="1" readingOrder="1"/>
    </xf>
    <xf numFmtId="0" fontId="36" fillId="13" borderId="17" xfId="0" applyNumberFormat="1" applyFont="1" applyFill="1" applyBorder="1" applyAlignment="1">
      <alignment horizontal="center" vertical="center" wrapText="1" readingOrder="1"/>
    </xf>
    <xf numFmtId="0" fontId="36" fillId="4" borderId="17" xfId="0" applyNumberFormat="1" applyFont="1" applyFill="1" applyBorder="1" applyAlignment="1">
      <alignment horizontal="center" vertical="center" wrapText="1" readingOrder="1"/>
    </xf>
    <xf numFmtId="0" fontId="36" fillId="14" borderId="17" xfId="0" applyNumberFormat="1" applyFont="1" applyFill="1" applyBorder="1" applyAlignment="1">
      <alignment horizontal="center" vertical="center" wrapText="1" readingOrder="1"/>
    </xf>
    <xf numFmtId="0" fontId="7" fillId="5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2" fillId="7" borderId="51" xfId="0" applyNumberFormat="1" applyFont="1" applyFill="1" applyBorder="1" applyAlignment="1">
      <alignment horizontal="center" vertical="center" wrapText="1" readingOrder="1"/>
    </xf>
    <xf numFmtId="0" fontId="2" fillId="7" borderId="52" xfId="0" applyNumberFormat="1" applyFont="1" applyFill="1" applyBorder="1" applyAlignment="1">
      <alignment horizontal="center" vertical="center" wrapText="1" readingOrder="1"/>
    </xf>
    <xf numFmtId="0" fontId="2" fillId="7" borderId="53" xfId="0" applyNumberFormat="1" applyFont="1" applyFill="1" applyBorder="1" applyAlignment="1">
      <alignment horizontal="center" vertical="center" wrapText="1" readingOrder="1"/>
    </xf>
    <xf numFmtId="0" fontId="2" fillId="7" borderId="54" xfId="0" applyNumberFormat="1" applyFont="1" applyFill="1" applyBorder="1" applyAlignment="1">
      <alignment horizontal="center" vertical="center" wrapText="1" readingOrder="1"/>
    </xf>
    <xf numFmtId="0" fontId="2" fillId="7" borderId="55" xfId="0" applyNumberFormat="1" applyFont="1" applyFill="1" applyBorder="1" applyAlignment="1">
      <alignment horizontal="center" vertical="center" wrapText="1" readingOrder="1"/>
    </xf>
    <xf numFmtId="0" fontId="2" fillId="7" borderId="56" xfId="0" applyNumberFormat="1" applyFont="1" applyFill="1" applyBorder="1" applyAlignment="1">
      <alignment horizontal="center" vertical="center" wrapText="1" readingOrder="1"/>
    </xf>
    <xf numFmtId="0" fontId="2" fillId="7" borderId="57" xfId="0" applyNumberFormat="1" applyFont="1" applyFill="1" applyBorder="1" applyAlignment="1">
      <alignment horizontal="center" vertical="center" wrapText="1" readingOrder="1"/>
    </xf>
    <xf numFmtId="0" fontId="2" fillId="7" borderId="58" xfId="0" applyNumberFormat="1" applyFont="1" applyFill="1" applyBorder="1" applyAlignment="1">
      <alignment horizontal="center" vertical="center" wrapText="1" readingOrder="1"/>
    </xf>
    <xf numFmtId="0" fontId="2" fillId="7" borderId="59" xfId="0" applyNumberFormat="1" applyFont="1" applyFill="1" applyBorder="1" applyAlignment="1">
      <alignment horizontal="center" vertical="center" wrapText="1" readingOrder="1"/>
    </xf>
    <xf numFmtId="0" fontId="2" fillId="7" borderId="60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0" fontId="3" fillId="0" borderId="3" xfId="0" applyNumberFormat="1" applyFont="1" applyFill="1" applyBorder="1" applyAlignment="1">
      <alignment vertical="center" wrapText="1" readingOrder="1"/>
    </xf>
    <xf numFmtId="164" fontId="3" fillId="0" borderId="3" xfId="0" applyNumberFormat="1" applyFont="1" applyFill="1" applyBorder="1" applyAlignment="1">
      <alignment horizontal="right" vertical="center" wrapText="1" readingOrder="1"/>
    </xf>
    <xf numFmtId="164" fontId="3" fillId="0" borderId="61" xfId="0" applyNumberFormat="1" applyFont="1" applyFill="1" applyBorder="1" applyAlignment="1">
      <alignment horizontal="right" vertical="center" wrapText="1" readingOrder="1"/>
    </xf>
    <xf numFmtId="4" fontId="38" fillId="0" borderId="63" xfId="0" applyNumberFormat="1" applyFont="1" applyFill="1" applyBorder="1" applyAlignment="1" applyProtection="1">
      <alignment horizontal="center" vertical="center"/>
    </xf>
    <xf numFmtId="0" fontId="3" fillId="0" borderId="62" xfId="0" applyNumberFormat="1" applyFont="1" applyFill="1" applyBorder="1" applyAlignment="1">
      <alignment horizontal="left" vertical="center" wrapText="1" readingOrder="1"/>
    </xf>
    <xf numFmtId="43" fontId="2" fillId="7" borderId="60" xfId="1" applyFont="1" applyFill="1" applyBorder="1" applyAlignment="1">
      <alignment horizontal="center" vertical="center" wrapText="1" readingOrder="1"/>
    </xf>
    <xf numFmtId="43" fontId="2" fillId="7" borderId="57" xfId="1" applyFont="1" applyFill="1" applyBorder="1" applyAlignment="1">
      <alignment horizontal="center" vertical="center" wrapText="1" readingOrder="1"/>
    </xf>
    <xf numFmtId="43" fontId="2" fillId="7" borderId="58" xfId="1" applyFont="1" applyFill="1" applyBorder="1" applyAlignment="1">
      <alignment horizontal="center" vertical="center" wrapText="1" readingOrder="1"/>
    </xf>
    <xf numFmtId="4" fontId="44" fillId="3" borderId="6" xfId="0" applyNumberFormat="1" applyFont="1" applyFill="1" applyBorder="1" applyAlignment="1" applyProtection="1">
      <alignment horizontal="center" vertical="center"/>
    </xf>
    <xf numFmtId="4" fontId="44" fillId="3" borderId="7" xfId="0" applyNumberFormat="1" applyFont="1" applyFill="1" applyBorder="1" applyAlignment="1" applyProtection="1">
      <alignment horizontal="center" vertical="center"/>
    </xf>
    <xf numFmtId="4" fontId="44" fillId="3" borderId="1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3" xfId="0" applyFont="1" applyFill="1" applyBorder="1" applyAlignment="1">
      <alignment horizontal="center"/>
    </xf>
    <xf numFmtId="0" fontId="29" fillId="16" borderId="44" xfId="0" applyFont="1" applyFill="1" applyBorder="1" applyAlignment="1">
      <alignment horizontal="center"/>
    </xf>
    <xf numFmtId="0" fontId="29" fillId="16" borderId="45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0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41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6" xfId="0" applyFont="1" applyFill="1" applyBorder="1" applyAlignment="1">
      <alignment horizontal="center" vertical="center" wrapText="1"/>
    </xf>
    <xf numFmtId="0" fontId="30" fillId="16" borderId="47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0.89677177874057434</c:v>
                </c:pt>
                <c:pt idx="2">
                  <c:v>0.91983862874214917</c:v>
                </c:pt>
                <c:pt idx="3">
                  <c:v>0.85849208920366737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1.4351141591354435</c:v>
                </c:pt>
                <c:pt idx="2">
                  <c:v>0.93122178299834424</c:v>
                </c:pt>
                <c:pt idx="3">
                  <c:v>1.087499083287037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0.92983003068006609</c:v>
                </c:pt>
                <c:pt idx="1">
                  <c:v>1.0854449223094169</c:v>
                </c:pt>
                <c:pt idx="2">
                  <c:v>0.92382808893599466</c:v>
                </c:pt>
                <c:pt idx="3">
                  <c:v>0.93875229357633516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15436.593917</c:v>
                </c:pt>
                <c:pt idx="1">
                  <c:v>14777.66593035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13329.34031005</c:v>
                </c:pt>
                <c:pt idx="1">
                  <c:v>10100.69148557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28765.934227049998</c:v>
                </c:pt>
                <c:pt idx="1">
                  <c:v>24878.35741592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98.762295624999993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81.275138775401985</c:v>
                </c:pt>
                <c:pt idx="1">
                  <c:v>81.246117783739351</c:v>
                </c:pt>
                <c:pt idx="2">
                  <c:v>76.788043088638929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91.363368021666673</c:v>
                </c:pt>
                <c:pt idx="1">
                  <c:v>71.705231721666678</c:v>
                </c:pt>
                <c:pt idx="2">
                  <c:v>70.358380938333326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97.846922569444445</c:v>
                </c:pt>
                <c:pt idx="1">
                  <c:v>78.333223784722222</c:v>
                </c:pt>
                <c:pt idx="2">
                  <c:v>77.11794600694445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89.166016147333337</c:v>
                </c:pt>
                <c:pt idx="1">
                  <c:v>61.092157913999998</c:v>
                </c:pt>
                <c:pt idx="2">
                  <c:v>45.742231480666668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8"/>
  <sheetViews>
    <sheetView showGridLines="0" tabSelected="1" topLeftCell="I28" zoomScaleNormal="100" workbookViewId="0">
      <selection activeCell="U30" sqref="U30"/>
    </sheetView>
  </sheetViews>
  <sheetFormatPr baseColWidth="10" defaultRowHeight="12" x14ac:dyDescent="0.2"/>
  <cols>
    <col min="1" max="1" width="14.42578125" style="25" customWidth="1"/>
    <col min="2" max="2" width="6.28515625" style="25" customWidth="1"/>
    <col min="3" max="6" width="5.28515625" style="25" customWidth="1"/>
    <col min="7" max="7" width="5" style="25" customWidth="1"/>
    <col min="8" max="8" width="8.7109375" style="25" customWidth="1"/>
    <col min="9" max="9" width="5" style="25" customWidth="1"/>
    <col min="10" max="10" width="5.28515625" style="25" customWidth="1"/>
    <col min="11" max="11" width="41.85546875" style="25" customWidth="1"/>
    <col min="12" max="12" width="17.140625" style="25" bestFit="1" customWidth="1"/>
    <col min="13" max="13" width="15.7109375" style="25" bestFit="1" customWidth="1"/>
    <col min="14" max="14" width="15.7109375" style="25" customWidth="1"/>
    <col min="15" max="15" width="16.42578125" style="25" customWidth="1"/>
    <col min="16" max="16" width="17.5703125" style="25" bestFit="1" customWidth="1"/>
    <col min="17" max="17" width="17.28515625" style="25" bestFit="1" customWidth="1"/>
    <col min="18" max="18" width="16.42578125" style="25" customWidth="1"/>
    <col min="19" max="19" width="16.5703125" style="25" customWidth="1"/>
    <col min="20" max="20" width="17.28515625" style="25" customWidth="1"/>
    <col min="21" max="21" width="16.85546875" style="25" customWidth="1"/>
    <col min="22" max="22" width="17.140625" style="25" bestFit="1" customWidth="1"/>
    <col min="23" max="23" width="11.42578125" style="25" customWidth="1"/>
    <col min="24" max="24" width="8.42578125" style="25" customWidth="1"/>
    <col min="25" max="25" width="9.140625" style="25" customWidth="1"/>
    <col min="26" max="31" width="0" style="25" hidden="1" customWidth="1"/>
    <col min="32" max="16384" width="11.42578125" style="25"/>
  </cols>
  <sheetData>
    <row r="1" spans="2:26" x14ac:dyDescent="0.2">
      <c r="B1" s="131" t="s">
        <v>1</v>
      </c>
      <c r="C1" s="131" t="s">
        <v>1</v>
      </c>
      <c r="D1" s="131" t="s">
        <v>1</v>
      </c>
      <c r="E1" s="131" t="s">
        <v>1</v>
      </c>
      <c r="F1" s="131" t="s">
        <v>1</v>
      </c>
      <c r="G1" s="131" t="s">
        <v>1</v>
      </c>
      <c r="H1" s="131" t="s">
        <v>1</v>
      </c>
      <c r="I1" s="131" t="s">
        <v>1</v>
      </c>
      <c r="J1" s="131" t="s">
        <v>1</v>
      </c>
      <c r="K1" s="131" t="s">
        <v>1</v>
      </c>
      <c r="L1" s="131" t="s">
        <v>1</v>
      </c>
      <c r="M1" s="131" t="s">
        <v>1</v>
      </c>
      <c r="N1" s="131" t="s">
        <v>1</v>
      </c>
      <c r="O1" s="131" t="s">
        <v>1</v>
      </c>
      <c r="P1" s="131" t="s">
        <v>1</v>
      </c>
      <c r="Q1" s="131" t="s">
        <v>1</v>
      </c>
      <c r="R1" s="131" t="s">
        <v>1</v>
      </c>
      <c r="S1" s="131" t="s">
        <v>1</v>
      </c>
      <c r="T1" s="131" t="s">
        <v>1</v>
      </c>
      <c r="U1" s="131" t="s">
        <v>1</v>
      </c>
      <c r="V1" s="131" t="s">
        <v>1</v>
      </c>
    </row>
    <row r="2" spans="2:26" ht="15" x14ac:dyDescent="0.25">
      <c r="B2" s="228" t="s">
        <v>347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132"/>
    </row>
    <row r="3" spans="2:26" ht="15" x14ac:dyDescent="0.25">
      <c r="B3" s="228" t="s">
        <v>348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130"/>
    </row>
    <row r="4" spans="2:26" ht="15" x14ac:dyDescent="0.25">
      <c r="B4" s="228" t="s">
        <v>394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132" t="str">
        <f>+TRIM(B4)</f>
        <v>Ejecución Presupuestal Acumulada a 30 de Noviembre de 2016</v>
      </c>
    </row>
    <row r="5" spans="2:26" ht="15.75" thickBot="1" x14ac:dyDescent="0.3">
      <c r="B5" s="197" t="s">
        <v>1</v>
      </c>
      <c r="C5" s="197" t="s">
        <v>1</v>
      </c>
      <c r="D5" s="197" t="s">
        <v>1</v>
      </c>
      <c r="E5" s="197" t="s">
        <v>1</v>
      </c>
      <c r="F5" s="197" t="s">
        <v>1</v>
      </c>
      <c r="G5" s="197" t="s">
        <v>1</v>
      </c>
      <c r="H5" s="197" t="s">
        <v>1</v>
      </c>
      <c r="I5" s="197" t="s">
        <v>1</v>
      </c>
      <c r="J5" s="197" t="s">
        <v>1</v>
      </c>
      <c r="K5" s="197" t="s">
        <v>1</v>
      </c>
      <c r="L5" s="197" t="s">
        <v>1</v>
      </c>
      <c r="M5" s="197" t="s">
        <v>1</v>
      </c>
      <c r="N5" s="197" t="s">
        <v>1</v>
      </c>
      <c r="O5" s="197" t="s">
        <v>1</v>
      </c>
      <c r="P5" s="197" t="s">
        <v>1</v>
      </c>
      <c r="Q5" s="197" t="s">
        <v>1</v>
      </c>
      <c r="R5" s="197" t="s">
        <v>1</v>
      </c>
      <c r="S5" s="197" t="s">
        <v>1</v>
      </c>
      <c r="T5" s="197" t="s">
        <v>1</v>
      </c>
      <c r="U5" s="197" t="s">
        <v>1</v>
      </c>
      <c r="V5" s="197" t="s">
        <v>1</v>
      </c>
      <c r="W5"/>
      <c r="X5"/>
      <c r="Y5"/>
    </row>
    <row r="6" spans="2:26" ht="36.75" thickBot="1" x14ac:dyDescent="0.25">
      <c r="B6" s="133" t="s">
        <v>9</v>
      </c>
      <c r="C6" s="134" t="s">
        <v>10</v>
      </c>
      <c r="D6" s="134" t="s">
        <v>11</v>
      </c>
      <c r="E6" s="134" t="s">
        <v>12</v>
      </c>
      <c r="F6" s="134" t="s">
        <v>13</v>
      </c>
      <c r="G6" s="134" t="s">
        <v>14</v>
      </c>
      <c r="H6" s="135" t="s">
        <v>17</v>
      </c>
      <c r="I6" s="133" t="s">
        <v>18</v>
      </c>
      <c r="J6" s="134" t="s">
        <v>19</v>
      </c>
      <c r="K6" s="134" t="s">
        <v>20</v>
      </c>
      <c r="L6" s="134" t="s">
        <v>21</v>
      </c>
      <c r="M6" s="134" t="s">
        <v>22</v>
      </c>
      <c r="N6" s="134" t="s">
        <v>23</v>
      </c>
      <c r="O6" s="136" t="s">
        <v>24</v>
      </c>
      <c r="P6" s="134" t="s">
        <v>25</v>
      </c>
      <c r="Q6" s="134" t="s">
        <v>26</v>
      </c>
      <c r="R6" s="134" t="s">
        <v>27</v>
      </c>
      <c r="S6" s="136" t="s">
        <v>28</v>
      </c>
      <c r="T6" s="137" t="s">
        <v>29</v>
      </c>
      <c r="U6" s="134" t="s">
        <v>30</v>
      </c>
      <c r="V6" s="138" t="s">
        <v>31</v>
      </c>
      <c r="W6" s="139" t="s">
        <v>342</v>
      </c>
      <c r="X6" s="140" t="s">
        <v>343</v>
      </c>
      <c r="Y6" s="141" t="s">
        <v>344</v>
      </c>
    </row>
    <row r="7" spans="2:26" x14ac:dyDescent="0.2">
      <c r="B7" s="142" t="s">
        <v>35</v>
      </c>
      <c r="C7" s="143">
        <v>1</v>
      </c>
      <c r="D7" s="143">
        <v>0</v>
      </c>
      <c r="E7" s="143">
        <v>1</v>
      </c>
      <c r="F7" s="143">
        <v>1</v>
      </c>
      <c r="G7" s="143"/>
      <c r="H7" s="143" t="s">
        <v>38</v>
      </c>
      <c r="I7" s="143">
        <v>10</v>
      </c>
      <c r="J7" s="143" t="s">
        <v>40</v>
      </c>
      <c r="K7" s="145" t="str">
        <f>+'datos iniciales'!O5</f>
        <v>SUELDOS DE PERSONAL DE NOMINA</v>
      </c>
      <c r="L7" s="145">
        <f>+'datos iniciales'!P5</f>
        <v>7040021000</v>
      </c>
      <c r="M7" s="145">
        <f>+'datos iniciales'!Q5</f>
        <v>324000000</v>
      </c>
      <c r="N7" s="145">
        <f>+'datos iniciales'!R5</f>
        <v>0</v>
      </c>
      <c r="O7" s="145">
        <f>+'datos iniciales'!S5</f>
        <v>7364021000</v>
      </c>
      <c r="P7" s="145">
        <f>+'datos iniciales'!T5</f>
        <v>0</v>
      </c>
      <c r="Q7" s="145">
        <f>+'datos iniciales'!U5</f>
        <v>7364021000</v>
      </c>
      <c r="R7" s="145">
        <f>+'datos iniciales'!V5</f>
        <v>0</v>
      </c>
      <c r="S7" s="145">
        <f>+'datos iniciales'!W5</f>
        <v>6718135589</v>
      </c>
      <c r="T7" s="145">
        <f>+'datos iniciales'!X5</f>
        <v>6718135589</v>
      </c>
      <c r="U7" s="145">
        <f>+'datos iniciales'!Y5</f>
        <v>6718135589</v>
      </c>
      <c r="V7" s="145">
        <f>+'datos iniciales'!Z5</f>
        <v>6718135589</v>
      </c>
      <c r="W7" s="146">
        <f t="shared" ref="W7:W13" si="0">+S7/O7*100</f>
        <v>91.229174781006193</v>
      </c>
      <c r="X7" s="146">
        <f>+T7/O7*100</f>
        <v>91.229174781006193</v>
      </c>
      <c r="Y7" s="147">
        <f t="shared" ref="Y7" si="1">+V7/O7*100</f>
        <v>91.229174781006193</v>
      </c>
    </row>
    <row r="8" spans="2:26" x14ac:dyDescent="0.2">
      <c r="B8" s="148" t="s">
        <v>35</v>
      </c>
      <c r="C8" s="149">
        <v>1</v>
      </c>
      <c r="D8" s="149">
        <v>0</v>
      </c>
      <c r="E8" s="149">
        <v>1</v>
      </c>
      <c r="F8" s="149">
        <v>4</v>
      </c>
      <c r="G8" s="149"/>
      <c r="H8" s="149" t="s">
        <v>38</v>
      </c>
      <c r="I8" s="149">
        <v>10</v>
      </c>
      <c r="J8" s="149" t="s">
        <v>40</v>
      </c>
      <c r="K8" s="151" t="str">
        <f>+'datos iniciales'!O6</f>
        <v>PRIMA TECNICA</v>
      </c>
      <c r="L8" s="151">
        <f>+'datos iniciales'!P6</f>
        <v>714061000</v>
      </c>
      <c r="M8" s="151">
        <f>+'datos iniciales'!Q6</f>
        <v>73000000</v>
      </c>
      <c r="N8" s="151">
        <f>+'datos iniciales'!R6</f>
        <v>0</v>
      </c>
      <c r="O8" s="151">
        <f>+'datos iniciales'!S6</f>
        <v>787061000</v>
      </c>
      <c r="P8" s="151">
        <f>+'datos iniciales'!T6</f>
        <v>0</v>
      </c>
      <c r="Q8" s="151">
        <f>+'datos iniciales'!U6</f>
        <v>787061000</v>
      </c>
      <c r="R8" s="151">
        <f>+'datos iniciales'!V6</f>
        <v>0</v>
      </c>
      <c r="S8" s="151">
        <f>+'datos iniciales'!W6</f>
        <v>697481558</v>
      </c>
      <c r="T8" s="151">
        <f>+'datos iniciales'!X6</f>
        <v>697481558</v>
      </c>
      <c r="U8" s="151">
        <f>+'datos iniciales'!Y6</f>
        <v>697481558</v>
      </c>
      <c r="V8" s="151">
        <f>+'datos iniciales'!Z6</f>
        <v>697481558</v>
      </c>
      <c r="W8" s="152">
        <f t="shared" si="0"/>
        <v>88.618488020623559</v>
      </c>
      <c r="X8" s="152">
        <f t="shared" ref="X8:X12" si="2">+T8/O8*100</f>
        <v>88.618488020623559</v>
      </c>
      <c r="Y8" s="153">
        <f t="shared" ref="Y8:Y12" si="3">+V8/O8*100</f>
        <v>88.618488020623559</v>
      </c>
    </row>
    <row r="9" spans="2:26" x14ac:dyDescent="0.2">
      <c r="B9" s="148" t="s">
        <v>35</v>
      </c>
      <c r="C9" s="149">
        <v>1</v>
      </c>
      <c r="D9" s="149">
        <v>0</v>
      </c>
      <c r="E9" s="149">
        <v>1</v>
      </c>
      <c r="F9" s="149">
        <v>5</v>
      </c>
      <c r="G9" s="149"/>
      <c r="H9" s="149" t="s">
        <v>38</v>
      </c>
      <c r="I9" s="149">
        <v>10</v>
      </c>
      <c r="J9" s="149" t="s">
        <v>40</v>
      </c>
      <c r="K9" s="151" t="str">
        <f>+'datos iniciales'!O7</f>
        <v>OTROS</v>
      </c>
      <c r="L9" s="151">
        <f>+'datos iniciales'!P7</f>
        <v>2266781000</v>
      </c>
      <c r="M9" s="151">
        <f>+'datos iniciales'!Q7</f>
        <v>162000000</v>
      </c>
      <c r="N9" s="151">
        <f>+'datos iniciales'!R7</f>
        <v>0</v>
      </c>
      <c r="O9" s="151">
        <f>+'datos iniciales'!S7</f>
        <v>2428781000</v>
      </c>
      <c r="P9" s="151">
        <f>+'datos iniciales'!T7</f>
        <v>0</v>
      </c>
      <c r="Q9" s="151">
        <f>+'datos iniciales'!U7</f>
        <v>2428781000</v>
      </c>
      <c r="R9" s="151">
        <f>+'datos iniciales'!V7</f>
        <v>0</v>
      </c>
      <c r="S9" s="151">
        <f>+'datos iniciales'!W7</f>
        <v>2119776843</v>
      </c>
      <c r="T9" s="151">
        <f>+'datos iniciales'!X7</f>
        <v>2119776843</v>
      </c>
      <c r="U9" s="151">
        <f>+'datos iniciales'!Y7</f>
        <v>2119776843</v>
      </c>
      <c r="V9" s="151">
        <f>+'datos iniciales'!Z7</f>
        <v>1424868840</v>
      </c>
      <c r="W9" s="152">
        <f t="shared" si="0"/>
        <v>87.27739730342094</v>
      </c>
      <c r="X9" s="152">
        <f t="shared" si="2"/>
        <v>87.27739730342094</v>
      </c>
      <c r="Y9" s="153">
        <f t="shared" si="3"/>
        <v>58.666007351012709</v>
      </c>
    </row>
    <row r="10" spans="2:26" ht="24" x14ac:dyDescent="0.2">
      <c r="B10" s="148" t="s">
        <v>35</v>
      </c>
      <c r="C10" s="149">
        <v>1</v>
      </c>
      <c r="D10" s="149">
        <v>0</v>
      </c>
      <c r="E10" s="149">
        <v>1</v>
      </c>
      <c r="F10" s="149">
        <v>8</v>
      </c>
      <c r="G10" s="149"/>
      <c r="H10" s="149" t="s">
        <v>38</v>
      </c>
      <c r="I10" s="149">
        <v>10</v>
      </c>
      <c r="J10" s="149" t="s">
        <v>40</v>
      </c>
      <c r="K10" s="151" t="str">
        <f>+'datos iniciales'!O8</f>
        <v>OTROS GASTOS PERSONALES - DISTRIBUCION PREVIO CONCEPTO DGPPN</v>
      </c>
      <c r="L10" s="151">
        <f>+'datos iniciales'!P8</f>
        <v>0</v>
      </c>
      <c r="M10" s="151">
        <f>+'datos iniciales'!Q8</f>
        <v>464000000</v>
      </c>
      <c r="N10" s="151">
        <f>+'datos iniciales'!R8</f>
        <v>464000000</v>
      </c>
      <c r="O10" s="151">
        <f>+'datos iniciales'!S8</f>
        <v>0</v>
      </c>
      <c r="P10" s="151">
        <f>+'datos iniciales'!T8</f>
        <v>0</v>
      </c>
      <c r="Q10" s="151">
        <f>+'datos iniciales'!U8</f>
        <v>0</v>
      </c>
      <c r="R10" s="151">
        <f>+'datos iniciales'!V8</f>
        <v>0</v>
      </c>
      <c r="S10" s="151">
        <f>+'datos iniciales'!W8</f>
        <v>0</v>
      </c>
      <c r="T10" s="151">
        <f>+'datos iniciales'!X8</f>
        <v>0</v>
      </c>
      <c r="U10" s="151">
        <f>+'datos iniciales'!Y8</f>
        <v>0</v>
      </c>
      <c r="V10" s="151">
        <f>+'datos iniciales'!Z8</f>
        <v>0</v>
      </c>
      <c r="W10" s="152"/>
      <c r="X10" s="152"/>
      <c r="Y10" s="153"/>
    </row>
    <row r="11" spans="2:26" ht="24" x14ac:dyDescent="0.2">
      <c r="B11" s="148" t="s">
        <v>35</v>
      </c>
      <c r="C11" s="149">
        <v>1</v>
      </c>
      <c r="D11" s="149">
        <v>0</v>
      </c>
      <c r="E11" s="149">
        <v>1</v>
      </c>
      <c r="F11" s="149">
        <v>9</v>
      </c>
      <c r="G11" s="149"/>
      <c r="H11" s="149" t="s">
        <v>38</v>
      </c>
      <c r="I11" s="149">
        <v>10</v>
      </c>
      <c r="J11" s="149" t="s">
        <v>40</v>
      </c>
      <c r="K11" s="151" t="str">
        <f>+'datos iniciales'!O9</f>
        <v>HORAS EXTRAS, DIAS FESTIVOS E INDEMNIZACION POR VACACIONES</v>
      </c>
      <c r="L11" s="151">
        <f>+'datos iniciales'!P9</f>
        <v>271365000</v>
      </c>
      <c r="M11" s="151">
        <f>+'datos iniciales'!Q9</f>
        <v>0</v>
      </c>
      <c r="N11" s="151">
        <f>+'datos iniciales'!R9</f>
        <v>110000000</v>
      </c>
      <c r="O11" s="151">
        <f>+'datos iniciales'!S9</f>
        <v>161365000</v>
      </c>
      <c r="P11" s="151">
        <f>+'datos iniciales'!T9</f>
        <v>2713650</v>
      </c>
      <c r="Q11" s="151">
        <f>+'datos iniciales'!U9</f>
        <v>158651350</v>
      </c>
      <c r="R11" s="151">
        <f>+'datos iniciales'!V9</f>
        <v>0</v>
      </c>
      <c r="S11" s="151">
        <f>+'datos iniciales'!W9</f>
        <v>136801448</v>
      </c>
      <c r="T11" s="151">
        <f>+'datos iniciales'!X9</f>
        <v>136801448</v>
      </c>
      <c r="U11" s="151">
        <f>+'datos iniciales'!Y9</f>
        <v>136801448</v>
      </c>
      <c r="V11" s="151">
        <f>+'datos iniciales'!Z9</f>
        <v>134451743</v>
      </c>
      <c r="W11" s="152">
        <f t="shared" si="0"/>
        <v>84.777645710036253</v>
      </c>
      <c r="X11" s="152">
        <f t="shared" si="2"/>
        <v>84.777645710036253</v>
      </c>
      <c r="Y11" s="153">
        <f t="shared" si="3"/>
        <v>83.321502804201657</v>
      </c>
    </row>
    <row r="12" spans="2:26" x14ac:dyDescent="0.2">
      <c r="B12" s="148" t="s">
        <v>35</v>
      </c>
      <c r="C12" s="149">
        <v>1</v>
      </c>
      <c r="D12" s="149">
        <v>0</v>
      </c>
      <c r="E12" s="149">
        <v>2</v>
      </c>
      <c r="F12" s="149"/>
      <c r="G12" s="149"/>
      <c r="H12" s="149" t="s">
        <v>38</v>
      </c>
      <c r="I12" s="149">
        <v>10</v>
      </c>
      <c r="J12" s="149" t="s">
        <v>40</v>
      </c>
      <c r="K12" s="151" t="str">
        <f>+'datos iniciales'!O10</f>
        <v>SERVICIOS PERSONALES INDIRECTOS</v>
      </c>
      <c r="L12" s="151">
        <f>+'datos iniciales'!P10</f>
        <v>133850300</v>
      </c>
      <c r="M12" s="151">
        <f>+'datos iniciales'!Q10</f>
        <v>0</v>
      </c>
      <c r="N12" s="151">
        <f>+'datos iniciales'!R10</f>
        <v>0</v>
      </c>
      <c r="O12" s="151">
        <f>+'datos iniciales'!S10</f>
        <v>133850300</v>
      </c>
      <c r="P12" s="151">
        <f>+'datos iniciales'!T10</f>
        <v>6692515</v>
      </c>
      <c r="Q12" s="151">
        <f>+'datos iniciales'!U10</f>
        <v>122667894</v>
      </c>
      <c r="R12" s="151">
        <f>+'datos iniciales'!V10</f>
        <v>4489891</v>
      </c>
      <c r="S12" s="151">
        <f>+'datos iniciales'!W10</f>
        <v>122485094</v>
      </c>
      <c r="T12" s="151">
        <f>+'datos iniciales'!X10</f>
        <v>112503693</v>
      </c>
      <c r="U12" s="151">
        <f>+'datos iniciales'!Y10</f>
        <v>111453493</v>
      </c>
      <c r="V12" s="151">
        <f>+'datos iniciales'!Z10</f>
        <v>111273493</v>
      </c>
      <c r="W12" s="152">
        <f t="shared" si="0"/>
        <v>91.509017163203964</v>
      </c>
      <c r="X12" s="152">
        <f t="shared" si="2"/>
        <v>84.051879599821589</v>
      </c>
      <c r="Y12" s="153">
        <f t="shared" si="3"/>
        <v>83.132793127845062</v>
      </c>
    </row>
    <row r="13" spans="2:26" ht="24.75" thickBot="1" x14ac:dyDescent="0.25">
      <c r="B13" s="154" t="s">
        <v>35</v>
      </c>
      <c r="C13" s="155">
        <v>1</v>
      </c>
      <c r="D13" s="155">
        <v>0</v>
      </c>
      <c r="E13" s="155">
        <v>5</v>
      </c>
      <c r="F13" s="155"/>
      <c r="G13" s="155"/>
      <c r="H13" s="155" t="s">
        <v>38</v>
      </c>
      <c r="I13" s="155">
        <v>10</v>
      </c>
      <c r="J13" s="155" t="s">
        <v>40</v>
      </c>
      <c r="K13" s="157" t="str">
        <f>+'datos iniciales'!O11</f>
        <v>CONTRIBUCIONES INHERENTES A LA NOMINA SECTOR PRIVADO Y PUBLICO</v>
      </c>
      <c r="L13" s="157">
        <f>+'datos iniciales'!P11</f>
        <v>3213900000</v>
      </c>
      <c r="M13" s="157">
        <f>+'datos iniciales'!Q11</f>
        <v>15000000</v>
      </c>
      <c r="N13" s="157">
        <f>+'datos iniciales'!R11</f>
        <v>0</v>
      </c>
      <c r="O13" s="157">
        <f>+'datos iniciales'!S11</f>
        <v>3228900000</v>
      </c>
      <c r="P13" s="157">
        <f>+'datos iniciales'!T11</f>
        <v>0</v>
      </c>
      <c r="Q13" s="157">
        <f>+'datos iniciales'!U11</f>
        <v>3228900000</v>
      </c>
      <c r="R13" s="157">
        <f>+'datos iniciales'!V11</f>
        <v>0</v>
      </c>
      <c r="S13" s="157">
        <f>+'datos iniciales'!W11</f>
        <v>3024863124</v>
      </c>
      <c r="T13" s="157">
        <f>+'datos iniciales'!X11</f>
        <v>3024863124</v>
      </c>
      <c r="U13" s="157">
        <f>+'datos iniciales'!Y11</f>
        <v>3024863124</v>
      </c>
      <c r="V13" s="157">
        <f>+'datos iniciales'!Z11</f>
        <v>2951921975.5799999</v>
      </c>
      <c r="W13" s="158">
        <f t="shared" si="0"/>
        <v>93.680916844745894</v>
      </c>
      <c r="X13" s="158">
        <f t="shared" ref="X13" si="4">+T13/O13*100</f>
        <v>93.680916844745894</v>
      </c>
      <c r="Y13" s="159">
        <f t="shared" ref="Y13" si="5">+V13/O13*100</f>
        <v>91.421907633559414</v>
      </c>
    </row>
    <row r="14" spans="2:26" ht="12.75" thickBot="1" x14ac:dyDescent="0.25">
      <c r="B14" s="160"/>
      <c r="C14" s="160"/>
      <c r="D14" s="160"/>
      <c r="E14" s="160"/>
      <c r="F14" s="160"/>
      <c r="G14" s="160"/>
      <c r="H14" s="160"/>
      <c r="I14" s="160"/>
      <c r="J14" s="160"/>
      <c r="K14" s="161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41"/>
      <c r="X14" s="41"/>
      <c r="Y14" s="41"/>
    </row>
    <row r="15" spans="2:26" ht="15" customHeight="1" x14ac:dyDescent="0.2">
      <c r="B15" s="142" t="s">
        <v>35</v>
      </c>
      <c r="C15" s="143">
        <v>2</v>
      </c>
      <c r="D15" s="143">
        <v>0</v>
      </c>
      <c r="E15" s="143">
        <v>3</v>
      </c>
      <c r="F15" s="143"/>
      <c r="G15" s="143"/>
      <c r="H15" s="143" t="s">
        <v>38</v>
      </c>
      <c r="I15" s="143">
        <v>10</v>
      </c>
      <c r="J15" s="143" t="s">
        <v>40</v>
      </c>
      <c r="K15" s="145" t="str">
        <f>+'datos iniciales'!O12</f>
        <v>IMPUESTOS Y MULTAS</v>
      </c>
      <c r="L15" s="145">
        <f>+'datos iniciales'!P12</f>
        <v>29000000</v>
      </c>
      <c r="M15" s="145">
        <f>+'datos iniciales'!Q12</f>
        <v>7092000</v>
      </c>
      <c r="N15" s="145">
        <f>+'datos iniciales'!R12</f>
        <v>0</v>
      </c>
      <c r="O15" s="145">
        <f>+'datos iniciales'!S12</f>
        <v>36092000</v>
      </c>
      <c r="P15" s="145">
        <f>+'datos iniciales'!T12</f>
        <v>0</v>
      </c>
      <c r="Q15" s="145">
        <f>+'datos iniciales'!U12</f>
        <v>35693100</v>
      </c>
      <c r="R15" s="145">
        <f>+'datos iniciales'!V12</f>
        <v>398900</v>
      </c>
      <c r="S15" s="145">
        <f>+'datos iniciales'!W12</f>
        <v>35682500</v>
      </c>
      <c r="T15" s="145">
        <f>+'datos iniciales'!X12</f>
        <v>35355860</v>
      </c>
      <c r="U15" s="145">
        <f>+'datos iniciales'!Y12</f>
        <v>35355860</v>
      </c>
      <c r="V15" s="145">
        <f>+'datos iniciales'!Z12</f>
        <v>35355860</v>
      </c>
      <c r="W15" s="146">
        <f>+S15/O15*100</f>
        <v>98.865399534522894</v>
      </c>
      <c r="X15" s="146">
        <f t="shared" ref="X15:X16" si="6">+T15/O15*100</f>
        <v>97.960379031364283</v>
      </c>
      <c r="Y15" s="147">
        <f t="shared" ref="Y15:Y16" si="7">+V15/O15*100</f>
        <v>97.960379031364283</v>
      </c>
    </row>
    <row r="16" spans="2:26" ht="17.25" customHeight="1" thickBot="1" x14ac:dyDescent="0.25">
      <c r="B16" s="154" t="s">
        <v>35</v>
      </c>
      <c r="C16" s="155">
        <v>2</v>
      </c>
      <c r="D16" s="155">
        <v>0</v>
      </c>
      <c r="E16" s="155">
        <v>4</v>
      </c>
      <c r="F16" s="155"/>
      <c r="G16" s="155"/>
      <c r="H16" s="155" t="s">
        <v>38</v>
      </c>
      <c r="I16" s="155">
        <v>10</v>
      </c>
      <c r="J16" s="155" t="s">
        <v>40</v>
      </c>
      <c r="K16" s="157" t="str">
        <f>+'datos iniciales'!O13</f>
        <v>ADQUISICION DE BIENES Y SERVICIOS</v>
      </c>
      <c r="L16" s="157">
        <f>+'datos iniciales'!P13</f>
        <v>1767304110</v>
      </c>
      <c r="M16" s="157">
        <f>+'datos iniciales'!Q13</f>
        <v>1005890443</v>
      </c>
      <c r="N16" s="157">
        <f>+'datos iniciales'!R13</f>
        <v>0</v>
      </c>
      <c r="O16" s="157">
        <f>+'datos iniciales'!S13</f>
        <v>2773194553</v>
      </c>
      <c r="P16" s="157">
        <f>+'datos iniciales'!T13</f>
        <v>88365205</v>
      </c>
      <c r="Q16" s="157">
        <f>+'datos iniciales'!U13</f>
        <v>2599096521</v>
      </c>
      <c r="R16" s="157">
        <f>+'datos iniciales'!V13</f>
        <v>85732827</v>
      </c>
      <c r="S16" s="157">
        <f>+'datos iniciales'!W13</f>
        <v>2361568870.0500002</v>
      </c>
      <c r="T16" s="157">
        <f>+'datos iniciales'!X13</f>
        <v>1712948924.4000001</v>
      </c>
      <c r="U16" s="157">
        <f>+'datos iniciales'!Y13</f>
        <v>1712948924.4000001</v>
      </c>
      <c r="V16" s="157">
        <f>+'datos iniciales'!Z13</f>
        <v>1712948924.4000001</v>
      </c>
      <c r="W16" s="158">
        <f>+S16/O16*100</f>
        <v>85.156985019146632</v>
      </c>
      <c r="X16" s="158">
        <f t="shared" si="6"/>
        <v>61.76807619021745</v>
      </c>
      <c r="Y16" s="159">
        <f t="shared" si="7"/>
        <v>61.76807619021745</v>
      </c>
    </row>
    <row r="17" spans="2:25" ht="12.75" thickBot="1" x14ac:dyDescent="0.25">
      <c r="B17" s="160"/>
      <c r="C17" s="160"/>
      <c r="D17" s="160"/>
      <c r="E17" s="160"/>
      <c r="F17" s="160"/>
      <c r="G17" s="160"/>
      <c r="H17" s="160"/>
      <c r="I17" s="160"/>
      <c r="J17" s="160"/>
      <c r="K17" s="161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41"/>
      <c r="X17" s="41"/>
      <c r="Y17" s="41"/>
    </row>
    <row r="18" spans="2:25" ht="14.25" customHeight="1" x14ac:dyDescent="0.2">
      <c r="B18" s="142" t="s">
        <v>35</v>
      </c>
      <c r="C18" s="143">
        <v>3</v>
      </c>
      <c r="D18" s="143">
        <v>2</v>
      </c>
      <c r="E18" s="143">
        <v>1</v>
      </c>
      <c r="F18" s="143">
        <v>1</v>
      </c>
      <c r="G18" s="143"/>
      <c r="H18" s="143" t="s">
        <v>38</v>
      </c>
      <c r="I18" s="143">
        <v>11</v>
      </c>
      <c r="J18" s="143" t="s">
        <v>63</v>
      </c>
      <c r="K18" s="145" t="str">
        <f>+'datos iniciales'!O14</f>
        <v>CUOTA DE AUDITAJE CONTRANAL</v>
      </c>
      <c r="L18" s="145">
        <f>+'datos iniciales'!P14</f>
        <v>30435600</v>
      </c>
      <c r="M18" s="145">
        <f>+'datos iniciales'!Q14</f>
        <v>0</v>
      </c>
      <c r="N18" s="145">
        <f>+'datos iniciales'!R14</f>
        <v>0</v>
      </c>
      <c r="O18" s="145">
        <f>+'datos iniciales'!S14</f>
        <v>30435600</v>
      </c>
      <c r="P18" s="145">
        <f>+'datos iniciales'!T14</f>
        <v>304356</v>
      </c>
      <c r="Q18" s="145">
        <f>+'datos iniciales'!U14</f>
        <v>29330813</v>
      </c>
      <c r="R18" s="145">
        <f>+'datos iniciales'!V14</f>
        <v>800431</v>
      </c>
      <c r="S18" s="145">
        <f>+'datos iniciales'!W14</f>
        <v>29330813</v>
      </c>
      <c r="T18" s="145">
        <f>+'datos iniciales'!X14</f>
        <v>29330813</v>
      </c>
      <c r="U18" s="145">
        <f>+'datos iniciales'!Y14</f>
        <v>29330813</v>
      </c>
      <c r="V18" s="145">
        <f>+'datos iniciales'!Z14</f>
        <v>29330813</v>
      </c>
      <c r="W18" s="146">
        <f t="shared" ref="W18:W21" si="8">+S18/O18*100</f>
        <v>96.370083060626371</v>
      </c>
      <c r="X18" s="146">
        <f t="shared" ref="X18:X21" si="9">+T18/O18*100</f>
        <v>96.370083060626371</v>
      </c>
      <c r="Y18" s="147">
        <f t="shared" ref="Y18:Y21" si="10">+V18/O18*100</f>
        <v>96.370083060626371</v>
      </c>
    </row>
    <row r="19" spans="2:25" ht="15" customHeight="1" x14ac:dyDescent="0.2">
      <c r="B19" s="148" t="s">
        <v>35</v>
      </c>
      <c r="C19" s="149">
        <v>3</v>
      </c>
      <c r="D19" s="149">
        <v>5</v>
      </c>
      <c r="E19" s="149">
        <v>1</v>
      </c>
      <c r="F19" s="149">
        <v>1</v>
      </c>
      <c r="G19" s="149"/>
      <c r="H19" s="149" t="s">
        <v>38</v>
      </c>
      <c r="I19" s="149">
        <v>10</v>
      </c>
      <c r="J19" s="149" t="s">
        <v>40</v>
      </c>
      <c r="K19" s="151" t="str">
        <f>+'datos iniciales'!O15</f>
        <v>MESADAS PENSIONALES</v>
      </c>
      <c r="L19" s="151">
        <f>+'datos iniciales'!P15</f>
        <v>196560000</v>
      </c>
      <c r="M19" s="151">
        <f>+'datos iniciales'!Q15</f>
        <v>0</v>
      </c>
      <c r="N19" s="151">
        <f>+'datos iniciales'!R15</f>
        <v>0</v>
      </c>
      <c r="O19" s="151">
        <f>+'datos iniciales'!S15</f>
        <v>196560000</v>
      </c>
      <c r="P19" s="151">
        <f>+'datos iniciales'!T15</f>
        <v>1965600</v>
      </c>
      <c r="Q19" s="151">
        <f>+'datos iniciales'!U15</f>
        <v>194594400</v>
      </c>
      <c r="R19" s="151">
        <f>+'datos iniciales'!V15</f>
        <v>0</v>
      </c>
      <c r="S19" s="151">
        <f>+'datos iniciales'!W15</f>
        <v>154642560</v>
      </c>
      <c r="T19" s="151">
        <f>+'datos iniciales'!X15</f>
        <v>154642560</v>
      </c>
      <c r="U19" s="151">
        <f>+'datos iniciales'!Y15</f>
        <v>154642560</v>
      </c>
      <c r="V19" s="151">
        <f>+'datos iniciales'!Z15</f>
        <v>154642560</v>
      </c>
      <c r="W19" s="152">
        <f t="shared" si="8"/>
        <v>78.674481074481079</v>
      </c>
      <c r="X19" s="152">
        <f t="shared" si="9"/>
        <v>78.674481074481079</v>
      </c>
      <c r="Y19" s="153">
        <f t="shared" si="10"/>
        <v>78.674481074481079</v>
      </c>
    </row>
    <row r="20" spans="2:25" ht="14.25" customHeight="1" x14ac:dyDescent="0.2">
      <c r="B20" s="148" t="s">
        <v>35</v>
      </c>
      <c r="C20" s="149">
        <v>3</v>
      </c>
      <c r="D20" s="149">
        <v>6</v>
      </c>
      <c r="E20" s="149">
        <v>1</v>
      </c>
      <c r="F20" s="149">
        <v>1</v>
      </c>
      <c r="G20" s="149"/>
      <c r="H20" s="149" t="s">
        <v>38</v>
      </c>
      <c r="I20" s="149">
        <v>10</v>
      </c>
      <c r="J20" s="149" t="s">
        <v>40</v>
      </c>
      <c r="K20" s="151" t="str">
        <f>+'datos iniciales'!O16</f>
        <v>SENTENCIAS Y CONCILIACIONES</v>
      </c>
      <c r="L20" s="151">
        <f>+'datos iniciales'!P16</f>
        <v>375485760</v>
      </c>
      <c r="M20" s="151">
        <f>+'datos iniciales'!Q16</f>
        <v>0</v>
      </c>
      <c r="N20" s="151">
        <f>+'datos iniciales'!R16</f>
        <v>0</v>
      </c>
      <c r="O20" s="151">
        <f>+'datos iniciales'!S16</f>
        <v>375485760</v>
      </c>
      <c r="P20" s="151">
        <f>+'datos iniciales'!T16</f>
        <v>3754858</v>
      </c>
      <c r="Q20" s="151">
        <f>+'datos iniciales'!U16</f>
        <v>63929662</v>
      </c>
      <c r="R20" s="151">
        <f>+'datos iniciales'!V16</f>
        <v>307801240</v>
      </c>
      <c r="S20" s="151">
        <f>+'datos iniciales'!W16</f>
        <v>35825517.950000003</v>
      </c>
      <c r="T20" s="151">
        <f>+'datos iniciales'!X16</f>
        <v>35825517.950000003</v>
      </c>
      <c r="U20" s="151">
        <f>+'datos iniciales'!Y16</f>
        <v>35825517.950000003</v>
      </c>
      <c r="V20" s="151">
        <f>+'datos iniciales'!Z16</f>
        <v>35825517.950000003</v>
      </c>
      <c r="W20" s="152">
        <f t="shared" si="8"/>
        <v>9.5411122781327329</v>
      </c>
      <c r="X20" s="152">
        <f t="shared" si="9"/>
        <v>9.5411122781327329</v>
      </c>
      <c r="Y20" s="153">
        <f t="shared" si="10"/>
        <v>9.5411122781327329</v>
      </c>
    </row>
    <row r="21" spans="2:25" ht="12.75" thickBot="1" x14ac:dyDescent="0.25">
      <c r="B21" s="154" t="s">
        <v>35</v>
      </c>
      <c r="C21" s="155">
        <v>3</v>
      </c>
      <c r="D21" s="155">
        <v>6</v>
      </c>
      <c r="E21" s="155">
        <v>3</v>
      </c>
      <c r="F21" s="155">
        <v>20</v>
      </c>
      <c r="G21" s="155"/>
      <c r="H21" s="155" t="s">
        <v>38</v>
      </c>
      <c r="I21" s="155">
        <v>10</v>
      </c>
      <c r="J21" s="155" t="s">
        <v>40</v>
      </c>
      <c r="K21" s="157" t="str">
        <f>+'datos iniciales'!O17</f>
        <v>OTRAS TRANSFERENCIAS - PREVIO CONCEPTO DGPPN</v>
      </c>
      <c r="L21" s="157">
        <f>+'datos iniciales'!P17</f>
        <v>1174750619</v>
      </c>
      <c r="M21" s="157">
        <f>+'datos iniciales'!Q17</f>
        <v>0</v>
      </c>
      <c r="N21" s="157">
        <f>+'datos iniciales'!R17</f>
        <v>1012982443</v>
      </c>
      <c r="O21" s="157">
        <f>+'datos iniciales'!S17</f>
        <v>161768176</v>
      </c>
      <c r="P21" s="157">
        <f>+'datos iniciales'!T17</f>
        <v>161768176</v>
      </c>
      <c r="Q21" s="157">
        <f>+'datos iniciales'!U17</f>
        <v>0</v>
      </c>
      <c r="R21" s="157">
        <f>+'datos iniciales'!V17</f>
        <v>0</v>
      </c>
      <c r="S21" s="157">
        <f>+'datos iniciales'!W17</f>
        <v>0</v>
      </c>
      <c r="T21" s="157">
        <f>+'datos iniciales'!X17</f>
        <v>0</v>
      </c>
      <c r="U21" s="157">
        <f>+'datos iniciales'!Y17</f>
        <v>0</v>
      </c>
      <c r="V21" s="157">
        <f>+'datos iniciales'!Z17</f>
        <v>0</v>
      </c>
      <c r="W21" s="158">
        <f t="shared" si="8"/>
        <v>0</v>
      </c>
      <c r="X21" s="158">
        <f t="shared" si="9"/>
        <v>0</v>
      </c>
      <c r="Y21" s="159">
        <f t="shared" si="10"/>
        <v>0</v>
      </c>
    </row>
    <row r="22" spans="2:25" ht="12.75" thickBot="1" x14ac:dyDescent="0.25">
      <c r="B22" s="160"/>
      <c r="C22" s="160"/>
      <c r="D22" s="160"/>
      <c r="E22" s="160"/>
      <c r="F22" s="160"/>
      <c r="G22" s="160"/>
      <c r="H22" s="160"/>
      <c r="I22" s="160"/>
      <c r="J22" s="160"/>
      <c r="K22" s="161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41"/>
      <c r="X22" s="41"/>
      <c r="Y22" s="41"/>
    </row>
    <row r="23" spans="2:25" ht="24" x14ac:dyDescent="0.2">
      <c r="B23" s="142" t="s">
        <v>71</v>
      </c>
      <c r="C23" s="143" t="s">
        <v>381</v>
      </c>
      <c r="D23" s="143" t="s">
        <v>73</v>
      </c>
      <c r="E23" s="143" t="s">
        <v>36</v>
      </c>
      <c r="F23" s="143" t="s">
        <v>1</v>
      </c>
      <c r="G23" s="143" t="s">
        <v>1</v>
      </c>
      <c r="H23" s="143" t="s">
        <v>38</v>
      </c>
      <c r="I23" s="143" t="s">
        <v>39</v>
      </c>
      <c r="J23" s="143" t="s">
        <v>40</v>
      </c>
      <c r="K23" s="144" t="str">
        <f>+'datos iniciales'!O18</f>
        <v>FORTALECIMIENTO DE LOS SISTEMAS DE INFORMACIÓN DEL EMPLEO PÚBLICO EN COLOMBIA</v>
      </c>
      <c r="L23" s="145">
        <f>+'datos iniciales'!P18</f>
        <v>800000000</v>
      </c>
      <c r="M23" s="145">
        <f>+'datos iniciales'!Q18</f>
        <v>0</v>
      </c>
      <c r="N23" s="145">
        <f>+'datos iniciales'!R18</f>
        <v>0</v>
      </c>
      <c r="O23" s="145">
        <f>+'datos iniciales'!S18</f>
        <v>800000000</v>
      </c>
      <c r="P23" s="145">
        <f>+'datos iniciales'!T18</f>
        <v>8000000</v>
      </c>
      <c r="Q23" s="145">
        <f>+'datos iniciales'!U18</f>
        <v>790380410</v>
      </c>
      <c r="R23" s="145">
        <f>+'datos iniciales'!V18</f>
        <v>1619590</v>
      </c>
      <c r="S23" s="145">
        <f>+'datos iniciales'!W18</f>
        <v>790098365</v>
      </c>
      <c r="T23" s="145">
        <f>+'datos iniciales'!X18</f>
        <v>0</v>
      </c>
      <c r="U23" s="145">
        <f>+'datos iniciales'!Y18</f>
        <v>0</v>
      </c>
      <c r="V23" s="145">
        <f>+'datos iniciales'!Z18</f>
        <v>0</v>
      </c>
      <c r="W23" s="146">
        <f t="shared" ref="W23:W31" si="11">+S23/O23*100</f>
        <v>98.762295624999993</v>
      </c>
      <c r="X23" s="146">
        <f t="shared" ref="X23:X31" si="12">+T23/O23*100</f>
        <v>0</v>
      </c>
      <c r="Y23" s="147">
        <f t="shared" ref="Y23:Y31" si="13">+V23/O23*100</f>
        <v>0</v>
      </c>
    </row>
    <row r="24" spans="2:25" ht="36" x14ac:dyDescent="0.2">
      <c r="B24" s="148" t="s">
        <v>71</v>
      </c>
      <c r="C24" s="149" t="s">
        <v>76</v>
      </c>
      <c r="D24" s="149" t="s">
        <v>73</v>
      </c>
      <c r="E24" s="149" t="s">
        <v>43</v>
      </c>
      <c r="F24" s="149" t="s">
        <v>1</v>
      </c>
      <c r="G24" s="149" t="s">
        <v>1</v>
      </c>
      <c r="H24" s="149" t="s">
        <v>38</v>
      </c>
      <c r="I24" s="149" t="s">
        <v>39</v>
      </c>
      <c r="J24" s="149" t="s">
        <v>40</v>
      </c>
      <c r="K24" s="150" t="str">
        <f>+'datos iniciales'!O19</f>
        <v>MEJORAMIENTO FORTALECIMIENTO DE LA CAPACIDAD INSTITUCIONAL PARA EL DESARROLLO DE POLITICAS PUBLICAS. NACIONAL</v>
      </c>
      <c r="L24" s="151">
        <f>+'datos iniciales'!P19</f>
        <v>2904153000</v>
      </c>
      <c r="M24" s="151">
        <f>+'datos iniciales'!Q19</f>
        <v>0</v>
      </c>
      <c r="N24" s="151">
        <f>+'datos iniciales'!R19</f>
        <v>0</v>
      </c>
      <c r="O24" s="151">
        <f>+'datos iniciales'!S19</f>
        <v>2904153000</v>
      </c>
      <c r="P24" s="151">
        <f>+'datos iniciales'!T19</f>
        <v>0</v>
      </c>
      <c r="Q24" s="151">
        <f>+'datos iniciales'!U19</f>
        <v>2904121905</v>
      </c>
      <c r="R24" s="151">
        <f>+'datos iniciales'!V19</f>
        <v>31095</v>
      </c>
      <c r="S24" s="151">
        <f>+'datos iniciales'!W19</f>
        <v>2360354381</v>
      </c>
      <c r="T24" s="151">
        <f>+'datos iniciales'!X19</f>
        <v>2359511567</v>
      </c>
      <c r="U24" s="151">
        <f>+'datos iniciales'!Y19</f>
        <v>2348999333</v>
      </c>
      <c r="V24" s="151">
        <f>+'datos iniciales'!Z19</f>
        <v>2230042257</v>
      </c>
      <c r="W24" s="152">
        <f t="shared" si="11"/>
        <v>81.275138775401985</v>
      </c>
      <c r="X24" s="152">
        <f t="shared" si="12"/>
        <v>81.246117783739351</v>
      </c>
      <c r="Y24" s="153">
        <f t="shared" si="13"/>
        <v>76.788043088638929</v>
      </c>
    </row>
    <row r="25" spans="2:25" ht="36" x14ac:dyDescent="0.2">
      <c r="B25" s="148" t="s">
        <v>71</v>
      </c>
      <c r="C25" s="149" t="s">
        <v>76</v>
      </c>
      <c r="D25" s="149" t="s">
        <v>73</v>
      </c>
      <c r="E25" s="149" t="s">
        <v>43</v>
      </c>
      <c r="F25" s="149" t="s">
        <v>1</v>
      </c>
      <c r="G25" s="149" t="s">
        <v>1</v>
      </c>
      <c r="H25" s="149" t="s">
        <v>38</v>
      </c>
      <c r="I25" s="149" t="s">
        <v>62</v>
      </c>
      <c r="J25" s="149" t="s">
        <v>63</v>
      </c>
      <c r="K25" s="150" t="str">
        <f>+'datos iniciales'!O20</f>
        <v>MEJORAMIENTO FORTALECIMIENTO DE LA CAPACIDAD INSTITUCIONAL PARA EL DESARROLLO DE POLITICAS PUBLICAS. NACIONAL</v>
      </c>
      <c r="L25" s="151">
        <f>+'datos iniciales'!P20</f>
        <v>0</v>
      </c>
      <c r="M25" s="151">
        <f>+'datos iniciales'!Q20</f>
        <v>3000000000</v>
      </c>
      <c r="N25" s="151">
        <f>+'datos iniciales'!R20</f>
        <v>0</v>
      </c>
      <c r="O25" s="151">
        <f>+'datos iniciales'!S20</f>
        <v>3000000000</v>
      </c>
      <c r="P25" s="151">
        <f>+'datos iniciales'!T20</f>
        <v>0</v>
      </c>
      <c r="Q25" s="151">
        <f>+'datos iniciales'!U20</f>
        <v>2799062560.5</v>
      </c>
      <c r="R25" s="151">
        <f>+'datos iniciales'!V20</f>
        <v>200937439.5</v>
      </c>
      <c r="S25" s="151">
        <f>+'datos iniciales'!W20</f>
        <v>2740901040.6500001</v>
      </c>
      <c r="T25" s="151">
        <f>+'datos iniciales'!X20</f>
        <v>2151156951.6500001</v>
      </c>
      <c r="U25" s="151">
        <f>+'datos iniciales'!Y20</f>
        <v>2110751428.1500001</v>
      </c>
      <c r="V25" s="151">
        <f>+'datos iniciales'!Z20</f>
        <v>2110751428.1500001</v>
      </c>
      <c r="W25" s="152">
        <f t="shared" si="11"/>
        <v>91.363368021666673</v>
      </c>
      <c r="X25" s="152">
        <f t="shared" si="12"/>
        <v>71.705231721666678</v>
      </c>
      <c r="Y25" s="153">
        <f t="shared" si="13"/>
        <v>70.358380938333326</v>
      </c>
    </row>
    <row r="26" spans="2:25" ht="36" x14ac:dyDescent="0.2">
      <c r="B26" s="148" t="s">
        <v>71</v>
      </c>
      <c r="C26" s="149" t="s">
        <v>76</v>
      </c>
      <c r="D26" s="149" t="s">
        <v>73</v>
      </c>
      <c r="E26" s="149" t="s">
        <v>43</v>
      </c>
      <c r="F26" s="149" t="s">
        <v>1</v>
      </c>
      <c r="G26" s="149" t="s">
        <v>1</v>
      </c>
      <c r="H26" s="149" t="s">
        <v>38</v>
      </c>
      <c r="I26" s="149" t="s">
        <v>78</v>
      </c>
      <c r="J26" s="149" t="s">
        <v>63</v>
      </c>
      <c r="K26" s="150" t="str">
        <f>+'datos iniciales'!O21</f>
        <v>MEJORAMIENTO FORTALECIMIENTO DE LA CAPACIDAD INSTITUCIONAL PARA EL DESARROLLO DE POLITICAS PUBLICAS. NACIONAL</v>
      </c>
      <c r="L26" s="151">
        <f>+'datos iniciales'!P21</f>
        <v>288000000</v>
      </c>
      <c r="M26" s="151">
        <f>+'datos iniciales'!Q21</f>
        <v>0</v>
      </c>
      <c r="N26" s="151">
        <f>+'datos iniciales'!R21</f>
        <v>0</v>
      </c>
      <c r="O26" s="151">
        <f>+'datos iniciales'!S21</f>
        <v>288000000</v>
      </c>
      <c r="P26" s="151">
        <f>+'datos iniciales'!T21</f>
        <v>0</v>
      </c>
      <c r="Q26" s="151">
        <f>+'datos iniciales'!U21</f>
        <v>287999900</v>
      </c>
      <c r="R26" s="151">
        <f>+'datos iniciales'!V21</f>
        <v>100</v>
      </c>
      <c r="S26" s="151">
        <f>+'datos iniciales'!W21</f>
        <v>281799137</v>
      </c>
      <c r="T26" s="151">
        <f>+'datos iniciales'!X21</f>
        <v>225599684.5</v>
      </c>
      <c r="U26" s="151">
        <f>+'datos iniciales'!Y21</f>
        <v>222099684.5</v>
      </c>
      <c r="V26" s="151">
        <f>+'datos iniciales'!Z21</f>
        <v>222099684.5</v>
      </c>
      <c r="W26" s="152">
        <f t="shared" si="11"/>
        <v>97.846922569444445</v>
      </c>
      <c r="X26" s="152">
        <f t="shared" si="12"/>
        <v>78.333223784722222</v>
      </c>
      <c r="Y26" s="153">
        <f t="shared" si="13"/>
        <v>77.11794600694445</v>
      </c>
    </row>
    <row r="27" spans="2:25" ht="24" x14ac:dyDescent="0.2">
      <c r="B27" s="148" t="s">
        <v>71</v>
      </c>
      <c r="C27" s="149" t="s">
        <v>76</v>
      </c>
      <c r="D27" s="149" t="s">
        <v>73</v>
      </c>
      <c r="E27" s="149" t="s">
        <v>46</v>
      </c>
      <c r="F27" s="149"/>
      <c r="G27" s="149"/>
      <c r="H27" s="149" t="s">
        <v>38</v>
      </c>
      <c r="I27" s="149" t="s">
        <v>39</v>
      </c>
      <c r="J27" s="149" t="s">
        <v>40</v>
      </c>
      <c r="K27" s="150" t="str">
        <f>+'datos iniciales'!O22</f>
        <v>MEJORAMIENTO DE LA INFRAESTRUCTURA PROPIA DEL SECTOR</v>
      </c>
      <c r="L27" s="151">
        <f>+'datos iniciales'!P22</f>
        <v>45847000</v>
      </c>
      <c r="M27" s="151">
        <f>+'datos iniciales'!Q22</f>
        <v>0</v>
      </c>
      <c r="N27" s="151">
        <f>+'datos iniciales'!R22</f>
        <v>0</v>
      </c>
      <c r="O27" s="151">
        <f>+'datos iniciales'!S22</f>
        <v>45847000</v>
      </c>
      <c r="P27" s="151">
        <f>+'datos iniciales'!T22</f>
        <v>458470</v>
      </c>
      <c r="Q27" s="151">
        <f>+'datos iniciales'!U22</f>
        <v>45300000</v>
      </c>
      <c r="R27" s="151">
        <f>+'datos iniciales'!V22</f>
        <v>88530</v>
      </c>
      <c r="S27" s="151">
        <f>+'datos iniciales'!W22</f>
        <v>8000000</v>
      </c>
      <c r="T27" s="151">
        <f>+'datos iniciales'!X22</f>
        <v>0</v>
      </c>
      <c r="U27" s="151">
        <f>+'datos iniciales'!Y22</f>
        <v>0</v>
      </c>
      <c r="V27" s="151">
        <f>+'datos iniciales'!Z22</f>
        <v>0</v>
      </c>
      <c r="W27" s="152">
        <f t="shared" si="11"/>
        <v>17.449342377909133</v>
      </c>
      <c r="X27" s="152">
        <f t="shared" si="12"/>
        <v>0</v>
      </c>
      <c r="Y27" s="153">
        <f t="shared" si="13"/>
        <v>0</v>
      </c>
    </row>
    <row r="28" spans="2:25" ht="36" x14ac:dyDescent="0.2">
      <c r="B28" s="148" t="s">
        <v>71</v>
      </c>
      <c r="C28" s="149" t="s">
        <v>82</v>
      </c>
      <c r="D28" s="149" t="s">
        <v>73</v>
      </c>
      <c r="E28" s="149" t="s">
        <v>39</v>
      </c>
      <c r="F28" s="149"/>
      <c r="G28" s="149"/>
      <c r="H28" s="149" t="s">
        <v>38</v>
      </c>
      <c r="I28" s="149" t="s">
        <v>39</v>
      </c>
      <c r="J28" s="149" t="s">
        <v>40</v>
      </c>
      <c r="K28" s="150" t="str">
        <f>+'datos iniciales'!O23</f>
        <v>MEJORAMIENTO DE LA GESTION DE LAS POLITICAS PUBLICAS A TRAVES DE LAS TECNOLOGIAS DE INFORMACION TICS</v>
      </c>
      <c r="L28" s="151">
        <f>+'datos iniciales'!P23</f>
        <v>3000000000</v>
      </c>
      <c r="M28" s="151">
        <f>+'datos iniciales'!Q23</f>
        <v>0</v>
      </c>
      <c r="N28" s="151">
        <f>+'datos iniciales'!R23</f>
        <v>0</v>
      </c>
      <c r="O28" s="151">
        <f>+'datos iniciales'!S23</f>
        <v>3000000000</v>
      </c>
      <c r="P28" s="151">
        <f>+'datos iniciales'!T23</f>
        <v>30000000</v>
      </c>
      <c r="Q28" s="151">
        <f>+'datos iniciales'!U23</f>
        <v>2959798885.1799998</v>
      </c>
      <c r="R28" s="151">
        <f>+'datos iniciales'!V23</f>
        <v>10201114.82</v>
      </c>
      <c r="S28" s="151">
        <f>+'datos iniciales'!W23</f>
        <v>2591865237.98</v>
      </c>
      <c r="T28" s="151">
        <f>+'datos iniciales'!X23</f>
        <v>2204685376.5</v>
      </c>
      <c r="U28" s="151">
        <f>+'datos iniciales'!Y23</f>
        <v>2204685376.5</v>
      </c>
      <c r="V28" s="151">
        <f>+'datos iniciales'!Z23</f>
        <v>2147666892.5</v>
      </c>
      <c r="W28" s="152">
        <f t="shared" si="11"/>
        <v>86.395507932666675</v>
      </c>
      <c r="X28" s="152">
        <f t="shared" si="12"/>
        <v>73.489512550000001</v>
      </c>
      <c r="Y28" s="153">
        <f t="shared" si="13"/>
        <v>71.588896416666671</v>
      </c>
    </row>
    <row r="29" spans="2:25" ht="36" x14ac:dyDescent="0.2">
      <c r="B29" s="148" t="s">
        <v>71</v>
      </c>
      <c r="C29" s="149" t="s">
        <v>82</v>
      </c>
      <c r="D29" s="149" t="s">
        <v>73</v>
      </c>
      <c r="E29" s="149" t="s">
        <v>39</v>
      </c>
      <c r="F29" s="149" t="s">
        <v>1</v>
      </c>
      <c r="G29" s="149" t="s">
        <v>1</v>
      </c>
      <c r="H29" s="149" t="s">
        <v>38</v>
      </c>
      <c r="I29" s="149" t="s">
        <v>62</v>
      </c>
      <c r="J29" s="149" t="s">
        <v>63</v>
      </c>
      <c r="K29" s="150" t="str">
        <f>+'datos iniciales'!O24</f>
        <v>MEJORAMIENTO DE LA GESTION DE LAS POLITICAS PUBLICAS A TRAVES DE LAS TECNOLOGIAS DE INFORMACION TICS</v>
      </c>
      <c r="L29" s="151">
        <f>+'datos iniciales'!P24</f>
        <v>0</v>
      </c>
      <c r="M29" s="151">
        <f>+'datos iniciales'!Q24</f>
        <v>3000000000</v>
      </c>
      <c r="N29" s="151">
        <f>+'datos iniciales'!R24</f>
        <v>0</v>
      </c>
      <c r="O29" s="151">
        <f>+'datos iniciales'!S24</f>
        <v>3000000000</v>
      </c>
      <c r="P29" s="151">
        <f>+'datos iniciales'!T24</f>
        <v>0</v>
      </c>
      <c r="Q29" s="151">
        <f>+'datos iniciales'!U24</f>
        <v>2902547505.2199998</v>
      </c>
      <c r="R29" s="151">
        <f>+'datos iniciales'!V24</f>
        <v>97452494.780000001</v>
      </c>
      <c r="S29" s="151">
        <f>+'datos iniciales'!W24</f>
        <v>2674980484.4200001</v>
      </c>
      <c r="T29" s="151">
        <f>+'datos iniciales'!X24</f>
        <v>1832764737.4200001</v>
      </c>
      <c r="U29" s="151">
        <f>+'datos iniciales'!Y24</f>
        <v>1372266944.4200001</v>
      </c>
      <c r="V29" s="151">
        <f>+'datos iniciales'!Z24</f>
        <v>1372266944.4200001</v>
      </c>
      <c r="W29" s="152">
        <f t="shared" si="11"/>
        <v>89.166016147333337</v>
      </c>
      <c r="X29" s="152">
        <f t="shared" si="12"/>
        <v>61.092157913999998</v>
      </c>
      <c r="Y29" s="153">
        <f t="shared" si="13"/>
        <v>45.742231480666668</v>
      </c>
    </row>
    <row r="30" spans="2:25" ht="36" x14ac:dyDescent="0.2">
      <c r="B30" s="148" t="s">
        <v>71</v>
      </c>
      <c r="C30" s="149" t="s">
        <v>82</v>
      </c>
      <c r="D30" s="149" t="s">
        <v>73</v>
      </c>
      <c r="E30" s="149" t="s">
        <v>62</v>
      </c>
      <c r="F30" s="149"/>
      <c r="G30" s="149"/>
      <c r="H30" s="149" t="s">
        <v>38</v>
      </c>
      <c r="I30" s="149" t="s">
        <v>39</v>
      </c>
      <c r="J30" s="149" t="s">
        <v>40</v>
      </c>
      <c r="K30" s="150" t="str">
        <f>+'datos iniciales'!O25</f>
        <v>MEJORAMIENTO TECNOLÓGICO Y OPERATIVO DE LA GESTIÓN DOCUMENTAL DEL DEPARTAMENTO ADMINISTRATIVO DE LA FUNCIÓN PÚBLICA</v>
      </c>
      <c r="L30" s="151">
        <f>+'datos iniciales'!P25</f>
        <v>1000000000</v>
      </c>
      <c r="M30" s="151">
        <f>+'datos iniciales'!Q25</f>
        <v>0</v>
      </c>
      <c r="N30" s="151">
        <f>+'datos iniciales'!R25</f>
        <v>0</v>
      </c>
      <c r="O30" s="151">
        <f>+'datos iniciales'!S25</f>
        <v>1000000000</v>
      </c>
      <c r="P30" s="151">
        <f>+'datos iniciales'!T25</f>
        <v>41921530</v>
      </c>
      <c r="Q30" s="151">
        <f>+'datos iniciales'!U25</f>
        <v>957400000</v>
      </c>
      <c r="R30" s="151">
        <f>+'datos iniciales'!V25</f>
        <v>678470</v>
      </c>
      <c r="S30" s="151">
        <f>+'datos iniciales'!W25</f>
        <v>873600000</v>
      </c>
      <c r="T30" s="151">
        <f>+'datos iniciales'!X25</f>
        <v>464160000</v>
      </c>
      <c r="U30" s="151">
        <f>+'datos iniciales'!Y25</f>
        <v>464160000</v>
      </c>
      <c r="V30" s="151">
        <f>+'datos iniciales'!Z25</f>
        <v>464160000</v>
      </c>
      <c r="W30" s="152">
        <f t="shared" si="11"/>
        <v>87.36</v>
      </c>
      <c r="X30" s="152">
        <f t="shared" si="12"/>
        <v>46.416000000000004</v>
      </c>
      <c r="Y30" s="153">
        <f t="shared" si="13"/>
        <v>46.416000000000004</v>
      </c>
    </row>
    <row r="31" spans="2:25" ht="30" customHeight="1" thickBot="1" x14ac:dyDescent="0.25">
      <c r="B31" s="154" t="s">
        <v>71</v>
      </c>
      <c r="C31" s="155" t="s">
        <v>82</v>
      </c>
      <c r="D31" s="155" t="s">
        <v>388</v>
      </c>
      <c r="E31" s="155" t="s">
        <v>36</v>
      </c>
      <c r="F31" s="155"/>
      <c r="G31" s="155"/>
      <c r="H31" s="155" t="s">
        <v>38</v>
      </c>
      <c r="I31" s="155" t="s">
        <v>39</v>
      </c>
      <c r="J31" s="155" t="s">
        <v>40</v>
      </c>
      <c r="K31" s="156" t="str">
        <f>+'datos iniciales'!O26</f>
        <v>DESARROLLO CAPACIDAD INSTITUCIONAL DE LAS ENTIDADES PÚBLICAS DEL ORDEN TERRITORIAL</v>
      </c>
      <c r="L31" s="157">
        <f>+'datos iniciales'!P26</f>
        <v>1250000000</v>
      </c>
      <c r="M31" s="157">
        <f>+'datos iniciales'!Q26</f>
        <v>0</v>
      </c>
      <c r="N31" s="157">
        <f>+'datos iniciales'!R26</f>
        <v>0</v>
      </c>
      <c r="O31" s="157">
        <f>+'datos iniciales'!S26</f>
        <v>1250000000</v>
      </c>
      <c r="P31" s="157">
        <f>+'datos iniciales'!T26</f>
        <v>12500000</v>
      </c>
      <c r="Q31" s="157">
        <f>+'datos iniciales'!U26</f>
        <v>1017361732</v>
      </c>
      <c r="R31" s="157">
        <f>+'datos iniciales'!V26</f>
        <v>220138268</v>
      </c>
      <c r="S31" s="157">
        <f>+'datos iniciales'!W26</f>
        <v>1007741664</v>
      </c>
      <c r="T31" s="157">
        <f>+'datos iniciales'!X26</f>
        <v>862813168.5</v>
      </c>
      <c r="U31" s="157">
        <f>+'datos iniciales'!Y26</f>
        <v>859650002</v>
      </c>
      <c r="V31" s="157">
        <f>+'datos iniciales'!Z26</f>
        <v>859650002</v>
      </c>
      <c r="W31" s="158">
        <f t="shared" si="11"/>
        <v>80.619333120000007</v>
      </c>
      <c r="X31" s="158">
        <f t="shared" si="12"/>
        <v>69.025053479999997</v>
      </c>
      <c r="Y31" s="159">
        <f t="shared" si="13"/>
        <v>68.772000160000005</v>
      </c>
    </row>
    <row r="32" spans="2:25" ht="18" customHeight="1" thickBot="1" x14ac:dyDescent="0.25">
      <c r="B32" s="163" t="s">
        <v>1</v>
      </c>
      <c r="C32" s="163" t="s">
        <v>1</v>
      </c>
      <c r="D32" s="163" t="s">
        <v>1</v>
      </c>
      <c r="E32" s="163" t="s">
        <v>1</v>
      </c>
      <c r="F32" s="163" t="s">
        <v>1</v>
      </c>
      <c r="G32" s="163" t="s">
        <v>1</v>
      </c>
      <c r="H32" s="163" t="s">
        <v>1</v>
      </c>
      <c r="I32" s="163" t="s">
        <v>1</v>
      </c>
      <c r="J32" s="163" t="s">
        <v>1</v>
      </c>
      <c r="K32" s="220" t="s">
        <v>341</v>
      </c>
      <c r="L32" s="165">
        <f>+SUM(L7:L13)+SUM(L15:L16)+SUM(L18:L21)+SUM(L23:L31)</f>
        <v>26501514389</v>
      </c>
      <c r="M32" s="165">
        <f t="shared" ref="M32:V32" si="14">+SUM(M7:M13)+SUM(M15:M16)+SUM(M18:M21)+SUM(M23:M31)</f>
        <v>8050982443</v>
      </c>
      <c r="N32" s="165">
        <f t="shared" si="14"/>
        <v>1586982443</v>
      </c>
      <c r="O32" s="165">
        <f t="shared" si="14"/>
        <v>32965514389</v>
      </c>
      <c r="P32" s="165">
        <f t="shared" si="14"/>
        <v>358444360</v>
      </c>
      <c r="Q32" s="165">
        <f t="shared" si="14"/>
        <v>31676699637.900002</v>
      </c>
      <c r="R32" s="165">
        <f t="shared" si="14"/>
        <v>930370391.10000002</v>
      </c>
      <c r="S32" s="165">
        <f t="shared" si="14"/>
        <v>28765934227.049999</v>
      </c>
      <c r="T32" s="165">
        <f t="shared" si="14"/>
        <v>24878357415.919998</v>
      </c>
      <c r="U32" s="165">
        <f t="shared" si="14"/>
        <v>24359228498.919998</v>
      </c>
      <c r="V32" s="165">
        <f t="shared" si="14"/>
        <v>23412874082.5</v>
      </c>
      <c r="W32" s="166">
        <f t="shared" ref="W32" si="15">+S32/O32*100</f>
        <v>87.260686690964164</v>
      </c>
      <c r="X32" s="166">
        <f t="shared" ref="X32" si="16">+T32/O32*100</f>
        <v>75.467827143087021</v>
      </c>
      <c r="Y32" s="166">
        <f t="shared" ref="Y32" si="17">+V32/O32*100</f>
        <v>71.022322922746369</v>
      </c>
    </row>
    <row r="33" spans="11:25" x14ac:dyDescent="0.2">
      <c r="W33" s="167"/>
      <c r="X33" s="167"/>
      <c r="Y33" s="167"/>
    </row>
    <row r="34" spans="11:25" x14ac:dyDescent="0.2">
      <c r="Q34" s="168"/>
      <c r="R34" s="168"/>
      <c r="W34" s="167"/>
      <c r="X34" s="167"/>
      <c r="Y34" s="167"/>
    </row>
    <row r="35" spans="11:25" ht="14.25" customHeight="1" thickBot="1" x14ac:dyDescent="0.25">
      <c r="K35" s="169"/>
      <c r="W35" s="167"/>
      <c r="X35" s="167"/>
      <c r="Y35" s="167"/>
    </row>
    <row r="36" spans="11:25" ht="17.25" customHeight="1" thickBot="1" x14ac:dyDescent="0.25">
      <c r="K36" s="225" t="s">
        <v>333</v>
      </c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7"/>
    </row>
    <row r="37" spans="11:25" ht="38.25" customHeight="1" thickBot="1" x14ac:dyDescent="0.25">
      <c r="K37" s="176" t="s">
        <v>20</v>
      </c>
      <c r="L37" s="198" t="s">
        <v>21</v>
      </c>
      <c r="M37" s="198" t="s">
        <v>22</v>
      </c>
      <c r="N37" s="198" t="s">
        <v>23</v>
      </c>
      <c r="O37" s="199" t="s">
        <v>24</v>
      </c>
      <c r="P37" s="198" t="s">
        <v>25</v>
      </c>
      <c r="Q37" s="198" t="s">
        <v>26</v>
      </c>
      <c r="R37" s="198" t="s">
        <v>27</v>
      </c>
      <c r="S37" s="199" t="s">
        <v>28</v>
      </c>
      <c r="T37" s="200" t="s">
        <v>29</v>
      </c>
      <c r="U37" s="198" t="s">
        <v>30</v>
      </c>
      <c r="V37" s="201" t="s">
        <v>31</v>
      </c>
      <c r="W37" s="202" t="s">
        <v>342</v>
      </c>
      <c r="X37" s="203" t="s">
        <v>343</v>
      </c>
      <c r="Y37" s="204" t="s">
        <v>344</v>
      </c>
    </row>
    <row r="38" spans="11:25" ht="15" customHeight="1" x14ac:dyDescent="0.2">
      <c r="K38" s="170" t="s">
        <v>334</v>
      </c>
      <c r="L38" s="171">
        <f>SUM(L7:L13)</f>
        <v>13639978300</v>
      </c>
      <c r="M38" s="171">
        <f t="shared" ref="M38:V38" si="18">SUM(M7:M13)</f>
        <v>1038000000</v>
      </c>
      <c r="N38" s="171">
        <f t="shared" si="18"/>
        <v>574000000</v>
      </c>
      <c r="O38" s="171">
        <f t="shared" si="18"/>
        <v>14103978300</v>
      </c>
      <c r="P38" s="171">
        <f t="shared" si="18"/>
        <v>9406165</v>
      </c>
      <c r="Q38" s="171">
        <f t="shared" si="18"/>
        <v>14090082244</v>
      </c>
      <c r="R38" s="171">
        <f t="shared" si="18"/>
        <v>4489891</v>
      </c>
      <c r="S38" s="171">
        <f t="shared" si="18"/>
        <v>12819543656</v>
      </c>
      <c r="T38" s="171">
        <f t="shared" si="18"/>
        <v>12809562255</v>
      </c>
      <c r="U38" s="171">
        <f t="shared" si="18"/>
        <v>12808512055</v>
      </c>
      <c r="V38" s="171">
        <f t="shared" si="18"/>
        <v>12038133198.58</v>
      </c>
      <c r="W38" s="146">
        <f>+S38/O38*100</f>
        <v>90.893103940751246</v>
      </c>
      <c r="X38" s="146">
        <f>+T38/O38*100</f>
        <v>90.822333830448386</v>
      </c>
      <c r="Y38" s="147">
        <f>+V38/O38*100</f>
        <v>85.352749008270948</v>
      </c>
    </row>
    <row r="39" spans="11:25" ht="16.5" customHeight="1" x14ac:dyDescent="0.2">
      <c r="K39" s="172" t="s">
        <v>335</v>
      </c>
      <c r="L39" s="173">
        <f>SUM(L15:L16)</f>
        <v>1796304110</v>
      </c>
      <c r="M39" s="173">
        <f t="shared" ref="M39:V39" si="19">SUM(M15:M16)</f>
        <v>1012982443</v>
      </c>
      <c r="N39" s="173">
        <f t="shared" si="19"/>
        <v>0</v>
      </c>
      <c r="O39" s="173">
        <f t="shared" si="19"/>
        <v>2809286553</v>
      </c>
      <c r="P39" s="173">
        <f t="shared" si="19"/>
        <v>88365205</v>
      </c>
      <c r="Q39" s="173">
        <f t="shared" si="19"/>
        <v>2634789621</v>
      </c>
      <c r="R39" s="173">
        <f t="shared" si="19"/>
        <v>86131727</v>
      </c>
      <c r="S39" s="173">
        <f t="shared" si="19"/>
        <v>2397251370.0500002</v>
      </c>
      <c r="T39" s="173">
        <f t="shared" si="19"/>
        <v>1748304784.4000001</v>
      </c>
      <c r="U39" s="173">
        <f t="shared" si="19"/>
        <v>1748304784.4000001</v>
      </c>
      <c r="V39" s="173">
        <f t="shared" si="19"/>
        <v>1748304784.4000001</v>
      </c>
      <c r="W39" s="152">
        <f>+S39/O39*100</f>
        <v>85.333102366862761</v>
      </c>
      <c r="X39" s="152">
        <f>+T39/O39*100</f>
        <v>62.233052820226135</v>
      </c>
      <c r="Y39" s="153">
        <f>+V39/O39*100</f>
        <v>62.233052820226135</v>
      </c>
    </row>
    <row r="40" spans="11:25" ht="15.75" customHeight="1" thickBot="1" x14ac:dyDescent="0.25">
      <c r="K40" s="174" t="s">
        <v>336</v>
      </c>
      <c r="L40" s="175">
        <f>SUM(L18:L21)</f>
        <v>1777231979</v>
      </c>
      <c r="M40" s="175">
        <f t="shared" ref="M40:V40" si="20">SUM(M18:M21)</f>
        <v>0</v>
      </c>
      <c r="N40" s="175">
        <f t="shared" si="20"/>
        <v>1012982443</v>
      </c>
      <c r="O40" s="175">
        <f t="shared" si="20"/>
        <v>764249536</v>
      </c>
      <c r="P40" s="175">
        <f t="shared" si="20"/>
        <v>167792990</v>
      </c>
      <c r="Q40" s="175">
        <f t="shared" si="20"/>
        <v>287854875</v>
      </c>
      <c r="R40" s="175">
        <f t="shared" si="20"/>
        <v>308601671</v>
      </c>
      <c r="S40" s="175">
        <f t="shared" si="20"/>
        <v>219798890.94999999</v>
      </c>
      <c r="T40" s="175">
        <f t="shared" si="20"/>
        <v>219798890.94999999</v>
      </c>
      <c r="U40" s="175">
        <f t="shared" si="20"/>
        <v>219798890.94999999</v>
      </c>
      <c r="V40" s="175">
        <f t="shared" si="20"/>
        <v>219798890.94999999</v>
      </c>
      <c r="W40" s="158">
        <f>+S40/O40*100</f>
        <v>28.760094785324146</v>
      </c>
      <c r="X40" s="158">
        <f>+T40/O40*100</f>
        <v>28.760094785324146</v>
      </c>
      <c r="Y40" s="159">
        <f>+V40/O40*100</f>
        <v>28.760094785324146</v>
      </c>
    </row>
    <row r="41" spans="11:25" ht="17.25" customHeight="1" thickBot="1" x14ac:dyDescent="0.25">
      <c r="K41" s="176" t="s">
        <v>337</v>
      </c>
      <c r="L41" s="177">
        <f>SUM(L38:L40)</f>
        <v>17213514389</v>
      </c>
      <c r="M41" s="177">
        <f t="shared" ref="M41:U41" si="21">SUM(M38:M40)</f>
        <v>2050982443</v>
      </c>
      <c r="N41" s="177">
        <f t="shared" si="21"/>
        <v>1586982443</v>
      </c>
      <c r="O41" s="177">
        <f t="shared" si="21"/>
        <v>17677514389</v>
      </c>
      <c r="P41" s="177">
        <f t="shared" si="21"/>
        <v>265564360</v>
      </c>
      <c r="Q41" s="177">
        <f t="shared" si="21"/>
        <v>17012726740</v>
      </c>
      <c r="R41" s="177">
        <f t="shared" si="21"/>
        <v>399223289</v>
      </c>
      <c r="S41" s="177">
        <f t="shared" si="21"/>
        <v>15436593917</v>
      </c>
      <c r="T41" s="177">
        <f t="shared" si="21"/>
        <v>14777665930.35</v>
      </c>
      <c r="U41" s="177">
        <f t="shared" si="21"/>
        <v>14776615730.35</v>
      </c>
      <c r="V41" s="178">
        <f>SUM(V38:V40)</f>
        <v>14006236873.93</v>
      </c>
      <c r="W41" s="178">
        <f>+S41/O41*100</f>
        <v>87.3233282536914</v>
      </c>
      <c r="X41" s="178">
        <f>+T41/O41*100</f>
        <v>83.595835959525743</v>
      </c>
      <c r="Y41" s="178">
        <f>+V41/O41*100</f>
        <v>79.231935925593206</v>
      </c>
    </row>
    <row r="42" spans="11:25" ht="14.25" customHeight="1" thickBot="1" x14ac:dyDescent="0.25">
      <c r="K42" s="179"/>
      <c r="W42" s="167"/>
      <c r="X42" s="167"/>
      <c r="Y42" s="167"/>
    </row>
    <row r="43" spans="11:25" ht="15.75" customHeight="1" x14ac:dyDescent="0.2">
      <c r="K43" s="170" t="s">
        <v>338</v>
      </c>
      <c r="L43" s="171">
        <f>+L23+L24+L27+L28+L30+L31</f>
        <v>9000000000</v>
      </c>
      <c r="M43" s="171">
        <f t="shared" ref="M43:V43" si="22">+M23+M24+M27+M28+M30+M31</f>
        <v>0</v>
      </c>
      <c r="N43" s="171">
        <f t="shared" si="22"/>
        <v>0</v>
      </c>
      <c r="O43" s="171">
        <f t="shared" si="22"/>
        <v>9000000000</v>
      </c>
      <c r="P43" s="171">
        <f t="shared" si="22"/>
        <v>92880000</v>
      </c>
      <c r="Q43" s="171">
        <f t="shared" si="22"/>
        <v>8674362932.1800003</v>
      </c>
      <c r="R43" s="171">
        <f t="shared" si="22"/>
        <v>232757067.81999999</v>
      </c>
      <c r="S43" s="171">
        <f t="shared" si="22"/>
        <v>7631659647.9799995</v>
      </c>
      <c r="T43" s="171">
        <f t="shared" si="22"/>
        <v>5891170112</v>
      </c>
      <c r="U43" s="171">
        <f t="shared" si="22"/>
        <v>5877494711.5</v>
      </c>
      <c r="V43" s="171">
        <f t="shared" si="22"/>
        <v>5701519151.5</v>
      </c>
      <c r="W43" s="180">
        <f>+S43/O43*100</f>
        <v>84.796218310888889</v>
      </c>
      <c r="X43" s="180">
        <f>+T43/O43*100</f>
        <v>65.457445688888896</v>
      </c>
      <c r="Y43" s="181">
        <f>+V43/O43*100</f>
        <v>63.350212794444452</v>
      </c>
    </row>
    <row r="44" spans="11:25" ht="16.5" customHeight="1" thickBot="1" x14ac:dyDescent="0.25">
      <c r="K44" s="182" t="s">
        <v>339</v>
      </c>
      <c r="L44" s="175">
        <f>+L25+L26+L29</f>
        <v>288000000</v>
      </c>
      <c r="M44" s="175">
        <f t="shared" ref="M44:V44" si="23">+M25+M26+M29</f>
        <v>6000000000</v>
      </c>
      <c r="N44" s="175">
        <f t="shared" si="23"/>
        <v>0</v>
      </c>
      <c r="O44" s="175">
        <f t="shared" si="23"/>
        <v>6288000000</v>
      </c>
      <c r="P44" s="175">
        <f t="shared" si="23"/>
        <v>0</v>
      </c>
      <c r="Q44" s="175">
        <f t="shared" si="23"/>
        <v>5989609965.7199993</v>
      </c>
      <c r="R44" s="175">
        <f t="shared" si="23"/>
        <v>298390034.27999997</v>
      </c>
      <c r="S44" s="175">
        <f t="shared" si="23"/>
        <v>5697680662.0699997</v>
      </c>
      <c r="T44" s="175">
        <f t="shared" si="23"/>
        <v>4209521373.5700002</v>
      </c>
      <c r="U44" s="175">
        <f t="shared" si="23"/>
        <v>3705118057.0700002</v>
      </c>
      <c r="V44" s="175">
        <f t="shared" si="23"/>
        <v>3705118057.0700002</v>
      </c>
      <c r="W44" s="183">
        <f>+S44/O44*100</f>
        <v>90.611969816634854</v>
      </c>
      <c r="X44" s="183">
        <f>+T44/O44*100</f>
        <v>66.945314465171762</v>
      </c>
      <c r="Y44" s="184">
        <f>+V44/O44*100</f>
        <v>58.923633223123417</v>
      </c>
    </row>
    <row r="45" spans="11:25" ht="16.5" customHeight="1" thickBot="1" x14ac:dyDescent="0.25">
      <c r="K45" s="185" t="s">
        <v>340</v>
      </c>
      <c r="L45" s="186">
        <f>SUM(L43:L44)</f>
        <v>9288000000</v>
      </c>
      <c r="M45" s="186">
        <f t="shared" ref="M45:V45" si="24">SUM(M43:M44)</f>
        <v>6000000000</v>
      </c>
      <c r="N45" s="186">
        <f t="shared" si="24"/>
        <v>0</v>
      </c>
      <c r="O45" s="186">
        <f t="shared" si="24"/>
        <v>15288000000</v>
      </c>
      <c r="P45" s="186">
        <f t="shared" si="24"/>
        <v>92880000</v>
      </c>
      <c r="Q45" s="186">
        <f t="shared" si="24"/>
        <v>14663972897.9</v>
      </c>
      <c r="R45" s="186">
        <f t="shared" si="24"/>
        <v>531147102.09999996</v>
      </c>
      <c r="S45" s="186">
        <f t="shared" si="24"/>
        <v>13329340310.049999</v>
      </c>
      <c r="T45" s="186">
        <f t="shared" si="24"/>
        <v>10100691485.57</v>
      </c>
      <c r="U45" s="186">
        <f t="shared" si="24"/>
        <v>9582612768.5699997</v>
      </c>
      <c r="V45" s="186">
        <f t="shared" si="24"/>
        <v>9406637208.5699997</v>
      </c>
      <c r="W45" s="187">
        <f>+S45/O45*100</f>
        <v>87.188254252027733</v>
      </c>
      <c r="X45" s="187">
        <f>+T45/O45*100</f>
        <v>66.069410554487177</v>
      </c>
      <c r="Y45" s="188">
        <f>+V45/O45*100</f>
        <v>61.529547413461536</v>
      </c>
    </row>
    <row r="46" spans="11:25" ht="14.25" customHeight="1" thickBot="1" x14ac:dyDescent="0.25">
      <c r="K46" s="169"/>
      <c r="W46" s="168"/>
      <c r="X46" s="168"/>
      <c r="Y46" s="168"/>
    </row>
    <row r="47" spans="11:25" ht="17.25" customHeight="1" thickBot="1" x14ac:dyDescent="0.25">
      <c r="K47" s="164" t="s">
        <v>341</v>
      </c>
      <c r="L47" s="189">
        <f>+L45+L41</f>
        <v>26501514389</v>
      </c>
      <c r="M47" s="189">
        <f t="shared" ref="M47:V47" si="25">+M45+M41</f>
        <v>8050982443</v>
      </c>
      <c r="N47" s="189">
        <f t="shared" si="25"/>
        <v>1586982443</v>
      </c>
      <c r="O47" s="189">
        <f t="shared" si="25"/>
        <v>32965514389</v>
      </c>
      <c r="P47" s="189">
        <f t="shared" si="25"/>
        <v>358444360</v>
      </c>
      <c r="Q47" s="189">
        <f t="shared" si="25"/>
        <v>31676699637.900002</v>
      </c>
      <c r="R47" s="189">
        <f t="shared" si="25"/>
        <v>930370391.0999999</v>
      </c>
      <c r="S47" s="189">
        <f t="shared" si="25"/>
        <v>28765934227.049999</v>
      </c>
      <c r="T47" s="189">
        <f t="shared" si="25"/>
        <v>24878357415.919998</v>
      </c>
      <c r="U47" s="189">
        <f t="shared" si="25"/>
        <v>24359228498.919998</v>
      </c>
      <c r="V47" s="189">
        <f t="shared" si="25"/>
        <v>23412874082.5</v>
      </c>
      <c r="W47" s="189">
        <f>+S47/O47*100</f>
        <v>87.260686690964164</v>
      </c>
      <c r="X47" s="189">
        <f>+T47/O47*100</f>
        <v>75.467827143087021</v>
      </c>
      <c r="Y47" s="190">
        <f>+V47/O47*100</f>
        <v>71.022322922746369</v>
      </c>
    </row>
    <row r="48" spans="11:25" ht="7.5" customHeight="1" x14ac:dyDescent="0.2"/>
    <row r="49" spans="11:22" ht="12.75" customHeight="1" x14ac:dyDescent="0.2">
      <c r="K49" s="191" t="s">
        <v>373</v>
      </c>
      <c r="M49" s="168"/>
      <c r="N49" s="168"/>
      <c r="O49" s="168"/>
      <c r="P49" s="168"/>
    </row>
    <row r="50" spans="11:22" ht="14.25" customHeight="1" x14ac:dyDescent="0.2">
      <c r="K50" s="191"/>
      <c r="Q50" s="168"/>
      <c r="S50" s="168"/>
    </row>
    <row r="51" spans="11:22" x14ac:dyDescent="0.2">
      <c r="Q51" s="168"/>
      <c r="S51" s="168"/>
    </row>
    <row r="52" spans="11:22" x14ac:dyDescent="0.2">
      <c r="Q52" s="168"/>
      <c r="S52" s="168"/>
    </row>
    <row r="53" spans="11:22" x14ac:dyDescent="0.2">
      <c r="L53" s="168"/>
      <c r="Q53" s="168"/>
      <c r="S53" s="168"/>
    </row>
    <row r="55" spans="11:22" ht="15.75" x14ac:dyDescent="0.25">
      <c r="M55" s="192"/>
      <c r="N55" s="193"/>
      <c r="O55" s="193"/>
      <c r="P55" s="193"/>
      <c r="Q55" s="194"/>
      <c r="R55" s="192"/>
      <c r="S55" s="192"/>
      <c r="T55" s="193"/>
      <c r="U55" s="193"/>
      <c r="V55" s="193"/>
    </row>
    <row r="56" spans="11:22" ht="15.75" x14ac:dyDescent="0.25">
      <c r="M56" s="195" t="s">
        <v>375</v>
      </c>
      <c r="N56" s="195" t="s">
        <v>371</v>
      </c>
      <c r="O56" s="195"/>
      <c r="P56" s="195"/>
      <c r="Q56" s="196"/>
      <c r="R56" s="195"/>
      <c r="S56" s="195" t="s">
        <v>376</v>
      </c>
      <c r="T56" s="195" t="s">
        <v>391</v>
      </c>
      <c r="U56" s="195"/>
      <c r="V56" s="195"/>
    </row>
    <row r="57" spans="11:22" ht="15.75" x14ac:dyDescent="0.25">
      <c r="M57" s="195"/>
      <c r="N57" s="195" t="s">
        <v>374</v>
      </c>
      <c r="O57" s="195"/>
      <c r="P57" s="195"/>
      <c r="Q57" s="195"/>
      <c r="R57" s="195"/>
      <c r="S57" s="195"/>
      <c r="T57" s="195" t="s">
        <v>372</v>
      </c>
      <c r="U57" s="195"/>
      <c r="V57" s="195"/>
    </row>
    <row r="58" spans="11:22" ht="15.75" x14ac:dyDescent="0.25">
      <c r="M58" s="192"/>
      <c r="N58" s="192"/>
      <c r="O58" s="192"/>
      <c r="P58" s="192"/>
      <c r="Q58" s="192"/>
      <c r="R58" s="192"/>
      <c r="S58" s="192"/>
      <c r="T58" s="192"/>
      <c r="U58" s="192"/>
      <c r="V58" s="192"/>
    </row>
  </sheetData>
  <mergeCells count="4">
    <mergeCell ref="K36:Y36"/>
    <mergeCell ref="B2:Y2"/>
    <mergeCell ref="B3:Y3"/>
    <mergeCell ref="B4:Y4"/>
  </mergeCells>
  <pageMargins left="0.2" right="0.27" top="0.44" bottom="0.39370078740157483" header="0.43" footer="0.41"/>
  <pageSetup paperSize="5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9" t="s">
        <v>347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</row>
    <row r="3" spans="1:23" x14ac:dyDescent="0.2">
      <c r="A3" s="229" t="s">
        <v>348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</row>
    <row r="4" spans="1:23" x14ac:dyDescent="0.2">
      <c r="A4" s="229" t="s">
        <v>349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32" t="s">
        <v>390</v>
      </c>
      <c r="E4" s="233"/>
      <c r="F4" s="233"/>
      <c r="G4" s="233"/>
      <c r="H4" s="233"/>
      <c r="I4" s="233"/>
      <c r="J4" s="233"/>
      <c r="K4" s="234"/>
    </row>
    <row r="5" spans="2:11" ht="21" x14ac:dyDescent="0.25">
      <c r="B5" s="235" t="s">
        <v>351</v>
      </c>
      <c r="C5" s="237" t="s">
        <v>352</v>
      </c>
      <c r="D5" s="236" t="s">
        <v>353</v>
      </c>
      <c r="E5" s="239"/>
      <c r="F5" s="239"/>
      <c r="G5" s="239"/>
      <c r="H5" s="239" t="s">
        <v>354</v>
      </c>
      <c r="I5" s="239"/>
      <c r="J5" s="239"/>
      <c r="K5" s="240"/>
    </row>
    <row r="6" spans="2:11" ht="21" x14ac:dyDescent="0.25">
      <c r="B6" s="236"/>
      <c r="C6" s="238"/>
      <c r="D6" s="236" t="s">
        <v>355</v>
      </c>
      <c r="E6" s="239"/>
      <c r="F6" s="239" t="s">
        <v>356</v>
      </c>
      <c r="G6" s="239"/>
      <c r="H6" s="239" t="s">
        <v>355</v>
      </c>
      <c r="I6" s="239"/>
      <c r="J6" s="239" t="s">
        <v>356</v>
      </c>
      <c r="K6" s="240"/>
    </row>
    <row r="7" spans="2:11" ht="21" x14ac:dyDescent="0.35">
      <c r="B7" s="236"/>
      <c r="C7" s="238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NOVIEMBRE 2016'!L41/1000000</f>
        <v>17213.514389</v>
      </c>
      <c r="D8" s="98">
        <v>0.92409060294914513</v>
      </c>
      <c r="E8" s="91">
        <f>D8*C8</f>
        <v>15906.846890604795</v>
      </c>
      <c r="F8" s="90">
        <f>+G8/C8</f>
        <v>0.89677177874057434</v>
      </c>
      <c r="G8" s="91">
        <f>+'EJE NOVIEMBRE 2016'!S41/1000000</f>
        <v>15436.593917</v>
      </c>
      <c r="H8" s="90">
        <v>0.91983862874214917</v>
      </c>
      <c r="I8" s="91">
        <f>+C8*H8</f>
        <v>15833.655471411013</v>
      </c>
      <c r="J8" s="90">
        <f>+K8/C8</f>
        <v>0.85849208920366737</v>
      </c>
      <c r="K8" s="99">
        <f>+'EJE NOVIEMBRE 2016'!T41/1000000</f>
        <v>14777.66593035</v>
      </c>
    </row>
    <row r="9" spans="2:11" ht="21" x14ac:dyDescent="0.25">
      <c r="B9" s="105" t="s">
        <v>360</v>
      </c>
      <c r="C9" s="128">
        <f>+'EJE NOVIEMBRE 2016'!L45/1000000</f>
        <v>9288</v>
      </c>
      <c r="D9" s="98">
        <v>0.94046695163515126</v>
      </c>
      <c r="E9" s="91">
        <f>D9*C9</f>
        <v>8735.0570467872858</v>
      </c>
      <c r="F9" s="90">
        <f>+G9/C9</f>
        <v>1.4351141591354435</v>
      </c>
      <c r="G9" s="91">
        <f>+'EJE NOVIEMBRE 2016'!S45/1000000</f>
        <v>13329.34031005</v>
      </c>
      <c r="H9" s="90">
        <v>0.93122178299834424</v>
      </c>
      <c r="I9" s="91">
        <f>H9*C9</f>
        <v>8649.1879204886209</v>
      </c>
      <c r="J9" s="90">
        <f>+K9/C9</f>
        <v>1.087499083287037</v>
      </c>
      <c r="K9" s="100">
        <f>+'EJE NOVIEMBRE 2016'!T45/1000000</f>
        <v>10100.69148557</v>
      </c>
    </row>
    <row r="10" spans="2:11" ht="21.75" thickBot="1" x14ac:dyDescent="0.3">
      <c r="B10" s="106" t="s">
        <v>361</v>
      </c>
      <c r="C10" s="129">
        <f>SUM(C8:C9)</f>
        <v>26501.514389</v>
      </c>
      <c r="D10" s="101">
        <f>+E10/C10</f>
        <v>0.92983003068006609</v>
      </c>
      <c r="E10" s="102">
        <f>SUM(E8:E9)</f>
        <v>24641.903937392082</v>
      </c>
      <c r="F10" s="103">
        <f>+G10/C10</f>
        <v>1.0854449223094169</v>
      </c>
      <c r="G10" s="102">
        <f>SUM(G8:G9)</f>
        <v>28765.934227049998</v>
      </c>
      <c r="H10" s="103">
        <f>+I10/C10</f>
        <v>0.92382808893599466</v>
      </c>
      <c r="I10" s="102">
        <f>SUM(I8:I9)</f>
        <v>24482.843391899634</v>
      </c>
      <c r="J10" s="103">
        <f>+K10/C10</f>
        <v>0.93875229357633516</v>
      </c>
      <c r="K10" s="104">
        <f>SUM(K8:K9)</f>
        <v>24878.35741592</v>
      </c>
    </row>
    <row r="11" spans="2:11" x14ac:dyDescent="0.25">
      <c r="B11" s="230" t="s">
        <v>362</v>
      </c>
      <c r="C11" s="230"/>
      <c r="D11" s="230"/>
      <c r="E11" s="230"/>
      <c r="F11" s="230"/>
      <c r="G11" s="230"/>
      <c r="H11" s="230"/>
      <c r="I11" s="230"/>
      <c r="J11" s="230"/>
      <c r="K11" s="230"/>
    </row>
    <row r="12" spans="2:11" ht="20.25" customHeight="1" x14ac:dyDescent="0.25">
      <c r="B12" s="231" t="s">
        <v>365</v>
      </c>
      <c r="C12" s="231"/>
      <c r="D12" s="85"/>
      <c r="E12" s="230" t="s">
        <v>363</v>
      </c>
      <c r="F12" s="230"/>
      <c r="G12" s="85"/>
      <c r="H12" s="69"/>
      <c r="I12" s="230" t="s">
        <v>364</v>
      </c>
      <c r="J12" s="230"/>
      <c r="K12" s="84"/>
    </row>
    <row r="15" spans="2:11" x14ac:dyDescent="0.25">
      <c r="D15" s="250"/>
      <c r="E15" s="250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61"/>
      <c r="C18" s="259" t="s">
        <v>28</v>
      </c>
      <c r="D18" s="259"/>
      <c r="E18" s="260" t="s">
        <v>29</v>
      </c>
      <c r="F18" s="260"/>
    </row>
    <row r="19" spans="2:6" ht="29.25" customHeight="1" thickBot="1" x14ac:dyDescent="0.3">
      <c r="B19" s="262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0.89677177874057434</v>
      </c>
      <c r="E20" s="86">
        <f>+H8</f>
        <v>0.91983862874214917</v>
      </c>
      <c r="F20" s="86">
        <f>+J8</f>
        <v>0.85849208920366737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1.4351141591354435</v>
      </c>
      <c r="E21" s="86">
        <f>+H9</f>
        <v>0.93122178299834424</v>
      </c>
      <c r="F21" s="86">
        <f>+J9</f>
        <v>1.087499083287037</v>
      </c>
    </row>
    <row r="22" spans="2:6" ht="21" thickBot="1" x14ac:dyDescent="0.3">
      <c r="B22" s="76" t="s">
        <v>369</v>
      </c>
      <c r="C22" s="86">
        <f>+D10</f>
        <v>0.92983003068006609</v>
      </c>
      <c r="D22" s="86">
        <f>+F10</f>
        <v>1.0854449223094169</v>
      </c>
      <c r="E22" s="86">
        <f>+H10</f>
        <v>0.92382808893599466</v>
      </c>
      <c r="F22" s="86">
        <f>+J10</f>
        <v>0.93875229357633516</v>
      </c>
    </row>
    <row r="57" spans="2:8" ht="15.75" thickBot="1" x14ac:dyDescent="0.3"/>
    <row r="58" spans="2:8" ht="24" thickBot="1" x14ac:dyDescent="0.4">
      <c r="B58" s="87"/>
      <c r="C58" s="251" t="str">
        <f>+MID(D4,13,35)</f>
        <v xml:space="preserve">Ejecucion a 31 de enero de 2016 </v>
      </c>
      <c r="D58" s="252"/>
      <c r="E58" s="252"/>
      <c r="F58" s="252"/>
      <c r="G58" s="253"/>
      <c r="H58" s="92"/>
    </row>
    <row r="59" spans="2:8" ht="42.75" customHeight="1" x14ac:dyDescent="0.25">
      <c r="B59" s="254" t="s">
        <v>351</v>
      </c>
      <c r="C59" s="256" t="s">
        <v>352</v>
      </c>
      <c r="D59" s="257" t="s">
        <v>353</v>
      </c>
      <c r="E59" s="257"/>
      <c r="F59" s="257" t="s">
        <v>354</v>
      </c>
      <c r="G59" s="238"/>
      <c r="H59" s="92"/>
    </row>
    <row r="60" spans="2:8" ht="21" x14ac:dyDescent="0.35">
      <c r="B60" s="255"/>
      <c r="C60" s="256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17213.514389</v>
      </c>
      <c r="D61" s="90">
        <f>+E61/C61</f>
        <v>0.89677177874057434</v>
      </c>
      <c r="E61" s="91">
        <f>+G8</f>
        <v>15436.593917</v>
      </c>
      <c r="F61" s="90">
        <f>+G61/C61</f>
        <v>0.85849208920366737</v>
      </c>
      <c r="G61" s="99">
        <f>+K8</f>
        <v>14777.66593035</v>
      </c>
      <c r="H61" s="92"/>
    </row>
    <row r="62" spans="2:8" ht="21" x14ac:dyDescent="0.25">
      <c r="B62" s="112" t="s">
        <v>360</v>
      </c>
      <c r="C62" s="110">
        <f>+C9</f>
        <v>9288</v>
      </c>
      <c r="D62" s="90">
        <f>+E62/C62</f>
        <v>1.4351141591354435</v>
      </c>
      <c r="E62" s="91">
        <f>+G9</f>
        <v>13329.34031005</v>
      </c>
      <c r="F62" s="90">
        <f>+G62/C62</f>
        <v>1.087499083287037</v>
      </c>
      <c r="G62" s="100">
        <f>+K9</f>
        <v>10100.69148557</v>
      </c>
      <c r="H62" s="92"/>
    </row>
    <row r="63" spans="2:8" ht="21.75" thickBot="1" x14ac:dyDescent="0.3">
      <c r="B63" s="113" t="s">
        <v>361</v>
      </c>
      <c r="C63" s="111">
        <f>SUM(C61:C62)</f>
        <v>26501.514389</v>
      </c>
      <c r="D63" s="103">
        <f>+E63/C63</f>
        <v>1.0854449223094169</v>
      </c>
      <c r="E63" s="102">
        <f>SUM(E61:E62)</f>
        <v>28765.934227049998</v>
      </c>
      <c r="F63" s="103">
        <f>+G63/C63</f>
        <v>0.93875229357633516</v>
      </c>
      <c r="G63" s="104">
        <f>SUM(G61:G62)</f>
        <v>24878.35741592</v>
      </c>
      <c r="H63" s="92"/>
    </row>
    <row r="64" spans="2:8" ht="35.25" customHeight="1" x14ac:dyDescent="0.25">
      <c r="B64" s="258" t="s">
        <v>362</v>
      </c>
      <c r="C64" s="258"/>
      <c r="D64" s="258"/>
      <c r="E64" s="258"/>
      <c r="F64" s="258"/>
      <c r="G64" s="258"/>
      <c r="H64" s="92"/>
    </row>
    <row r="65" spans="2:7" x14ac:dyDescent="0.25">
      <c r="B65" s="230"/>
      <c r="C65" s="230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44"/>
      <c r="C69" s="246" t="s">
        <v>28</v>
      </c>
      <c r="D69" s="247"/>
      <c r="E69" s="246" t="s">
        <v>29</v>
      </c>
      <c r="F69" s="247"/>
    </row>
    <row r="70" spans="2:7" ht="15.75" thickBot="1" x14ac:dyDescent="0.3">
      <c r="B70" s="245"/>
      <c r="C70" s="248"/>
      <c r="D70" s="249"/>
      <c r="E70" s="248"/>
      <c r="F70" s="249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0.89677177874057434</v>
      </c>
      <c r="D71" s="75">
        <f>+E61</f>
        <v>15436.593917</v>
      </c>
      <c r="E71" s="74">
        <f t="shared" si="0"/>
        <v>0.85849208920366737</v>
      </c>
      <c r="F71" s="75">
        <f t="shared" si="0"/>
        <v>14777.66593035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1.4351141591354435</v>
      </c>
      <c r="D72" s="75">
        <f t="shared" si="0"/>
        <v>13329.34031005</v>
      </c>
      <c r="E72" s="74">
        <f t="shared" si="0"/>
        <v>1.087499083287037</v>
      </c>
      <c r="F72" s="75">
        <f t="shared" si="0"/>
        <v>10100.69148557</v>
      </c>
    </row>
    <row r="73" spans="2:7" ht="21.75" thickTop="1" thickBot="1" x14ac:dyDescent="0.3">
      <c r="B73" s="73" t="str">
        <f>+B22</f>
        <v>Total : 25.133</v>
      </c>
      <c r="C73" s="74">
        <f t="shared" si="0"/>
        <v>1.0854449223094169</v>
      </c>
      <c r="D73" s="75">
        <f t="shared" si="0"/>
        <v>28765.934227049998</v>
      </c>
      <c r="E73" s="74">
        <f t="shared" si="0"/>
        <v>0.93875229357633516</v>
      </c>
      <c r="F73" s="75">
        <f t="shared" si="0"/>
        <v>24878.35741592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41" t="s">
        <v>377</v>
      </c>
      <c r="C110" s="242"/>
      <c r="D110" s="243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NOVIEMBRE 2016'!W23</f>
        <v>98.762295624999993</v>
      </c>
      <c r="F111" s="122">
        <f>+'EJE NOVIEMBRE 2016'!X23</f>
        <v>0</v>
      </c>
      <c r="G111" s="123">
        <f>+'EJE NOVIEMBRE 2016'!Y23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NOVIEMBRE 2016'!W24</f>
        <v>81.275138775401985</v>
      </c>
      <c r="F112" s="124">
        <f>+'EJE NOVIEMBRE 2016'!X24</f>
        <v>81.246117783739351</v>
      </c>
      <c r="G112" s="125">
        <f>+'EJE NOVIEMBRE 2016'!Y24</f>
        <v>76.788043088638929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NOVIEMBRE 2016'!W25</f>
        <v>91.363368021666673</v>
      </c>
      <c r="F113" s="124">
        <f>+'EJE NOVIEMBRE 2016'!X25</f>
        <v>71.705231721666678</v>
      </c>
      <c r="G113" s="125">
        <f>+'EJE NOVIEMBRE 2016'!Y25</f>
        <v>70.358380938333326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NOVIEMBRE 2016'!W26</f>
        <v>97.846922569444445</v>
      </c>
      <c r="F114" s="124">
        <f>+'EJE NOVIEMBRE 2016'!X26</f>
        <v>78.333223784722222</v>
      </c>
      <c r="G114" s="125">
        <f>+'EJE NOVIEMBRE 2016'!Y26</f>
        <v>77.11794600694445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NOVIEMBRE 2016'!W29</f>
        <v>89.166016147333337</v>
      </c>
      <c r="F115" s="126">
        <f>+'EJE NOVIEMBRE 2016'!X29</f>
        <v>61.092157913999998</v>
      </c>
      <c r="G115" s="127">
        <f>+'EJE NOVIEMBRE 2016'!Y29</f>
        <v>45.742231480666668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topLeftCell="A22" workbookViewId="0">
      <selection activeCell="R13" sqref="R13"/>
    </sheetView>
  </sheetViews>
  <sheetFormatPr baseColWidth="10" defaultRowHeight="15" x14ac:dyDescent="0.25"/>
  <cols>
    <col min="1" max="1" width="13.42578125" customWidth="1"/>
    <col min="2" max="2" width="27" customWidth="1"/>
    <col min="3" max="3" width="12.42578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16" width="15.140625" bestFit="1" customWidth="1"/>
    <col min="17" max="17" width="16.42578125" bestFit="1" customWidth="1"/>
    <col min="18" max="18" width="14.28515625" bestFit="1" customWidth="1"/>
    <col min="19" max="19" width="15.140625" bestFit="1" customWidth="1"/>
    <col min="20" max="20" width="15.42578125" bestFit="1" customWidth="1"/>
    <col min="21" max="21" width="15.140625" bestFit="1" customWidth="1"/>
    <col min="22" max="22" width="15.5703125" bestFit="1" customWidth="1"/>
    <col min="23" max="23" width="18" customWidth="1"/>
    <col min="24" max="25" width="15.140625" bestFit="1" customWidth="1"/>
    <col min="26" max="26" width="18.85546875" customWidth="1"/>
    <col min="27" max="27" width="0" hidden="1" customWidth="1"/>
    <col min="28" max="28" width="0.42578125" customWidth="1"/>
    <col min="257" max="257" width="13.42578125" customWidth="1"/>
    <col min="258" max="258" width="27" customWidth="1"/>
    <col min="259" max="259" width="12.42578125" customWidth="1"/>
    <col min="260" max="267" width="5.42578125" customWidth="1"/>
    <col min="268" max="268" width="9.5703125" customWidth="1"/>
    <col min="269" max="269" width="8" customWidth="1"/>
    <col min="270" max="270" width="9.5703125" customWidth="1"/>
    <col min="271" max="271" width="27.5703125" customWidth="1"/>
    <col min="272" max="272" width="15.140625" bestFit="1" customWidth="1"/>
    <col min="273" max="273" width="16.42578125" bestFit="1" customWidth="1"/>
    <col min="274" max="274" width="14.28515625" bestFit="1" customWidth="1"/>
    <col min="275" max="275" width="15.140625" bestFit="1" customWidth="1"/>
    <col min="276" max="276" width="15.42578125" bestFit="1" customWidth="1"/>
    <col min="277" max="277" width="15.140625" bestFit="1" customWidth="1"/>
    <col min="278" max="278" width="15.5703125" bestFit="1" customWidth="1"/>
    <col min="279" max="281" width="15.140625" bestFit="1" customWidth="1"/>
    <col min="282" max="282" width="18.85546875" customWidth="1"/>
    <col min="283" max="283" width="0" hidden="1" customWidth="1"/>
    <col min="284" max="284" width="0.42578125" customWidth="1"/>
    <col min="513" max="513" width="13.42578125" customWidth="1"/>
    <col min="514" max="514" width="27" customWidth="1"/>
    <col min="515" max="515" width="12.42578125" customWidth="1"/>
    <col min="516" max="523" width="5.42578125" customWidth="1"/>
    <col min="524" max="524" width="9.5703125" customWidth="1"/>
    <col min="525" max="525" width="8" customWidth="1"/>
    <col min="526" max="526" width="9.5703125" customWidth="1"/>
    <col min="527" max="527" width="27.5703125" customWidth="1"/>
    <col min="528" max="528" width="15.140625" bestFit="1" customWidth="1"/>
    <col min="529" max="529" width="16.42578125" bestFit="1" customWidth="1"/>
    <col min="530" max="530" width="14.28515625" bestFit="1" customWidth="1"/>
    <col min="531" max="531" width="15.140625" bestFit="1" customWidth="1"/>
    <col min="532" max="532" width="15.42578125" bestFit="1" customWidth="1"/>
    <col min="533" max="533" width="15.140625" bestFit="1" customWidth="1"/>
    <col min="534" max="534" width="15.5703125" bestFit="1" customWidth="1"/>
    <col min="535" max="537" width="15.140625" bestFit="1" customWidth="1"/>
    <col min="538" max="538" width="18.85546875" customWidth="1"/>
    <col min="539" max="539" width="0" hidden="1" customWidth="1"/>
    <col min="540" max="540" width="0.42578125" customWidth="1"/>
    <col min="769" max="769" width="13.42578125" customWidth="1"/>
    <col min="770" max="770" width="27" customWidth="1"/>
    <col min="771" max="771" width="12.42578125" customWidth="1"/>
    <col min="772" max="779" width="5.42578125" customWidth="1"/>
    <col min="780" max="780" width="9.5703125" customWidth="1"/>
    <col min="781" max="781" width="8" customWidth="1"/>
    <col min="782" max="782" width="9.5703125" customWidth="1"/>
    <col min="783" max="783" width="27.5703125" customWidth="1"/>
    <col min="784" max="784" width="15.140625" bestFit="1" customWidth="1"/>
    <col min="785" max="785" width="16.42578125" bestFit="1" customWidth="1"/>
    <col min="786" max="786" width="14.28515625" bestFit="1" customWidth="1"/>
    <col min="787" max="787" width="15.140625" bestFit="1" customWidth="1"/>
    <col min="788" max="788" width="15.42578125" bestFit="1" customWidth="1"/>
    <col min="789" max="789" width="15.140625" bestFit="1" customWidth="1"/>
    <col min="790" max="790" width="15.5703125" bestFit="1" customWidth="1"/>
    <col min="791" max="793" width="15.140625" bestFit="1" customWidth="1"/>
    <col min="794" max="794" width="18.85546875" customWidth="1"/>
    <col min="795" max="795" width="0" hidden="1" customWidth="1"/>
    <col min="796" max="796" width="0.42578125" customWidth="1"/>
    <col min="1025" max="1025" width="13.42578125" customWidth="1"/>
    <col min="1026" max="1026" width="27" customWidth="1"/>
    <col min="1027" max="1027" width="12.42578125" customWidth="1"/>
    <col min="1028" max="1035" width="5.42578125" customWidth="1"/>
    <col min="1036" max="1036" width="9.5703125" customWidth="1"/>
    <col min="1037" max="1037" width="8" customWidth="1"/>
    <col min="1038" max="1038" width="9.5703125" customWidth="1"/>
    <col min="1039" max="1039" width="27.5703125" customWidth="1"/>
    <col min="1040" max="1040" width="15.140625" bestFit="1" customWidth="1"/>
    <col min="1041" max="1041" width="16.42578125" bestFit="1" customWidth="1"/>
    <col min="1042" max="1042" width="14.28515625" bestFit="1" customWidth="1"/>
    <col min="1043" max="1043" width="15.140625" bestFit="1" customWidth="1"/>
    <col min="1044" max="1044" width="15.42578125" bestFit="1" customWidth="1"/>
    <col min="1045" max="1045" width="15.140625" bestFit="1" customWidth="1"/>
    <col min="1046" max="1046" width="15.5703125" bestFit="1" customWidth="1"/>
    <col min="1047" max="1049" width="15.140625" bestFit="1" customWidth="1"/>
    <col min="1050" max="1050" width="18.85546875" customWidth="1"/>
    <col min="1051" max="1051" width="0" hidden="1" customWidth="1"/>
    <col min="1052" max="1052" width="0.42578125" customWidth="1"/>
    <col min="1281" max="1281" width="13.42578125" customWidth="1"/>
    <col min="1282" max="1282" width="27" customWidth="1"/>
    <col min="1283" max="1283" width="12.42578125" customWidth="1"/>
    <col min="1284" max="1291" width="5.42578125" customWidth="1"/>
    <col min="1292" max="1292" width="9.5703125" customWidth="1"/>
    <col min="1293" max="1293" width="8" customWidth="1"/>
    <col min="1294" max="1294" width="9.5703125" customWidth="1"/>
    <col min="1295" max="1295" width="27.5703125" customWidth="1"/>
    <col min="1296" max="1296" width="15.140625" bestFit="1" customWidth="1"/>
    <col min="1297" max="1297" width="16.42578125" bestFit="1" customWidth="1"/>
    <col min="1298" max="1298" width="14.28515625" bestFit="1" customWidth="1"/>
    <col min="1299" max="1299" width="15.140625" bestFit="1" customWidth="1"/>
    <col min="1300" max="1300" width="15.42578125" bestFit="1" customWidth="1"/>
    <col min="1301" max="1301" width="15.140625" bestFit="1" customWidth="1"/>
    <col min="1302" max="1302" width="15.5703125" bestFit="1" customWidth="1"/>
    <col min="1303" max="1305" width="15.140625" bestFit="1" customWidth="1"/>
    <col min="1306" max="1306" width="18.85546875" customWidth="1"/>
    <col min="1307" max="1307" width="0" hidden="1" customWidth="1"/>
    <col min="1308" max="1308" width="0.42578125" customWidth="1"/>
    <col min="1537" max="1537" width="13.42578125" customWidth="1"/>
    <col min="1538" max="1538" width="27" customWidth="1"/>
    <col min="1539" max="1539" width="12.42578125" customWidth="1"/>
    <col min="1540" max="1547" width="5.42578125" customWidth="1"/>
    <col min="1548" max="1548" width="9.5703125" customWidth="1"/>
    <col min="1549" max="1549" width="8" customWidth="1"/>
    <col min="1550" max="1550" width="9.5703125" customWidth="1"/>
    <col min="1551" max="1551" width="27.5703125" customWidth="1"/>
    <col min="1552" max="1552" width="15.140625" bestFit="1" customWidth="1"/>
    <col min="1553" max="1553" width="16.42578125" bestFit="1" customWidth="1"/>
    <col min="1554" max="1554" width="14.28515625" bestFit="1" customWidth="1"/>
    <col min="1555" max="1555" width="15.140625" bestFit="1" customWidth="1"/>
    <col min="1556" max="1556" width="15.42578125" bestFit="1" customWidth="1"/>
    <col min="1557" max="1557" width="15.140625" bestFit="1" customWidth="1"/>
    <col min="1558" max="1558" width="15.5703125" bestFit="1" customWidth="1"/>
    <col min="1559" max="1561" width="15.140625" bestFit="1" customWidth="1"/>
    <col min="1562" max="1562" width="18.85546875" customWidth="1"/>
    <col min="1563" max="1563" width="0" hidden="1" customWidth="1"/>
    <col min="1564" max="1564" width="0.42578125" customWidth="1"/>
    <col min="1793" max="1793" width="13.42578125" customWidth="1"/>
    <col min="1794" max="1794" width="27" customWidth="1"/>
    <col min="1795" max="1795" width="12.42578125" customWidth="1"/>
    <col min="1796" max="1803" width="5.42578125" customWidth="1"/>
    <col min="1804" max="1804" width="9.5703125" customWidth="1"/>
    <col min="1805" max="1805" width="8" customWidth="1"/>
    <col min="1806" max="1806" width="9.5703125" customWidth="1"/>
    <col min="1807" max="1807" width="27.5703125" customWidth="1"/>
    <col min="1808" max="1808" width="15.140625" bestFit="1" customWidth="1"/>
    <col min="1809" max="1809" width="16.42578125" bestFit="1" customWidth="1"/>
    <col min="1810" max="1810" width="14.28515625" bestFit="1" customWidth="1"/>
    <col min="1811" max="1811" width="15.140625" bestFit="1" customWidth="1"/>
    <col min="1812" max="1812" width="15.42578125" bestFit="1" customWidth="1"/>
    <col min="1813" max="1813" width="15.140625" bestFit="1" customWidth="1"/>
    <col min="1814" max="1814" width="15.5703125" bestFit="1" customWidth="1"/>
    <col min="1815" max="1817" width="15.140625" bestFit="1" customWidth="1"/>
    <col min="1818" max="1818" width="18.85546875" customWidth="1"/>
    <col min="1819" max="1819" width="0" hidden="1" customWidth="1"/>
    <col min="1820" max="1820" width="0.42578125" customWidth="1"/>
    <col min="2049" max="2049" width="13.42578125" customWidth="1"/>
    <col min="2050" max="2050" width="27" customWidth="1"/>
    <col min="2051" max="2051" width="12.42578125" customWidth="1"/>
    <col min="2052" max="2059" width="5.42578125" customWidth="1"/>
    <col min="2060" max="2060" width="9.5703125" customWidth="1"/>
    <col min="2061" max="2061" width="8" customWidth="1"/>
    <col min="2062" max="2062" width="9.5703125" customWidth="1"/>
    <col min="2063" max="2063" width="27.5703125" customWidth="1"/>
    <col min="2064" max="2064" width="15.140625" bestFit="1" customWidth="1"/>
    <col min="2065" max="2065" width="16.42578125" bestFit="1" customWidth="1"/>
    <col min="2066" max="2066" width="14.28515625" bestFit="1" customWidth="1"/>
    <col min="2067" max="2067" width="15.140625" bestFit="1" customWidth="1"/>
    <col min="2068" max="2068" width="15.42578125" bestFit="1" customWidth="1"/>
    <col min="2069" max="2069" width="15.140625" bestFit="1" customWidth="1"/>
    <col min="2070" max="2070" width="15.5703125" bestFit="1" customWidth="1"/>
    <col min="2071" max="2073" width="15.140625" bestFit="1" customWidth="1"/>
    <col min="2074" max="2074" width="18.85546875" customWidth="1"/>
    <col min="2075" max="2075" width="0" hidden="1" customWidth="1"/>
    <col min="2076" max="2076" width="0.42578125" customWidth="1"/>
    <col min="2305" max="2305" width="13.42578125" customWidth="1"/>
    <col min="2306" max="2306" width="27" customWidth="1"/>
    <col min="2307" max="2307" width="12.42578125" customWidth="1"/>
    <col min="2308" max="2315" width="5.42578125" customWidth="1"/>
    <col min="2316" max="2316" width="9.5703125" customWidth="1"/>
    <col min="2317" max="2317" width="8" customWidth="1"/>
    <col min="2318" max="2318" width="9.5703125" customWidth="1"/>
    <col min="2319" max="2319" width="27.5703125" customWidth="1"/>
    <col min="2320" max="2320" width="15.140625" bestFit="1" customWidth="1"/>
    <col min="2321" max="2321" width="16.42578125" bestFit="1" customWidth="1"/>
    <col min="2322" max="2322" width="14.28515625" bestFit="1" customWidth="1"/>
    <col min="2323" max="2323" width="15.140625" bestFit="1" customWidth="1"/>
    <col min="2324" max="2324" width="15.42578125" bestFit="1" customWidth="1"/>
    <col min="2325" max="2325" width="15.140625" bestFit="1" customWidth="1"/>
    <col min="2326" max="2326" width="15.5703125" bestFit="1" customWidth="1"/>
    <col min="2327" max="2329" width="15.140625" bestFit="1" customWidth="1"/>
    <col min="2330" max="2330" width="18.85546875" customWidth="1"/>
    <col min="2331" max="2331" width="0" hidden="1" customWidth="1"/>
    <col min="2332" max="2332" width="0.42578125" customWidth="1"/>
    <col min="2561" max="2561" width="13.42578125" customWidth="1"/>
    <col min="2562" max="2562" width="27" customWidth="1"/>
    <col min="2563" max="2563" width="12.42578125" customWidth="1"/>
    <col min="2564" max="2571" width="5.42578125" customWidth="1"/>
    <col min="2572" max="2572" width="9.5703125" customWidth="1"/>
    <col min="2573" max="2573" width="8" customWidth="1"/>
    <col min="2574" max="2574" width="9.5703125" customWidth="1"/>
    <col min="2575" max="2575" width="27.5703125" customWidth="1"/>
    <col min="2576" max="2576" width="15.140625" bestFit="1" customWidth="1"/>
    <col min="2577" max="2577" width="16.42578125" bestFit="1" customWidth="1"/>
    <col min="2578" max="2578" width="14.28515625" bestFit="1" customWidth="1"/>
    <col min="2579" max="2579" width="15.140625" bestFit="1" customWidth="1"/>
    <col min="2580" max="2580" width="15.42578125" bestFit="1" customWidth="1"/>
    <col min="2581" max="2581" width="15.140625" bestFit="1" customWidth="1"/>
    <col min="2582" max="2582" width="15.5703125" bestFit="1" customWidth="1"/>
    <col min="2583" max="2585" width="15.140625" bestFit="1" customWidth="1"/>
    <col min="2586" max="2586" width="18.85546875" customWidth="1"/>
    <col min="2587" max="2587" width="0" hidden="1" customWidth="1"/>
    <col min="2588" max="2588" width="0.42578125" customWidth="1"/>
    <col min="2817" max="2817" width="13.42578125" customWidth="1"/>
    <col min="2818" max="2818" width="27" customWidth="1"/>
    <col min="2819" max="2819" width="12.42578125" customWidth="1"/>
    <col min="2820" max="2827" width="5.42578125" customWidth="1"/>
    <col min="2828" max="2828" width="9.5703125" customWidth="1"/>
    <col min="2829" max="2829" width="8" customWidth="1"/>
    <col min="2830" max="2830" width="9.5703125" customWidth="1"/>
    <col min="2831" max="2831" width="27.5703125" customWidth="1"/>
    <col min="2832" max="2832" width="15.140625" bestFit="1" customWidth="1"/>
    <col min="2833" max="2833" width="16.42578125" bestFit="1" customWidth="1"/>
    <col min="2834" max="2834" width="14.28515625" bestFit="1" customWidth="1"/>
    <col min="2835" max="2835" width="15.140625" bestFit="1" customWidth="1"/>
    <col min="2836" max="2836" width="15.42578125" bestFit="1" customWidth="1"/>
    <col min="2837" max="2837" width="15.140625" bestFit="1" customWidth="1"/>
    <col min="2838" max="2838" width="15.5703125" bestFit="1" customWidth="1"/>
    <col min="2839" max="2841" width="15.140625" bestFit="1" customWidth="1"/>
    <col min="2842" max="2842" width="18.85546875" customWidth="1"/>
    <col min="2843" max="2843" width="0" hidden="1" customWidth="1"/>
    <col min="2844" max="2844" width="0.42578125" customWidth="1"/>
    <col min="3073" max="3073" width="13.42578125" customWidth="1"/>
    <col min="3074" max="3074" width="27" customWidth="1"/>
    <col min="3075" max="3075" width="12.42578125" customWidth="1"/>
    <col min="3076" max="3083" width="5.42578125" customWidth="1"/>
    <col min="3084" max="3084" width="9.5703125" customWidth="1"/>
    <col min="3085" max="3085" width="8" customWidth="1"/>
    <col min="3086" max="3086" width="9.5703125" customWidth="1"/>
    <col min="3087" max="3087" width="27.5703125" customWidth="1"/>
    <col min="3088" max="3088" width="15.140625" bestFit="1" customWidth="1"/>
    <col min="3089" max="3089" width="16.42578125" bestFit="1" customWidth="1"/>
    <col min="3090" max="3090" width="14.28515625" bestFit="1" customWidth="1"/>
    <col min="3091" max="3091" width="15.140625" bestFit="1" customWidth="1"/>
    <col min="3092" max="3092" width="15.42578125" bestFit="1" customWidth="1"/>
    <col min="3093" max="3093" width="15.140625" bestFit="1" customWidth="1"/>
    <col min="3094" max="3094" width="15.5703125" bestFit="1" customWidth="1"/>
    <col min="3095" max="3097" width="15.140625" bestFit="1" customWidth="1"/>
    <col min="3098" max="3098" width="18.85546875" customWidth="1"/>
    <col min="3099" max="3099" width="0" hidden="1" customWidth="1"/>
    <col min="3100" max="3100" width="0.42578125" customWidth="1"/>
    <col min="3329" max="3329" width="13.42578125" customWidth="1"/>
    <col min="3330" max="3330" width="27" customWidth="1"/>
    <col min="3331" max="3331" width="12.42578125" customWidth="1"/>
    <col min="3332" max="3339" width="5.42578125" customWidth="1"/>
    <col min="3340" max="3340" width="9.5703125" customWidth="1"/>
    <col min="3341" max="3341" width="8" customWidth="1"/>
    <col min="3342" max="3342" width="9.5703125" customWidth="1"/>
    <col min="3343" max="3343" width="27.5703125" customWidth="1"/>
    <col min="3344" max="3344" width="15.140625" bestFit="1" customWidth="1"/>
    <col min="3345" max="3345" width="16.42578125" bestFit="1" customWidth="1"/>
    <col min="3346" max="3346" width="14.28515625" bestFit="1" customWidth="1"/>
    <col min="3347" max="3347" width="15.140625" bestFit="1" customWidth="1"/>
    <col min="3348" max="3348" width="15.42578125" bestFit="1" customWidth="1"/>
    <col min="3349" max="3349" width="15.140625" bestFit="1" customWidth="1"/>
    <col min="3350" max="3350" width="15.5703125" bestFit="1" customWidth="1"/>
    <col min="3351" max="3353" width="15.140625" bestFit="1" customWidth="1"/>
    <col min="3354" max="3354" width="18.85546875" customWidth="1"/>
    <col min="3355" max="3355" width="0" hidden="1" customWidth="1"/>
    <col min="3356" max="3356" width="0.42578125" customWidth="1"/>
    <col min="3585" max="3585" width="13.42578125" customWidth="1"/>
    <col min="3586" max="3586" width="27" customWidth="1"/>
    <col min="3587" max="3587" width="12.42578125" customWidth="1"/>
    <col min="3588" max="3595" width="5.42578125" customWidth="1"/>
    <col min="3596" max="3596" width="9.5703125" customWidth="1"/>
    <col min="3597" max="3597" width="8" customWidth="1"/>
    <col min="3598" max="3598" width="9.5703125" customWidth="1"/>
    <col min="3599" max="3599" width="27.5703125" customWidth="1"/>
    <col min="3600" max="3600" width="15.140625" bestFit="1" customWidth="1"/>
    <col min="3601" max="3601" width="16.42578125" bestFit="1" customWidth="1"/>
    <col min="3602" max="3602" width="14.28515625" bestFit="1" customWidth="1"/>
    <col min="3603" max="3603" width="15.140625" bestFit="1" customWidth="1"/>
    <col min="3604" max="3604" width="15.42578125" bestFit="1" customWidth="1"/>
    <col min="3605" max="3605" width="15.140625" bestFit="1" customWidth="1"/>
    <col min="3606" max="3606" width="15.5703125" bestFit="1" customWidth="1"/>
    <col min="3607" max="3609" width="15.140625" bestFit="1" customWidth="1"/>
    <col min="3610" max="3610" width="18.85546875" customWidth="1"/>
    <col min="3611" max="3611" width="0" hidden="1" customWidth="1"/>
    <col min="3612" max="3612" width="0.42578125" customWidth="1"/>
    <col min="3841" max="3841" width="13.42578125" customWidth="1"/>
    <col min="3842" max="3842" width="27" customWidth="1"/>
    <col min="3843" max="3843" width="12.42578125" customWidth="1"/>
    <col min="3844" max="3851" width="5.42578125" customWidth="1"/>
    <col min="3852" max="3852" width="9.5703125" customWidth="1"/>
    <col min="3853" max="3853" width="8" customWidth="1"/>
    <col min="3854" max="3854" width="9.5703125" customWidth="1"/>
    <col min="3855" max="3855" width="27.5703125" customWidth="1"/>
    <col min="3856" max="3856" width="15.140625" bestFit="1" customWidth="1"/>
    <col min="3857" max="3857" width="16.42578125" bestFit="1" customWidth="1"/>
    <col min="3858" max="3858" width="14.28515625" bestFit="1" customWidth="1"/>
    <col min="3859" max="3859" width="15.140625" bestFit="1" customWidth="1"/>
    <col min="3860" max="3860" width="15.42578125" bestFit="1" customWidth="1"/>
    <col min="3861" max="3861" width="15.140625" bestFit="1" customWidth="1"/>
    <col min="3862" max="3862" width="15.5703125" bestFit="1" customWidth="1"/>
    <col min="3863" max="3865" width="15.140625" bestFit="1" customWidth="1"/>
    <col min="3866" max="3866" width="18.85546875" customWidth="1"/>
    <col min="3867" max="3867" width="0" hidden="1" customWidth="1"/>
    <col min="3868" max="3868" width="0.42578125" customWidth="1"/>
    <col min="4097" max="4097" width="13.42578125" customWidth="1"/>
    <col min="4098" max="4098" width="27" customWidth="1"/>
    <col min="4099" max="4099" width="12.42578125" customWidth="1"/>
    <col min="4100" max="4107" width="5.42578125" customWidth="1"/>
    <col min="4108" max="4108" width="9.5703125" customWidth="1"/>
    <col min="4109" max="4109" width="8" customWidth="1"/>
    <col min="4110" max="4110" width="9.5703125" customWidth="1"/>
    <col min="4111" max="4111" width="27.5703125" customWidth="1"/>
    <col min="4112" max="4112" width="15.140625" bestFit="1" customWidth="1"/>
    <col min="4113" max="4113" width="16.42578125" bestFit="1" customWidth="1"/>
    <col min="4114" max="4114" width="14.28515625" bestFit="1" customWidth="1"/>
    <col min="4115" max="4115" width="15.140625" bestFit="1" customWidth="1"/>
    <col min="4116" max="4116" width="15.42578125" bestFit="1" customWidth="1"/>
    <col min="4117" max="4117" width="15.140625" bestFit="1" customWidth="1"/>
    <col min="4118" max="4118" width="15.5703125" bestFit="1" customWidth="1"/>
    <col min="4119" max="4121" width="15.140625" bestFit="1" customWidth="1"/>
    <col min="4122" max="4122" width="18.85546875" customWidth="1"/>
    <col min="4123" max="4123" width="0" hidden="1" customWidth="1"/>
    <col min="4124" max="4124" width="0.42578125" customWidth="1"/>
    <col min="4353" max="4353" width="13.42578125" customWidth="1"/>
    <col min="4354" max="4354" width="27" customWidth="1"/>
    <col min="4355" max="4355" width="12.42578125" customWidth="1"/>
    <col min="4356" max="4363" width="5.42578125" customWidth="1"/>
    <col min="4364" max="4364" width="9.5703125" customWidth="1"/>
    <col min="4365" max="4365" width="8" customWidth="1"/>
    <col min="4366" max="4366" width="9.5703125" customWidth="1"/>
    <col min="4367" max="4367" width="27.5703125" customWidth="1"/>
    <col min="4368" max="4368" width="15.140625" bestFit="1" customWidth="1"/>
    <col min="4369" max="4369" width="16.42578125" bestFit="1" customWidth="1"/>
    <col min="4370" max="4370" width="14.28515625" bestFit="1" customWidth="1"/>
    <col min="4371" max="4371" width="15.140625" bestFit="1" customWidth="1"/>
    <col min="4372" max="4372" width="15.42578125" bestFit="1" customWidth="1"/>
    <col min="4373" max="4373" width="15.140625" bestFit="1" customWidth="1"/>
    <col min="4374" max="4374" width="15.5703125" bestFit="1" customWidth="1"/>
    <col min="4375" max="4377" width="15.140625" bestFit="1" customWidth="1"/>
    <col min="4378" max="4378" width="18.85546875" customWidth="1"/>
    <col min="4379" max="4379" width="0" hidden="1" customWidth="1"/>
    <col min="4380" max="4380" width="0.42578125" customWidth="1"/>
    <col min="4609" max="4609" width="13.42578125" customWidth="1"/>
    <col min="4610" max="4610" width="27" customWidth="1"/>
    <col min="4611" max="4611" width="12.42578125" customWidth="1"/>
    <col min="4612" max="4619" width="5.42578125" customWidth="1"/>
    <col min="4620" max="4620" width="9.5703125" customWidth="1"/>
    <col min="4621" max="4621" width="8" customWidth="1"/>
    <col min="4622" max="4622" width="9.5703125" customWidth="1"/>
    <col min="4623" max="4623" width="27.5703125" customWidth="1"/>
    <col min="4624" max="4624" width="15.140625" bestFit="1" customWidth="1"/>
    <col min="4625" max="4625" width="16.42578125" bestFit="1" customWidth="1"/>
    <col min="4626" max="4626" width="14.28515625" bestFit="1" customWidth="1"/>
    <col min="4627" max="4627" width="15.140625" bestFit="1" customWidth="1"/>
    <col min="4628" max="4628" width="15.42578125" bestFit="1" customWidth="1"/>
    <col min="4629" max="4629" width="15.140625" bestFit="1" customWidth="1"/>
    <col min="4630" max="4630" width="15.5703125" bestFit="1" customWidth="1"/>
    <col min="4631" max="4633" width="15.140625" bestFit="1" customWidth="1"/>
    <col min="4634" max="4634" width="18.85546875" customWidth="1"/>
    <col min="4635" max="4635" width="0" hidden="1" customWidth="1"/>
    <col min="4636" max="4636" width="0.42578125" customWidth="1"/>
    <col min="4865" max="4865" width="13.42578125" customWidth="1"/>
    <col min="4866" max="4866" width="27" customWidth="1"/>
    <col min="4867" max="4867" width="12.42578125" customWidth="1"/>
    <col min="4868" max="4875" width="5.42578125" customWidth="1"/>
    <col min="4876" max="4876" width="9.5703125" customWidth="1"/>
    <col min="4877" max="4877" width="8" customWidth="1"/>
    <col min="4878" max="4878" width="9.5703125" customWidth="1"/>
    <col min="4879" max="4879" width="27.5703125" customWidth="1"/>
    <col min="4880" max="4880" width="15.140625" bestFit="1" customWidth="1"/>
    <col min="4881" max="4881" width="16.42578125" bestFit="1" customWidth="1"/>
    <col min="4882" max="4882" width="14.28515625" bestFit="1" customWidth="1"/>
    <col min="4883" max="4883" width="15.140625" bestFit="1" customWidth="1"/>
    <col min="4884" max="4884" width="15.42578125" bestFit="1" customWidth="1"/>
    <col min="4885" max="4885" width="15.140625" bestFit="1" customWidth="1"/>
    <col min="4886" max="4886" width="15.5703125" bestFit="1" customWidth="1"/>
    <col min="4887" max="4889" width="15.140625" bestFit="1" customWidth="1"/>
    <col min="4890" max="4890" width="18.85546875" customWidth="1"/>
    <col min="4891" max="4891" width="0" hidden="1" customWidth="1"/>
    <col min="4892" max="4892" width="0.42578125" customWidth="1"/>
    <col min="5121" max="5121" width="13.42578125" customWidth="1"/>
    <col min="5122" max="5122" width="27" customWidth="1"/>
    <col min="5123" max="5123" width="12.42578125" customWidth="1"/>
    <col min="5124" max="5131" width="5.42578125" customWidth="1"/>
    <col min="5132" max="5132" width="9.5703125" customWidth="1"/>
    <col min="5133" max="5133" width="8" customWidth="1"/>
    <col min="5134" max="5134" width="9.5703125" customWidth="1"/>
    <col min="5135" max="5135" width="27.5703125" customWidth="1"/>
    <col min="5136" max="5136" width="15.140625" bestFit="1" customWidth="1"/>
    <col min="5137" max="5137" width="16.42578125" bestFit="1" customWidth="1"/>
    <col min="5138" max="5138" width="14.28515625" bestFit="1" customWidth="1"/>
    <col min="5139" max="5139" width="15.140625" bestFit="1" customWidth="1"/>
    <col min="5140" max="5140" width="15.42578125" bestFit="1" customWidth="1"/>
    <col min="5141" max="5141" width="15.140625" bestFit="1" customWidth="1"/>
    <col min="5142" max="5142" width="15.5703125" bestFit="1" customWidth="1"/>
    <col min="5143" max="5145" width="15.140625" bestFit="1" customWidth="1"/>
    <col min="5146" max="5146" width="18.85546875" customWidth="1"/>
    <col min="5147" max="5147" width="0" hidden="1" customWidth="1"/>
    <col min="5148" max="5148" width="0.42578125" customWidth="1"/>
    <col min="5377" max="5377" width="13.42578125" customWidth="1"/>
    <col min="5378" max="5378" width="27" customWidth="1"/>
    <col min="5379" max="5379" width="12.42578125" customWidth="1"/>
    <col min="5380" max="5387" width="5.42578125" customWidth="1"/>
    <col min="5388" max="5388" width="9.5703125" customWidth="1"/>
    <col min="5389" max="5389" width="8" customWidth="1"/>
    <col min="5390" max="5390" width="9.5703125" customWidth="1"/>
    <col min="5391" max="5391" width="27.5703125" customWidth="1"/>
    <col min="5392" max="5392" width="15.140625" bestFit="1" customWidth="1"/>
    <col min="5393" max="5393" width="16.42578125" bestFit="1" customWidth="1"/>
    <col min="5394" max="5394" width="14.28515625" bestFit="1" customWidth="1"/>
    <col min="5395" max="5395" width="15.140625" bestFit="1" customWidth="1"/>
    <col min="5396" max="5396" width="15.42578125" bestFit="1" customWidth="1"/>
    <col min="5397" max="5397" width="15.140625" bestFit="1" customWidth="1"/>
    <col min="5398" max="5398" width="15.5703125" bestFit="1" customWidth="1"/>
    <col min="5399" max="5401" width="15.140625" bestFit="1" customWidth="1"/>
    <col min="5402" max="5402" width="18.85546875" customWidth="1"/>
    <col min="5403" max="5403" width="0" hidden="1" customWidth="1"/>
    <col min="5404" max="5404" width="0.42578125" customWidth="1"/>
    <col min="5633" max="5633" width="13.42578125" customWidth="1"/>
    <col min="5634" max="5634" width="27" customWidth="1"/>
    <col min="5635" max="5635" width="12.42578125" customWidth="1"/>
    <col min="5636" max="5643" width="5.42578125" customWidth="1"/>
    <col min="5644" max="5644" width="9.5703125" customWidth="1"/>
    <col min="5645" max="5645" width="8" customWidth="1"/>
    <col min="5646" max="5646" width="9.5703125" customWidth="1"/>
    <col min="5647" max="5647" width="27.5703125" customWidth="1"/>
    <col min="5648" max="5648" width="15.140625" bestFit="1" customWidth="1"/>
    <col min="5649" max="5649" width="16.42578125" bestFit="1" customWidth="1"/>
    <col min="5650" max="5650" width="14.28515625" bestFit="1" customWidth="1"/>
    <col min="5651" max="5651" width="15.140625" bestFit="1" customWidth="1"/>
    <col min="5652" max="5652" width="15.42578125" bestFit="1" customWidth="1"/>
    <col min="5653" max="5653" width="15.140625" bestFit="1" customWidth="1"/>
    <col min="5654" max="5654" width="15.5703125" bestFit="1" customWidth="1"/>
    <col min="5655" max="5657" width="15.140625" bestFit="1" customWidth="1"/>
    <col min="5658" max="5658" width="18.85546875" customWidth="1"/>
    <col min="5659" max="5659" width="0" hidden="1" customWidth="1"/>
    <col min="5660" max="5660" width="0.42578125" customWidth="1"/>
    <col min="5889" max="5889" width="13.42578125" customWidth="1"/>
    <col min="5890" max="5890" width="27" customWidth="1"/>
    <col min="5891" max="5891" width="12.42578125" customWidth="1"/>
    <col min="5892" max="5899" width="5.42578125" customWidth="1"/>
    <col min="5900" max="5900" width="9.5703125" customWidth="1"/>
    <col min="5901" max="5901" width="8" customWidth="1"/>
    <col min="5902" max="5902" width="9.5703125" customWidth="1"/>
    <col min="5903" max="5903" width="27.5703125" customWidth="1"/>
    <col min="5904" max="5904" width="15.140625" bestFit="1" customWidth="1"/>
    <col min="5905" max="5905" width="16.42578125" bestFit="1" customWidth="1"/>
    <col min="5906" max="5906" width="14.28515625" bestFit="1" customWidth="1"/>
    <col min="5907" max="5907" width="15.140625" bestFit="1" customWidth="1"/>
    <col min="5908" max="5908" width="15.42578125" bestFit="1" customWidth="1"/>
    <col min="5909" max="5909" width="15.140625" bestFit="1" customWidth="1"/>
    <col min="5910" max="5910" width="15.5703125" bestFit="1" customWidth="1"/>
    <col min="5911" max="5913" width="15.140625" bestFit="1" customWidth="1"/>
    <col min="5914" max="5914" width="18.85546875" customWidth="1"/>
    <col min="5915" max="5915" width="0" hidden="1" customWidth="1"/>
    <col min="5916" max="5916" width="0.42578125" customWidth="1"/>
    <col min="6145" max="6145" width="13.42578125" customWidth="1"/>
    <col min="6146" max="6146" width="27" customWidth="1"/>
    <col min="6147" max="6147" width="12.42578125" customWidth="1"/>
    <col min="6148" max="6155" width="5.42578125" customWidth="1"/>
    <col min="6156" max="6156" width="9.5703125" customWidth="1"/>
    <col min="6157" max="6157" width="8" customWidth="1"/>
    <col min="6158" max="6158" width="9.5703125" customWidth="1"/>
    <col min="6159" max="6159" width="27.5703125" customWidth="1"/>
    <col min="6160" max="6160" width="15.140625" bestFit="1" customWidth="1"/>
    <col min="6161" max="6161" width="16.42578125" bestFit="1" customWidth="1"/>
    <col min="6162" max="6162" width="14.28515625" bestFit="1" customWidth="1"/>
    <col min="6163" max="6163" width="15.140625" bestFit="1" customWidth="1"/>
    <col min="6164" max="6164" width="15.42578125" bestFit="1" customWidth="1"/>
    <col min="6165" max="6165" width="15.140625" bestFit="1" customWidth="1"/>
    <col min="6166" max="6166" width="15.5703125" bestFit="1" customWidth="1"/>
    <col min="6167" max="6169" width="15.140625" bestFit="1" customWidth="1"/>
    <col min="6170" max="6170" width="18.85546875" customWidth="1"/>
    <col min="6171" max="6171" width="0" hidden="1" customWidth="1"/>
    <col min="6172" max="6172" width="0.42578125" customWidth="1"/>
    <col min="6401" max="6401" width="13.42578125" customWidth="1"/>
    <col min="6402" max="6402" width="27" customWidth="1"/>
    <col min="6403" max="6403" width="12.42578125" customWidth="1"/>
    <col min="6404" max="6411" width="5.42578125" customWidth="1"/>
    <col min="6412" max="6412" width="9.5703125" customWidth="1"/>
    <col min="6413" max="6413" width="8" customWidth="1"/>
    <col min="6414" max="6414" width="9.5703125" customWidth="1"/>
    <col min="6415" max="6415" width="27.5703125" customWidth="1"/>
    <col min="6416" max="6416" width="15.140625" bestFit="1" customWidth="1"/>
    <col min="6417" max="6417" width="16.42578125" bestFit="1" customWidth="1"/>
    <col min="6418" max="6418" width="14.28515625" bestFit="1" customWidth="1"/>
    <col min="6419" max="6419" width="15.140625" bestFit="1" customWidth="1"/>
    <col min="6420" max="6420" width="15.42578125" bestFit="1" customWidth="1"/>
    <col min="6421" max="6421" width="15.140625" bestFit="1" customWidth="1"/>
    <col min="6422" max="6422" width="15.5703125" bestFit="1" customWidth="1"/>
    <col min="6423" max="6425" width="15.140625" bestFit="1" customWidth="1"/>
    <col min="6426" max="6426" width="18.85546875" customWidth="1"/>
    <col min="6427" max="6427" width="0" hidden="1" customWidth="1"/>
    <col min="6428" max="6428" width="0.42578125" customWidth="1"/>
    <col min="6657" max="6657" width="13.42578125" customWidth="1"/>
    <col min="6658" max="6658" width="27" customWidth="1"/>
    <col min="6659" max="6659" width="12.42578125" customWidth="1"/>
    <col min="6660" max="6667" width="5.42578125" customWidth="1"/>
    <col min="6668" max="6668" width="9.5703125" customWidth="1"/>
    <col min="6669" max="6669" width="8" customWidth="1"/>
    <col min="6670" max="6670" width="9.5703125" customWidth="1"/>
    <col min="6671" max="6671" width="27.5703125" customWidth="1"/>
    <col min="6672" max="6672" width="15.140625" bestFit="1" customWidth="1"/>
    <col min="6673" max="6673" width="16.42578125" bestFit="1" customWidth="1"/>
    <col min="6674" max="6674" width="14.28515625" bestFit="1" customWidth="1"/>
    <col min="6675" max="6675" width="15.140625" bestFit="1" customWidth="1"/>
    <col min="6676" max="6676" width="15.42578125" bestFit="1" customWidth="1"/>
    <col min="6677" max="6677" width="15.140625" bestFit="1" customWidth="1"/>
    <col min="6678" max="6678" width="15.5703125" bestFit="1" customWidth="1"/>
    <col min="6679" max="6681" width="15.140625" bestFit="1" customWidth="1"/>
    <col min="6682" max="6682" width="18.85546875" customWidth="1"/>
    <col min="6683" max="6683" width="0" hidden="1" customWidth="1"/>
    <col min="6684" max="6684" width="0.42578125" customWidth="1"/>
    <col min="6913" max="6913" width="13.42578125" customWidth="1"/>
    <col min="6914" max="6914" width="27" customWidth="1"/>
    <col min="6915" max="6915" width="12.42578125" customWidth="1"/>
    <col min="6916" max="6923" width="5.42578125" customWidth="1"/>
    <col min="6924" max="6924" width="9.5703125" customWidth="1"/>
    <col min="6925" max="6925" width="8" customWidth="1"/>
    <col min="6926" max="6926" width="9.5703125" customWidth="1"/>
    <col min="6927" max="6927" width="27.5703125" customWidth="1"/>
    <col min="6928" max="6928" width="15.140625" bestFit="1" customWidth="1"/>
    <col min="6929" max="6929" width="16.42578125" bestFit="1" customWidth="1"/>
    <col min="6930" max="6930" width="14.28515625" bestFit="1" customWidth="1"/>
    <col min="6931" max="6931" width="15.140625" bestFit="1" customWidth="1"/>
    <col min="6932" max="6932" width="15.42578125" bestFit="1" customWidth="1"/>
    <col min="6933" max="6933" width="15.140625" bestFit="1" customWidth="1"/>
    <col min="6934" max="6934" width="15.5703125" bestFit="1" customWidth="1"/>
    <col min="6935" max="6937" width="15.140625" bestFit="1" customWidth="1"/>
    <col min="6938" max="6938" width="18.85546875" customWidth="1"/>
    <col min="6939" max="6939" width="0" hidden="1" customWidth="1"/>
    <col min="6940" max="6940" width="0.42578125" customWidth="1"/>
    <col min="7169" max="7169" width="13.42578125" customWidth="1"/>
    <col min="7170" max="7170" width="27" customWidth="1"/>
    <col min="7171" max="7171" width="12.42578125" customWidth="1"/>
    <col min="7172" max="7179" width="5.42578125" customWidth="1"/>
    <col min="7180" max="7180" width="9.5703125" customWidth="1"/>
    <col min="7181" max="7181" width="8" customWidth="1"/>
    <col min="7182" max="7182" width="9.5703125" customWidth="1"/>
    <col min="7183" max="7183" width="27.5703125" customWidth="1"/>
    <col min="7184" max="7184" width="15.140625" bestFit="1" customWidth="1"/>
    <col min="7185" max="7185" width="16.42578125" bestFit="1" customWidth="1"/>
    <col min="7186" max="7186" width="14.28515625" bestFit="1" customWidth="1"/>
    <col min="7187" max="7187" width="15.140625" bestFit="1" customWidth="1"/>
    <col min="7188" max="7188" width="15.42578125" bestFit="1" customWidth="1"/>
    <col min="7189" max="7189" width="15.140625" bestFit="1" customWidth="1"/>
    <col min="7190" max="7190" width="15.5703125" bestFit="1" customWidth="1"/>
    <col min="7191" max="7193" width="15.140625" bestFit="1" customWidth="1"/>
    <col min="7194" max="7194" width="18.85546875" customWidth="1"/>
    <col min="7195" max="7195" width="0" hidden="1" customWidth="1"/>
    <col min="7196" max="7196" width="0.42578125" customWidth="1"/>
    <col min="7425" max="7425" width="13.42578125" customWidth="1"/>
    <col min="7426" max="7426" width="27" customWidth="1"/>
    <col min="7427" max="7427" width="12.42578125" customWidth="1"/>
    <col min="7428" max="7435" width="5.42578125" customWidth="1"/>
    <col min="7436" max="7436" width="9.5703125" customWidth="1"/>
    <col min="7437" max="7437" width="8" customWidth="1"/>
    <col min="7438" max="7438" width="9.5703125" customWidth="1"/>
    <col min="7439" max="7439" width="27.5703125" customWidth="1"/>
    <col min="7440" max="7440" width="15.140625" bestFit="1" customWidth="1"/>
    <col min="7441" max="7441" width="16.42578125" bestFit="1" customWidth="1"/>
    <col min="7442" max="7442" width="14.28515625" bestFit="1" customWidth="1"/>
    <col min="7443" max="7443" width="15.140625" bestFit="1" customWidth="1"/>
    <col min="7444" max="7444" width="15.42578125" bestFit="1" customWidth="1"/>
    <col min="7445" max="7445" width="15.140625" bestFit="1" customWidth="1"/>
    <col min="7446" max="7446" width="15.5703125" bestFit="1" customWidth="1"/>
    <col min="7447" max="7449" width="15.140625" bestFit="1" customWidth="1"/>
    <col min="7450" max="7450" width="18.85546875" customWidth="1"/>
    <col min="7451" max="7451" width="0" hidden="1" customWidth="1"/>
    <col min="7452" max="7452" width="0.42578125" customWidth="1"/>
    <col min="7681" max="7681" width="13.42578125" customWidth="1"/>
    <col min="7682" max="7682" width="27" customWidth="1"/>
    <col min="7683" max="7683" width="12.42578125" customWidth="1"/>
    <col min="7684" max="7691" width="5.42578125" customWidth="1"/>
    <col min="7692" max="7692" width="9.5703125" customWidth="1"/>
    <col min="7693" max="7693" width="8" customWidth="1"/>
    <col min="7694" max="7694" width="9.5703125" customWidth="1"/>
    <col min="7695" max="7695" width="27.5703125" customWidth="1"/>
    <col min="7696" max="7696" width="15.140625" bestFit="1" customWidth="1"/>
    <col min="7697" max="7697" width="16.42578125" bestFit="1" customWidth="1"/>
    <col min="7698" max="7698" width="14.28515625" bestFit="1" customWidth="1"/>
    <col min="7699" max="7699" width="15.140625" bestFit="1" customWidth="1"/>
    <col min="7700" max="7700" width="15.42578125" bestFit="1" customWidth="1"/>
    <col min="7701" max="7701" width="15.140625" bestFit="1" customWidth="1"/>
    <col min="7702" max="7702" width="15.5703125" bestFit="1" customWidth="1"/>
    <col min="7703" max="7705" width="15.140625" bestFit="1" customWidth="1"/>
    <col min="7706" max="7706" width="18.85546875" customWidth="1"/>
    <col min="7707" max="7707" width="0" hidden="1" customWidth="1"/>
    <col min="7708" max="7708" width="0.42578125" customWidth="1"/>
    <col min="7937" max="7937" width="13.42578125" customWidth="1"/>
    <col min="7938" max="7938" width="27" customWidth="1"/>
    <col min="7939" max="7939" width="12.42578125" customWidth="1"/>
    <col min="7940" max="7947" width="5.42578125" customWidth="1"/>
    <col min="7948" max="7948" width="9.5703125" customWidth="1"/>
    <col min="7949" max="7949" width="8" customWidth="1"/>
    <col min="7950" max="7950" width="9.5703125" customWidth="1"/>
    <col min="7951" max="7951" width="27.5703125" customWidth="1"/>
    <col min="7952" max="7952" width="15.140625" bestFit="1" customWidth="1"/>
    <col min="7953" max="7953" width="16.42578125" bestFit="1" customWidth="1"/>
    <col min="7954" max="7954" width="14.28515625" bestFit="1" customWidth="1"/>
    <col min="7955" max="7955" width="15.140625" bestFit="1" customWidth="1"/>
    <col min="7956" max="7956" width="15.42578125" bestFit="1" customWidth="1"/>
    <col min="7957" max="7957" width="15.140625" bestFit="1" customWidth="1"/>
    <col min="7958" max="7958" width="15.5703125" bestFit="1" customWidth="1"/>
    <col min="7959" max="7961" width="15.140625" bestFit="1" customWidth="1"/>
    <col min="7962" max="7962" width="18.85546875" customWidth="1"/>
    <col min="7963" max="7963" width="0" hidden="1" customWidth="1"/>
    <col min="7964" max="7964" width="0.42578125" customWidth="1"/>
    <col min="8193" max="8193" width="13.42578125" customWidth="1"/>
    <col min="8194" max="8194" width="27" customWidth="1"/>
    <col min="8195" max="8195" width="12.42578125" customWidth="1"/>
    <col min="8196" max="8203" width="5.42578125" customWidth="1"/>
    <col min="8204" max="8204" width="9.5703125" customWidth="1"/>
    <col min="8205" max="8205" width="8" customWidth="1"/>
    <col min="8206" max="8206" width="9.5703125" customWidth="1"/>
    <col min="8207" max="8207" width="27.5703125" customWidth="1"/>
    <col min="8208" max="8208" width="15.140625" bestFit="1" customWidth="1"/>
    <col min="8209" max="8209" width="16.42578125" bestFit="1" customWidth="1"/>
    <col min="8210" max="8210" width="14.28515625" bestFit="1" customWidth="1"/>
    <col min="8211" max="8211" width="15.140625" bestFit="1" customWidth="1"/>
    <col min="8212" max="8212" width="15.42578125" bestFit="1" customWidth="1"/>
    <col min="8213" max="8213" width="15.140625" bestFit="1" customWidth="1"/>
    <col min="8214" max="8214" width="15.5703125" bestFit="1" customWidth="1"/>
    <col min="8215" max="8217" width="15.140625" bestFit="1" customWidth="1"/>
    <col min="8218" max="8218" width="18.85546875" customWidth="1"/>
    <col min="8219" max="8219" width="0" hidden="1" customWidth="1"/>
    <col min="8220" max="8220" width="0.42578125" customWidth="1"/>
    <col min="8449" max="8449" width="13.42578125" customWidth="1"/>
    <col min="8450" max="8450" width="27" customWidth="1"/>
    <col min="8451" max="8451" width="12.42578125" customWidth="1"/>
    <col min="8452" max="8459" width="5.42578125" customWidth="1"/>
    <col min="8460" max="8460" width="9.5703125" customWidth="1"/>
    <col min="8461" max="8461" width="8" customWidth="1"/>
    <col min="8462" max="8462" width="9.5703125" customWidth="1"/>
    <col min="8463" max="8463" width="27.5703125" customWidth="1"/>
    <col min="8464" max="8464" width="15.140625" bestFit="1" customWidth="1"/>
    <col min="8465" max="8465" width="16.42578125" bestFit="1" customWidth="1"/>
    <col min="8466" max="8466" width="14.28515625" bestFit="1" customWidth="1"/>
    <col min="8467" max="8467" width="15.140625" bestFit="1" customWidth="1"/>
    <col min="8468" max="8468" width="15.42578125" bestFit="1" customWidth="1"/>
    <col min="8469" max="8469" width="15.140625" bestFit="1" customWidth="1"/>
    <col min="8470" max="8470" width="15.5703125" bestFit="1" customWidth="1"/>
    <col min="8471" max="8473" width="15.140625" bestFit="1" customWidth="1"/>
    <col min="8474" max="8474" width="18.85546875" customWidth="1"/>
    <col min="8475" max="8475" width="0" hidden="1" customWidth="1"/>
    <col min="8476" max="8476" width="0.42578125" customWidth="1"/>
    <col min="8705" max="8705" width="13.42578125" customWidth="1"/>
    <col min="8706" max="8706" width="27" customWidth="1"/>
    <col min="8707" max="8707" width="12.42578125" customWidth="1"/>
    <col min="8708" max="8715" width="5.42578125" customWidth="1"/>
    <col min="8716" max="8716" width="9.5703125" customWidth="1"/>
    <col min="8717" max="8717" width="8" customWidth="1"/>
    <col min="8718" max="8718" width="9.5703125" customWidth="1"/>
    <col min="8719" max="8719" width="27.5703125" customWidth="1"/>
    <col min="8720" max="8720" width="15.140625" bestFit="1" customWidth="1"/>
    <col min="8721" max="8721" width="16.42578125" bestFit="1" customWidth="1"/>
    <col min="8722" max="8722" width="14.28515625" bestFit="1" customWidth="1"/>
    <col min="8723" max="8723" width="15.140625" bestFit="1" customWidth="1"/>
    <col min="8724" max="8724" width="15.42578125" bestFit="1" customWidth="1"/>
    <col min="8725" max="8725" width="15.140625" bestFit="1" customWidth="1"/>
    <col min="8726" max="8726" width="15.5703125" bestFit="1" customWidth="1"/>
    <col min="8727" max="8729" width="15.140625" bestFit="1" customWidth="1"/>
    <col min="8730" max="8730" width="18.85546875" customWidth="1"/>
    <col min="8731" max="8731" width="0" hidden="1" customWidth="1"/>
    <col min="8732" max="8732" width="0.42578125" customWidth="1"/>
    <col min="8961" max="8961" width="13.42578125" customWidth="1"/>
    <col min="8962" max="8962" width="27" customWidth="1"/>
    <col min="8963" max="8963" width="12.42578125" customWidth="1"/>
    <col min="8964" max="8971" width="5.42578125" customWidth="1"/>
    <col min="8972" max="8972" width="9.5703125" customWidth="1"/>
    <col min="8973" max="8973" width="8" customWidth="1"/>
    <col min="8974" max="8974" width="9.5703125" customWidth="1"/>
    <col min="8975" max="8975" width="27.5703125" customWidth="1"/>
    <col min="8976" max="8976" width="15.140625" bestFit="1" customWidth="1"/>
    <col min="8977" max="8977" width="16.42578125" bestFit="1" customWidth="1"/>
    <col min="8978" max="8978" width="14.28515625" bestFit="1" customWidth="1"/>
    <col min="8979" max="8979" width="15.140625" bestFit="1" customWidth="1"/>
    <col min="8980" max="8980" width="15.42578125" bestFit="1" customWidth="1"/>
    <col min="8981" max="8981" width="15.140625" bestFit="1" customWidth="1"/>
    <col min="8982" max="8982" width="15.5703125" bestFit="1" customWidth="1"/>
    <col min="8983" max="8985" width="15.140625" bestFit="1" customWidth="1"/>
    <col min="8986" max="8986" width="18.85546875" customWidth="1"/>
    <col min="8987" max="8987" width="0" hidden="1" customWidth="1"/>
    <col min="8988" max="8988" width="0.42578125" customWidth="1"/>
    <col min="9217" max="9217" width="13.42578125" customWidth="1"/>
    <col min="9218" max="9218" width="27" customWidth="1"/>
    <col min="9219" max="9219" width="12.42578125" customWidth="1"/>
    <col min="9220" max="9227" width="5.42578125" customWidth="1"/>
    <col min="9228" max="9228" width="9.5703125" customWidth="1"/>
    <col min="9229" max="9229" width="8" customWidth="1"/>
    <col min="9230" max="9230" width="9.5703125" customWidth="1"/>
    <col min="9231" max="9231" width="27.5703125" customWidth="1"/>
    <col min="9232" max="9232" width="15.140625" bestFit="1" customWidth="1"/>
    <col min="9233" max="9233" width="16.42578125" bestFit="1" customWidth="1"/>
    <col min="9234" max="9234" width="14.28515625" bestFit="1" customWidth="1"/>
    <col min="9235" max="9235" width="15.140625" bestFit="1" customWidth="1"/>
    <col min="9236" max="9236" width="15.42578125" bestFit="1" customWidth="1"/>
    <col min="9237" max="9237" width="15.140625" bestFit="1" customWidth="1"/>
    <col min="9238" max="9238" width="15.5703125" bestFit="1" customWidth="1"/>
    <col min="9239" max="9241" width="15.140625" bestFit="1" customWidth="1"/>
    <col min="9242" max="9242" width="18.85546875" customWidth="1"/>
    <col min="9243" max="9243" width="0" hidden="1" customWidth="1"/>
    <col min="9244" max="9244" width="0.42578125" customWidth="1"/>
    <col min="9473" max="9473" width="13.42578125" customWidth="1"/>
    <col min="9474" max="9474" width="27" customWidth="1"/>
    <col min="9475" max="9475" width="12.42578125" customWidth="1"/>
    <col min="9476" max="9483" width="5.42578125" customWidth="1"/>
    <col min="9484" max="9484" width="9.5703125" customWidth="1"/>
    <col min="9485" max="9485" width="8" customWidth="1"/>
    <col min="9486" max="9486" width="9.5703125" customWidth="1"/>
    <col min="9487" max="9487" width="27.5703125" customWidth="1"/>
    <col min="9488" max="9488" width="15.140625" bestFit="1" customWidth="1"/>
    <col min="9489" max="9489" width="16.42578125" bestFit="1" customWidth="1"/>
    <col min="9490" max="9490" width="14.28515625" bestFit="1" customWidth="1"/>
    <col min="9491" max="9491" width="15.140625" bestFit="1" customWidth="1"/>
    <col min="9492" max="9492" width="15.42578125" bestFit="1" customWidth="1"/>
    <col min="9493" max="9493" width="15.140625" bestFit="1" customWidth="1"/>
    <col min="9494" max="9494" width="15.5703125" bestFit="1" customWidth="1"/>
    <col min="9495" max="9497" width="15.140625" bestFit="1" customWidth="1"/>
    <col min="9498" max="9498" width="18.85546875" customWidth="1"/>
    <col min="9499" max="9499" width="0" hidden="1" customWidth="1"/>
    <col min="9500" max="9500" width="0.42578125" customWidth="1"/>
    <col min="9729" max="9729" width="13.42578125" customWidth="1"/>
    <col min="9730" max="9730" width="27" customWidth="1"/>
    <col min="9731" max="9731" width="12.42578125" customWidth="1"/>
    <col min="9732" max="9739" width="5.42578125" customWidth="1"/>
    <col min="9740" max="9740" width="9.5703125" customWidth="1"/>
    <col min="9741" max="9741" width="8" customWidth="1"/>
    <col min="9742" max="9742" width="9.5703125" customWidth="1"/>
    <col min="9743" max="9743" width="27.5703125" customWidth="1"/>
    <col min="9744" max="9744" width="15.140625" bestFit="1" customWidth="1"/>
    <col min="9745" max="9745" width="16.42578125" bestFit="1" customWidth="1"/>
    <col min="9746" max="9746" width="14.28515625" bestFit="1" customWidth="1"/>
    <col min="9747" max="9747" width="15.140625" bestFit="1" customWidth="1"/>
    <col min="9748" max="9748" width="15.42578125" bestFit="1" customWidth="1"/>
    <col min="9749" max="9749" width="15.140625" bestFit="1" customWidth="1"/>
    <col min="9750" max="9750" width="15.5703125" bestFit="1" customWidth="1"/>
    <col min="9751" max="9753" width="15.140625" bestFit="1" customWidth="1"/>
    <col min="9754" max="9754" width="18.85546875" customWidth="1"/>
    <col min="9755" max="9755" width="0" hidden="1" customWidth="1"/>
    <col min="9756" max="9756" width="0.42578125" customWidth="1"/>
    <col min="9985" max="9985" width="13.42578125" customWidth="1"/>
    <col min="9986" max="9986" width="27" customWidth="1"/>
    <col min="9987" max="9987" width="12.42578125" customWidth="1"/>
    <col min="9988" max="9995" width="5.42578125" customWidth="1"/>
    <col min="9996" max="9996" width="9.5703125" customWidth="1"/>
    <col min="9997" max="9997" width="8" customWidth="1"/>
    <col min="9998" max="9998" width="9.5703125" customWidth="1"/>
    <col min="9999" max="9999" width="27.5703125" customWidth="1"/>
    <col min="10000" max="10000" width="15.140625" bestFit="1" customWidth="1"/>
    <col min="10001" max="10001" width="16.42578125" bestFit="1" customWidth="1"/>
    <col min="10002" max="10002" width="14.28515625" bestFit="1" customWidth="1"/>
    <col min="10003" max="10003" width="15.140625" bestFit="1" customWidth="1"/>
    <col min="10004" max="10004" width="15.42578125" bestFit="1" customWidth="1"/>
    <col min="10005" max="10005" width="15.140625" bestFit="1" customWidth="1"/>
    <col min="10006" max="10006" width="15.5703125" bestFit="1" customWidth="1"/>
    <col min="10007" max="10009" width="15.140625" bestFit="1" customWidth="1"/>
    <col min="10010" max="10010" width="18.85546875" customWidth="1"/>
    <col min="10011" max="10011" width="0" hidden="1" customWidth="1"/>
    <col min="10012" max="10012" width="0.42578125" customWidth="1"/>
    <col min="10241" max="10241" width="13.42578125" customWidth="1"/>
    <col min="10242" max="10242" width="27" customWidth="1"/>
    <col min="10243" max="10243" width="12.42578125" customWidth="1"/>
    <col min="10244" max="10251" width="5.42578125" customWidth="1"/>
    <col min="10252" max="10252" width="9.5703125" customWidth="1"/>
    <col min="10253" max="10253" width="8" customWidth="1"/>
    <col min="10254" max="10254" width="9.5703125" customWidth="1"/>
    <col min="10255" max="10255" width="27.5703125" customWidth="1"/>
    <col min="10256" max="10256" width="15.140625" bestFit="1" customWidth="1"/>
    <col min="10257" max="10257" width="16.42578125" bestFit="1" customWidth="1"/>
    <col min="10258" max="10258" width="14.28515625" bestFit="1" customWidth="1"/>
    <col min="10259" max="10259" width="15.140625" bestFit="1" customWidth="1"/>
    <col min="10260" max="10260" width="15.42578125" bestFit="1" customWidth="1"/>
    <col min="10261" max="10261" width="15.140625" bestFit="1" customWidth="1"/>
    <col min="10262" max="10262" width="15.5703125" bestFit="1" customWidth="1"/>
    <col min="10263" max="10265" width="15.140625" bestFit="1" customWidth="1"/>
    <col min="10266" max="10266" width="18.85546875" customWidth="1"/>
    <col min="10267" max="10267" width="0" hidden="1" customWidth="1"/>
    <col min="10268" max="10268" width="0.42578125" customWidth="1"/>
    <col min="10497" max="10497" width="13.42578125" customWidth="1"/>
    <col min="10498" max="10498" width="27" customWidth="1"/>
    <col min="10499" max="10499" width="12.42578125" customWidth="1"/>
    <col min="10500" max="10507" width="5.42578125" customWidth="1"/>
    <col min="10508" max="10508" width="9.5703125" customWidth="1"/>
    <col min="10509" max="10509" width="8" customWidth="1"/>
    <col min="10510" max="10510" width="9.5703125" customWidth="1"/>
    <col min="10511" max="10511" width="27.5703125" customWidth="1"/>
    <col min="10512" max="10512" width="15.140625" bestFit="1" customWidth="1"/>
    <col min="10513" max="10513" width="16.42578125" bestFit="1" customWidth="1"/>
    <col min="10514" max="10514" width="14.28515625" bestFit="1" customWidth="1"/>
    <col min="10515" max="10515" width="15.140625" bestFit="1" customWidth="1"/>
    <col min="10516" max="10516" width="15.42578125" bestFit="1" customWidth="1"/>
    <col min="10517" max="10517" width="15.140625" bestFit="1" customWidth="1"/>
    <col min="10518" max="10518" width="15.5703125" bestFit="1" customWidth="1"/>
    <col min="10519" max="10521" width="15.140625" bestFit="1" customWidth="1"/>
    <col min="10522" max="10522" width="18.85546875" customWidth="1"/>
    <col min="10523" max="10523" width="0" hidden="1" customWidth="1"/>
    <col min="10524" max="10524" width="0.42578125" customWidth="1"/>
    <col min="10753" max="10753" width="13.42578125" customWidth="1"/>
    <col min="10754" max="10754" width="27" customWidth="1"/>
    <col min="10755" max="10755" width="12.42578125" customWidth="1"/>
    <col min="10756" max="10763" width="5.42578125" customWidth="1"/>
    <col min="10764" max="10764" width="9.5703125" customWidth="1"/>
    <col min="10765" max="10765" width="8" customWidth="1"/>
    <col min="10766" max="10766" width="9.5703125" customWidth="1"/>
    <col min="10767" max="10767" width="27.5703125" customWidth="1"/>
    <col min="10768" max="10768" width="15.140625" bestFit="1" customWidth="1"/>
    <col min="10769" max="10769" width="16.42578125" bestFit="1" customWidth="1"/>
    <col min="10770" max="10770" width="14.28515625" bestFit="1" customWidth="1"/>
    <col min="10771" max="10771" width="15.140625" bestFit="1" customWidth="1"/>
    <col min="10772" max="10772" width="15.42578125" bestFit="1" customWidth="1"/>
    <col min="10773" max="10773" width="15.140625" bestFit="1" customWidth="1"/>
    <col min="10774" max="10774" width="15.5703125" bestFit="1" customWidth="1"/>
    <col min="10775" max="10777" width="15.140625" bestFit="1" customWidth="1"/>
    <col min="10778" max="10778" width="18.85546875" customWidth="1"/>
    <col min="10779" max="10779" width="0" hidden="1" customWidth="1"/>
    <col min="10780" max="10780" width="0.42578125" customWidth="1"/>
    <col min="11009" max="11009" width="13.42578125" customWidth="1"/>
    <col min="11010" max="11010" width="27" customWidth="1"/>
    <col min="11011" max="11011" width="12.42578125" customWidth="1"/>
    <col min="11012" max="11019" width="5.42578125" customWidth="1"/>
    <col min="11020" max="11020" width="9.5703125" customWidth="1"/>
    <col min="11021" max="11021" width="8" customWidth="1"/>
    <col min="11022" max="11022" width="9.5703125" customWidth="1"/>
    <col min="11023" max="11023" width="27.5703125" customWidth="1"/>
    <col min="11024" max="11024" width="15.140625" bestFit="1" customWidth="1"/>
    <col min="11025" max="11025" width="16.42578125" bestFit="1" customWidth="1"/>
    <col min="11026" max="11026" width="14.28515625" bestFit="1" customWidth="1"/>
    <col min="11027" max="11027" width="15.140625" bestFit="1" customWidth="1"/>
    <col min="11028" max="11028" width="15.42578125" bestFit="1" customWidth="1"/>
    <col min="11029" max="11029" width="15.140625" bestFit="1" customWidth="1"/>
    <col min="11030" max="11030" width="15.5703125" bestFit="1" customWidth="1"/>
    <col min="11031" max="11033" width="15.140625" bestFit="1" customWidth="1"/>
    <col min="11034" max="11034" width="18.85546875" customWidth="1"/>
    <col min="11035" max="11035" width="0" hidden="1" customWidth="1"/>
    <col min="11036" max="11036" width="0.42578125" customWidth="1"/>
    <col min="11265" max="11265" width="13.42578125" customWidth="1"/>
    <col min="11266" max="11266" width="27" customWidth="1"/>
    <col min="11267" max="11267" width="12.42578125" customWidth="1"/>
    <col min="11268" max="11275" width="5.42578125" customWidth="1"/>
    <col min="11276" max="11276" width="9.5703125" customWidth="1"/>
    <col min="11277" max="11277" width="8" customWidth="1"/>
    <col min="11278" max="11278" width="9.5703125" customWidth="1"/>
    <col min="11279" max="11279" width="27.5703125" customWidth="1"/>
    <col min="11280" max="11280" width="15.140625" bestFit="1" customWidth="1"/>
    <col min="11281" max="11281" width="16.42578125" bestFit="1" customWidth="1"/>
    <col min="11282" max="11282" width="14.28515625" bestFit="1" customWidth="1"/>
    <col min="11283" max="11283" width="15.140625" bestFit="1" customWidth="1"/>
    <col min="11284" max="11284" width="15.42578125" bestFit="1" customWidth="1"/>
    <col min="11285" max="11285" width="15.140625" bestFit="1" customWidth="1"/>
    <col min="11286" max="11286" width="15.5703125" bestFit="1" customWidth="1"/>
    <col min="11287" max="11289" width="15.140625" bestFit="1" customWidth="1"/>
    <col min="11290" max="11290" width="18.85546875" customWidth="1"/>
    <col min="11291" max="11291" width="0" hidden="1" customWidth="1"/>
    <col min="11292" max="11292" width="0.42578125" customWidth="1"/>
    <col min="11521" max="11521" width="13.42578125" customWidth="1"/>
    <col min="11522" max="11522" width="27" customWidth="1"/>
    <col min="11523" max="11523" width="12.42578125" customWidth="1"/>
    <col min="11524" max="11531" width="5.42578125" customWidth="1"/>
    <col min="11532" max="11532" width="9.5703125" customWidth="1"/>
    <col min="11533" max="11533" width="8" customWidth="1"/>
    <col min="11534" max="11534" width="9.5703125" customWidth="1"/>
    <col min="11535" max="11535" width="27.5703125" customWidth="1"/>
    <col min="11536" max="11536" width="15.140625" bestFit="1" customWidth="1"/>
    <col min="11537" max="11537" width="16.42578125" bestFit="1" customWidth="1"/>
    <col min="11538" max="11538" width="14.28515625" bestFit="1" customWidth="1"/>
    <col min="11539" max="11539" width="15.140625" bestFit="1" customWidth="1"/>
    <col min="11540" max="11540" width="15.42578125" bestFit="1" customWidth="1"/>
    <col min="11541" max="11541" width="15.140625" bestFit="1" customWidth="1"/>
    <col min="11542" max="11542" width="15.5703125" bestFit="1" customWidth="1"/>
    <col min="11543" max="11545" width="15.140625" bestFit="1" customWidth="1"/>
    <col min="11546" max="11546" width="18.85546875" customWidth="1"/>
    <col min="11547" max="11547" width="0" hidden="1" customWidth="1"/>
    <col min="11548" max="11548" width="0.42578125" customWidth="1"/>
    <col min="11777" max="11777" width="13.42578125" customWidth="1"/>
    <col min="11778" max="11778" width="27" customWidth="1"/>
    <col min="11779" max="11779" width="12.42578125" customWidth="1"/>
    <col min="11780" max="11787" width="5.42578125" customWidth="1"/>
    <col min="11788" max="11788" width="9.5703125" customWidth="1"/>
    <col min="11789" max="11789" width="8" customWidth="1"/>
    <col min="11790" max="11790" width="9.5703125" customWidth="1"/>
    <col min="11791" max="11791" width="27.5703125" customWidth="1"/>
    <col min="11792" max="11792" width="15.140625" bestFit="1" customWidth="1"/>
    <col min="11793" max="11793" width="16.42578125" bestFit="1" customWidth="1"/>
    <col min="11794" max="11794" width="14.28515625" bestFit="1" customWidth="1"/>
    <col min="11795" max="11795" width="15.140625" bestFit="1" customWidth="1"/>
    <col min="11796" max="11796" width="15.42578125" bestFit="1" customWidth="1"/>
    <col min="11797" max="11797" width="15.140625" bestFit="1" customWidth="1"/>
    <col min="11798" max="11798" width="15.5703125" bestFit="1" customWidth="1"/>
    <col min="11799" max="11801" width="15.140625" bestFit="1" customWidth="1"/>
    <col min="11802" max="11802" width="18.85546875" customWidth="1"/>
    <col min="11803" max="11803" width="0" hidden="1" customWidth="1"/>
    <col min="11804" max="11804" width="0.42578125" customWidth="1"/>
    <col min="12033" max="12033" width="13.42578125" customWidth="1"/>
    <col min="12034" max="12034" width="27" customWidth="1"/>
    <col min="12035" max="12035" width="12.42578125" customWidth="1"/>
    <col min="12036" max="12043" width="5.42578125" customWidth="1"/>
    <col min="12044" max="12044" width="9.5703125" customWidth="1"/>
    <col min="12045" max="12045" width="8" customWidth="1"/>
    <col min="12046" max="12046" width="9.5703125" customWidth="1"/>
    <col min="12047" max="12047" width="27.5703125" customWidth="1"/>
    <col min="12048" max="12048" width="15.140625" bestFit="1" customWidth="1"/>
    <col min="12049" max="12049" width="16.42578125" bestFit="1" customWidth="1"/>
    <col min="12050" max="12050" width="14.28515625" bestFit="1" customWidth="1"/>
    <col min="12051" max="12051" width="15.140625" bestFit="1" customWidth="1"/>
    <col min="12052" max="12052" width="15.42578125" bestFit="1" customWidth="1"/>
    <col min="12053" max="12053" width="15.140625" bestFit="1" customWidth="1"/>
    <col min="12054" max="12054" width="15.5703125" bestFit="1" customWidth="1"/>
    <col min="12055" max="12057" width="15.140625" bestFit="1" customWidth="1"/>
    <col min="12058" max="12058" width="18.85546875" customWidth="1"/>
    <col min="12059" max="12059" width="0" hidden="1" customWidth="1"/>
    <col min="12060" max="12060" width="0.42578125" customWidth="1"/>
    <col min="12289" max="12289" width="13.42578125" customWidth="1"/>
    <col min="12290" max="12290" width="27" customWidth="1"/>
    <col min="12291" max="12291" width="12.42578125" customWidth="1"/>
    <col min="12292" max="12299" width="5.42578125" customWidth="1"/>
    <col min="12300" max="12300" width="9.5703125" customWidth="1"/>
    <col min="12301" max="12301" width="8" customWidth="1"/>
    <col min="12302" max="12302" width="9.5703125" customWidth="1"/>
    <col min="12303" max="12303" width="27.5703125" customWidth="1"/>
    <col min="12304" max="12304" width="15.140625" bestFit="1" customWidth="1"/>
    <col min="12305" max="12305" width="16.42578125" bestFit="1" customWidth="1"/>
    <col min="12306" max="12306" width="14.28515625" bestFit="1" customWidth="1"/>
    <col min="12307" max="12307" width="15.140625" bestFit="1" customWidth="1"/>
    <col min="12308" max="12308" width="15.42578125" bestFit="1" customWidth="1"/>
    <col min="12309" max="12309" width="15.140625" bestFit="1" customWidth="1"/>
    <col min="12310" max="12310" width="15.5703125" bestFit="1" customWidth="1"/>
    <col min="12311" max="12313" width="15.140625" bestFit="1" customWidth="1"/>
    <col min="12314" max="12314" width="18.85546875" customWidth="1"/>
    <col min="12315" max="12315" width="0" hidden="1" customWidth="1"/>
    <col min="12316" max="12316" width="0.42578125" customWidth="1"/>
    <col min="12545" max="12545" width="13.42578125" customWidth="1"/>
    <col min="12546" max="12546" width="27" customWidth="1"/>
    <col min="12547" max="12547" width="12.42578125" customWidth="1"/>
    <col min="12548" max="12555" width="5.42578125" customWidth="1"/>
    <col min="12556" max="12556" width="9.5703125" customWidth="1"/>
    <col min="12557" max="12557" width="8" customWidth="1"/>
    <col min="12558" max="12558" width="9.5703125" customWidth="1"/>
    <col min="12559" max="12559" width="27.5703125" customWidth="1"/>
    <col min="12560" max="12560" width="15.140625" bestFit="1" customWidth="1"/>
    <col min="12561" max="12561" width="16.42578125" bestFit="1" customWidth="1"/>
    <col min="12562" max="12562" width="14.28515625" bestFit="1" customWidth="1"/>
    <col min="12563" max="12563" width="15.140625" bestFit="1" customWidth="1"/>
    <col min="12564" max="12564" width="15.42578125" bestFit="1" customWidth="1"/>
    <col min="12565" max="12565" width="15.140625" bestFit="1" customWidth="1"/>
    <col min="12566" max="12566" width="15.5703125" bestFit="1" customWidth="1"/>
    <col min="12567" max="12569" width="15.140625" bestFit="1" customWidth="1"/>
    <col min="12570" max="12570" width="18.85546875" customWidth="1"/>
    <col min="12571" max="12571" width="0" hidden="1" customWidth="1"/>
    <col min="12572" max="12572" width="0.42578125" customWidth="1"/>
    <col min="12801" max="12801" width="13.42578125" customWidth="1"/>
    <col min="12802" max="12802" width="27" customWidth="1"/>
    <col min="12803" max="12803" width="12.42578125" customWidth="1"/>
    <col min="12804" max="12811" width="5.42578125" customWidth="1"/>
    <col min="12812" max="12812" width="9.5703125" customWidth="1"/>
    <col min="12813" max="12813" width="8" customWidth="1"/>
    <col min="12814" max="12814" width="9.5703125" customWidth="1"/>
    <col min="12815" max="12815" width="27.5703125" customWidth="1"/>
    <col min="12816" max="12816" width="15.140625" bestFit="1" customWidth="1"/>
    <col min="12817" max="12817" width="16.42578125" bestFit="1" customWidth="1"/>
    <col min="12818" max="12818" width="14.28515625" bestFit="1" customWidth="1"/>
    <col min="12819" max="12819" width="15.140625" bestFit="1" customWidth="1"/>
    <col min="12820" max="12820" width="15.42578125" bestFit="1" customWidth="1"/>
    <col min="12821" max="12821" width="15.140625" bestFit="1" customWidth="1"/>
    <col min="12822" max="12822" width="15.5703125" bestFit="1" customWidth="1"/>
    <col min="12823" max="12825" width="15.140625" bestFit="1" customWidth="1"/>
    <col min="12826" max="12826" width="18.85546875" customWidth="1"/>
    <col min="12827" max="12827" width="0" hidden="1" customWidth="1"/>
    <col min="12828" max="12828" width="0.42578125" customWidth="1"/>
    <col min="13057" max="13057" width="13.42578125" customWidth="1"/>
    <col min="13058" max="13058" width="27" customWidth="1"/>
    <col min="13059" max="13059" width="12.42578125" customWidth="1"/>
    <col min="13060" max="13067" width="5.42578125" customWidth="1"/>
    <col min="13068" max="13068" width="9.5703125" customWidth="1"/>
    <col min="13069" max="13069" width="8" customWidth="1"/>
    <col min="13070" max="13070" width="9.5703125" customWidth="1"/>
    <col min="13071" max="13071" width="27.5703125" customWidth="1"/>
    <col min="13072" max="13072" width="15.140625" bestFit="1" customWidth="1"/>
    <col min="13073" max="13073" width="16.42578125" bestFit="1" customWidth="1"/>
    <col min="13074" max="13074" width="14.28515625" bestFit="1" customWidth="1"/>
    <col min="13075" max="13075" width="15.140625" bestFit="1" customWidth="1"/>
    <col min="13076" max="13076" width="15.42578125" bestFit="1" customWidth="1"/>
    <col min="13077" max="13077" width="15.140625" bestFit="1" customWidth="1"/>
    <col min="13078" max="13078" width="15.5703125" bestFit="1" customWidth="1"/>
    <col min="13079" max="13081" width="15.140625" bestFit="1" customWidth="1"/>
    <col min="13082" max="13082" width="18.85546875" customWidth="1"/>
    <col min="13083" max="13083" width="0" hidden="1" customWidth="1"/>
    <col min="13084" max="13084" width="0.42578125" customWidth="1"/>
    <col min="13313" max="13313" width="13.42578125" customWidth="1"/>
    <col min="13314" max="13314" width="27" customWidth="1"/>
    <col min="13315" max="13315" width="12.42578125" customWidth="1"/>
    <col min="13316" max="13323" width="5.42578125" customWidth="1"/>
    <col min="13324" max="13324" width="9.5703125" customWidth="1"/>
    <col min="13325" max="13325" width="8" customWidth="1"/>
    <col min="13326" max="13326" width="9.5703125" customWidth="1"/>
    <col min="13327" max="13327" width="27.5703125" customWidth="1"/>
    <col min="13328" max="13328" width="15.140625" bestFit="1" customWidth="1"/>
    <col min="13329" max="13329" width="16.42578125" bestFit="1" customWidth="1"/>
    <col min="13330" max="13330" width="14.28515625" bestFit="1" customWidth="1"/>
    <col min="13331" max="13331" width="15.140625" bestFit="1" customWidth="1"/>
    <col min="13332" max="13332" width="15.42578125" bestFit="1" customWidth="1"/>
    <col min="13333" max="13333" width="15.140625" bestFit="1" customWidth="1"/>
    <col min="13334" max="13334" width="15.5703125" bestFit="1" customWidth="1"/>
    <col min="13335" max="13337" width="15.140625" bestFit="1" customWidth="1"/>
    <col min="13338" max="13338" width="18.85546875" customWidth="1"/>
    <col min="13339" max="13339" width="0" hidden="1" customWidth="1"/>
    <col min="13340" max="13340" width="0.42578125" customWidth="1"/>
    <col min="13569" max="13569" width="13.42578125" customWidth="1"/>
    <col min="13570" max="13570" width="27" customWidth="1"/>
    <col min="13571" max="13571" width="12.42578125" customWidth="1"/>
    <col min="13572" max="13579" width="5.42578125" customWidth="1"/>
    <col min="13580" max="13580" width="9.5703125" customWidth="1"/>
    <col min="13581" max="13581" width="8" customWidth="1"/>
    <col min="13582" max="13582" width="9.5703125" customWidth="1"/>
    <col min="13583" max="13583" width="27.5703125" customWidth="1"/>
    <col min="13584" max="13584" width="15.140625" bestFit="1" customWidth="1"/>
    <col min="13585" max="13585" width="16.42578125" bestFit="1" customWidth="1"/>
    <col min="13586" max="13586" width="14.28515625" bestFit="1" customWidth="1"/>
    <col min="13587" max="13587" width="15.140625" bestFit="1" customWidth="1"/>
    <col min="13588" max="13588" width="15.42578125" bestFit="1" customWidth="1"/>
    <col min="13589" max="13589" width="15.140625" bestFit="1" customWidth="1"/>
    <col min="13590" max="13590" width="15.5703125" bestFit="1" customWidth="1"/>
    <col min="13591" max="13593" width="15.140625" bestFit="1" customWidth="1"/>
    <col min="13594" max="13594" width="18.85546875" customWidth="1"/>
    <col min="13595" max="13595" width="0" hidden="1" customWidth="1"/>
    <col min="13596" max="13596" width="0.42578125" customWidth="1"/>
    <col min="13825" max="13825" width="13.42578125" customWidth="1"/>
    <col min="13826" max="13826" width="27" customWidth="1"/>
    <col min="13827" max="13827" width="12.42578125" customWidth="1"/>
    <col min="13828" max="13835" width="5.42578125" customWidth="1"/>
    <col min="13836" max="13836" width="9.5703125" customWidth="1"/>
    <col min="13837" max="13837" width="8" customWidth="1"/>
    <col min="13838" max="13838" width="9.5703125" customWidth="1"/>
    <col min="13839" max="13839" width="27.5703125" customWidth="1"/>
    <col min="13840" max="13840" width="15.140625" bestFit="1" customWidth="1"/>
    <col min="13841" max="13841" width="16.42578125" bestFit="1" customWidth="1"/>
    <col min="13842" max="13842" width="14.28515625" bestFit="1" customWidth="1"/>
    <col min="13843" max="13843" width="15.140625" bestFit="1" customWidth="1"/>
    <col min="13844" max="13844" width="15.42578125" bestFit="1" customWidth="1"/>
    <col min="13845" max="13845" width="15.140625" bestFit="1" customWidth="1"/>
    <col min="13846" max="13846" width="15.5703125" bestFit="1" customWidth="1"/>
    <col min="13847" max="13849" width="15.140625" bestFit="1" customWidth="1"/>
    <col min="13850" max="13850" width="18.85546875" customWidth="1"/>
    <col min="13851" max="13851" width="0" hidden="1" customWidth="1"/>
    <col min="13852" max="13852" width="0.42578125" customWidth="1"/>
    <col min="14081" max="14081" width="13.42578125" customWidth="1"/>
    <col min="14082" max="14082" width="27" customWidth="1"/>
    <col min="14083" max="14083" width="12.42578125" customWidth="1"/>
    <col min="14084" max="14091" width="5.42578125" customWidth="1"/>
    <col min="14092" max="14092" width="9.5703125" customWidth="1"/>
    <col min="14093" max="14093" width="8" customWidth="1"/>
    <col min="14094" max="14094" width="9.5703125" customWidth="1"/>
    <col min="14095" max="14095" width="27.5703125" customWidth="1"/>
    <col min="14096" max="14096" width="15.140625" bestFit="1" customWidth="1"/>
    <col min="14097" max="14097" width="16.42578125" bestFit="1" customWidth="1"/>
    <col min="14098" max="14098" width="14.28515625" bestFit="1" customWidth="1"/>
    <col min="14099" max="14099" width="15.140625" bestFit="1" customWidth="1"/>
    <col min="14100" max="14100" width="15.42578125" bestFit="1" customWidth="1"/>
    <col min="14101" max="14101" width="15.140625" bestFit="1" customWidth="1"/>
    <col min="14102" max="14102" width="15.5703125" bestFit="1" customWidth="1"/>
    <col min="14103" max="14105" width="15.140625" bestFit="1" customWidth="1"/>
    <col min="14106" max="14106" width="18.85546875" customWidth="1"/>
    <col min="14107" max="14107" width="0" hidden="1" customWidth="1"/>
    <col min="14108" max="14108" width="0.42578125" customWidth="1"/>
    <col min="14337" max="14337" width="13.42578125" customWidth="1"/>
    <col min="14338" max="14338" width="27" customWidth="1"/>
    <col min="14339" max="14339" width="12.42578125" customWidth="1"/>
    <col min="14340" max="14347" width="5.42578125" customWidth="1"/>
    <col min="14348" max="14348" width="9.5703125" customWidth="1"/>
    <col min="14349" max="14349" width="8" customWidth="1"/>
    <col min="14350" max="14350" width="9.5703125" customWidth="1"/>
    <col min="14351" max="14351" width="27.5703125" customWidth="1"/>
    <col min="14352" max="14352" width="15.140625" bestFit="1" customWidth="1"/>
    <col min="14353" max="14353" width="16.42578125" bestFit="1" customWidth="1"/>
    <col min="14354" max="14354" width="14.28515625" bestFit="1" customWidth="1"/>
    <col min="14355" max="14355" width="15.140625" bestFit="1" customWidth="1"/>
    <col min="14356" max="14356" width="15.42578125" bestFit="1" customWidth="1"/>
    <col min="14357" max="14357" width="15.140625" bestFit="1" customWidth="1"/>
    <col min="14358" max="14358" width="15.5703125" bestFit="1" customWidth="1"/>
    <col min="14359" max="14361" width="15.140625" bestFit="1" customWidth="1"/>
    <col min="14362" max="14362" width="18.85546875" customWidth="1"/>
    <col min="14363" max="14363" width="0" hidden="1" customWidth="1"/>
    <col min="14364" max="14364" width="0.42578125" customWidth="1"/>
    <col min="14593" max="14593" width="13.42578125" customWidth="1"/>
    <col min="14594" max="14594" width="27" customWidth="1"/>
    <col min="14595" max="14595" width="12.42578125" customWidth="1"/>
    <col min="14596" max="14603" width="5.42578125" customWidth="1"/>
    <col min="14604" max="14604" width="9.5703125" customWidth="1"/>
    <col min="14605" max="14605" width="8" customWidth="1"/>
    <col min="14606" max="14606" width="9.5703125" customWidth="1"/>
    <col min="14607" max="14607" width="27.5703125" customWidth="1"/>
    <col min="14608" max="14608" width="15.140625" bestFit="1" customWidth="1"/>
    <col min="14609" max="14609" width="16.42578125" bestFit="1" customWidth="1"/>
    <col min="14610" max="14610" width="14.28515625" bestFit="1" customWidth="1"/>
    <col min="14611" max="14611" width="15.140625" bestFit="1" customWidth="1"/>
    <col min="14612" max="14612" width="15.42578125" bestFit="1" customWidth="1"/>
    <col min="14613" max="14613" width="15.140625" bestFit="1" customWidth="1"/>
    <col min="14614" max="14614" width="15.5703125" bestFit="1" customWidth="1"/>
    <col min="14615" max="14617" width="15.140625" bestFit="1" customWidth="1"/>
    <col min="14618" max="14618" width="18.85546875" customWidth="1"/>
    <col min="14619" max="14619" width="0" hidden="1" customWidth="1"/>
    <col min="14620" max="14620" width="0.42578125" customWidth="1"/>
    <col min="14849" max="14849" width="13.42578125" customWidth="1"/>
    <col min="14850" max="14850" width="27" customWidth="1"/>
    <col min="14851" max="14851" width="12.42578125" customWidth="1"/>
    <col min="14852" max="14859" width="5.42578125" customWidth="1"/>
    <col min="14860" max="14860" width="9.5703125" customWidth="1"/>
    <col min="14861" max="14861" width="8" customWidth="1"/>
    <col min="14862" max="14862" width="9.5703125" customWidth="1"/>
    <col min="14863" max="14863" width="27.5703125" customWidth="1"/>
    <col min="14864" max="14864" width="15.140625" bestFit="1" customWidth="1"/>
    <col min="14865" max="14865" width="16.42578125" bestFit="1" customWidth="1"/>
    <col min="14866" max="14866" width="14.28515625" bestFit="1" customWidth="1"/>
    <col min="14867" max="14867" width="15.140625" bestFit="1" customWidth="1"/>
    <col min="14868" max="14868" width="15.42578125" bestFit="1" customWidth="1"/>
    <col min="14869" max="14869" width="15.140625" bestFit="1" customWidth="1"/>
    <col min="14870" max="14870" width="15.5703125" bestFit="1" customWidth="1"/>
    <col min="14871" max="14873" width="15.140625" bestFit="1" customWidth="1"/>
    <col min="14874" max="14874" width="18.85546875" customWidth="1"/>
    <col min="14875" max="14875" width="0" hidden="1" customWidth="1"/>
    <col min="14876" max="14876" width="0.42578125" customWidth="1"/>
    <col min="15105" max="15105" width="13.42578125" customWidth="1"/>
    <col min="15106" max="15106" width="27" customWidth="1"/>
    <col min="15107" max="15107" width="12.42578125" customWidth="1"/>
    <col min="15108" max="15115" width="5.42578125" customWidth="1"/>
    <col min="15116" max="15116" width="9.5703125" customWidth="1"/>
    <col min="15117" max="15117" width="8" customWidth="1"/>
    <col min="15118" max="15118" width="9.5703125" customWidth="1"/>
    <col min="15119" max="15119" width="27.5703125" customWidth="1"/>
    <col min="15120" max="15120" width="15.140625" bestFit="1" customWidth="1"/>
    <col min="15121" max="15121" width="16.42578125" bestFit="1" customWidth="1"/>
    <col min="15122" max="15122" width="14.28515625" bestFit="1" customWidth="1"/>
    <col min="15123" max="15123" width="15.140625" bestFit="1" customWidth="1"/>
    <col min="15124" max="15124" width="15.42578125" bestFit="1" customWidth="1"/>
    <col min="15125" max="15125" width="15.140625" bestFit="1" customWidth="1"/>
    <col min="15126" max="15126" width="15.5703125" bestFit="1" customWidth="1"/>
    <col min="15127" max="15129" width="15.140625" bestFit="1" customWidth="1"/>
    <col min="15130" max="15130" width="18.85546875" customWidth="1"/>
    <col min="15131" max="15131" width="0" hidden="1" customWidth="1"/>
    <col min="15132" max="15132" width="0.42578125" customWidth="1"/>
    <col min="15361" max="15361" width="13.42578125" customWidth="1"/>
    <col min="15362" max="15362" width="27" customWidth="1"/>
    <col min="15363" max="15363" width="12.42578125" customWidth="1"/>
    <col min="15364" max="15371" width="5.42578125" customWidth="1"/>
    <col min="15372" max="15372" width="9.5703125" customWidth="1"/>
    <col min="15373" max="15373" width="8" customWidth="1"/>
    <col min="15374" max="15374" width="9.5703125" customWidth="1"/>
    <col min="15375" max="15375" width="27.5703125" customWidth="1"/>
    <col min="15376" max="15376" width="15.140625" bestFit="1" customWidth="1"/>
    <col min="15377" max="15377" width="16.42578125" bestFit="1" customWidth="1"/>
    <col min="15378" max="15378" width="14.28515625" bestFit="1" customWidth="1"/>
    <col min="15379" max="15379" width="15.140625" bestFit="1" customWidth="1"/>
    <col min="15380" max="15380" width="15.42578125" bestFit="1" customWidth="1"/>
    <col min="15381" max="15381" width="15.140625" bestFit="1" customWidth="1"/>
    <col min="15382" max="15382" width="15.5703125" bestFit="1" customWidth="1"/>
    <col min="15383" max="15385" width="15.140625" bestFit="1" customWidth="1"/>
    <col min="15386" max="15386" width="18.85546875" customWidth="1"/>
    <col min="15387" max="15387" width="0" hidden="1" customWidth="1"/>
    <col min="15388" max="15388" width="0.42578125" customWidth="1"/>
    <col min="15617" max="15617" width="13.42578125" customWidth="1"/>
    <col min="15618" max="15618" width="27" customWidth="1"/>
    <col min="15619" max="15619" width="12.42578125" customWidth="1"/>
    <col min="15620" max="15627" width="5.42578125" customWidth="1"/>
    <col min="15628" max="15628" width="9.5703125" customWidth="1"/>
    <col min="15629" max="15629" width="8" customWidth="1"/>
    <col min="15630" max="15630" width="9.5703125" customWidth="1"/>
    <col min="15631" max="15631" width="27.5703125" customWidth="1"/>
    <col min="15632" max="15632" width="15.140625" bestFit="1" customWidth="1"/>
    <col min="15633" max="15633" width="16.42578125" bestFit="1" customWidth="1"/>
    <col min="15634" max="15634" width="14.28515625" bestFit="1" customWidth="1"/>
    <col min="15635" max="15635" width="15.140625" bestFit="1" customWidth="1"/>
    <col min="15636" max="15636" width="15.42578125" bestFit="1" customWidth="1"/>
    <col min="15637" max="15637" width="15.140625" bestFit="1" customWidth="1"/>
    <col min="15638" max="15638" width="15.5703125" bestFit="1" customWidth="1"/>
    <col min="15639" max="15641" width="15.140625" bestFit="1" customWidth="1"/>
    <col min="15642" max="15642" width="18.85546875" customWidth="1"/>
    <col min="15643" max="15643" width="0" hidden="1" customWidth="1"/>
    <col min="15644" max="15644" width="0.42578125" customWidth="1"/>
    <col min="15873" max="15873" width="13.42578125" customWidth="1"/>
    <col min="15874" max="15874" width="27" customWidth="1"/>
    <col min="15875" max="15875" width="12.42578125" customWidth="1"/>
    <col min="15876" max="15883" width="5.42578125" customWidth="1"/>
    <col min="15884" max="15884" width="9.5703125" customWidth="1"/>
    <col min="15885" max="15885" width="8" customWidth="1"/>
    <col min="15886" max="15886" width="9.5703125" customWidth="1"/>
    <col min="15887" max="15887" width="27.5703125" customWidth="1"/>
    <col min="15888" max="15888" width="15.140625" bestFit="1" customWidth="1"/>
    <col min="15889" max="15889" width="16.42578125" bestFit="1" customWidth="1"/>
    <col min="15890" max="15890" width="14.28515625" bestFit="1" customWidth="1"/>
    <col min="15891" max="15891" width="15.140625" bestFit="1" customWidth="1"/>
    <col min="15892" max="15892" width="15.42578125" bestFit="1" customWidth="1"/>
    <col min="15893" max="15893" width="15.140625" bestFit="1" customWidth="1"/>
    <col min="15894" max="15894" width="15.5703125" bestFit="1" customWidth="1"/>
    <col min="15895" max="15897" width="15.140625" bestFit="1" customWidth="1"/>
    <col min="15898" max="15898" width="18.85546875" customWidth="1"/>
    <col min="15899" max="15899" width="0" hidden="1" customWidth="1"/>
    <col min="15900" max="15900" width="0.42578125" customWidth="1"/>
    <col min="16129" max="16129" width="13.42578125" customWidth="1"/>
    <col min="16130" max="16130" width="27" customWidth="1"/>
    <col min="16131" max="16131" width="12.42578125" customWidth="1"/>
    <col min="16132" max="16139" width="5.42578125" customWidth="1"/>
    <col min="16140" max="16140" width="9.5703125" customWidth="1"/>
    <col min="16141" max="16141" width="8" customWidth="1"/>
    <col min="16142" max="16142" width="9.5703125" customWidth="1"/>
    <col min="16143" max="16143" width="27.5703125" customWidth="1"/>
    <col min="16144" max="16144" width="15.140625" bestFit="1" customWidth="1"/>
    <col min="16145" max="16145" width="16.42578125" bestFit="1" customWidth="1"/>
    <col min="16146" max="16146" width="14.28515625" bestFit="1" customWidth="1"/>
    <col min="16147" max="16147" width="15.140625" bestFit="1" customWidth="1"/>
    <col min="16148" max="16148" width="15.42578125" bestFit="1" customWidth="1"/>
    <col min="16149" max="16149" width="15.140625" bestFit="1" customWidth="1"/>
    <col min="16150" max="16150" width="15.5703125" bestFit="1" customWidth="1"/>
    <col min="16151" max="16153" width="15.140625" bestFit="1" customWidth="1"/>
    <col min="16154" max="16154" width="18.85546875" customWidth="1"/>
    <col min="16155" max="16155" width="0" hidden="1" customWidth="1"/>
    <col min="16156" max="16156" width="0.42578125" customWidth="1"/>
  </cols>
  <sheetData>
    <row r="1" spans="1:26" x14ac:dyDescent="0.25">
      <c r="A1" s="205" t="s">
        <v>0</v>
      </c>
      <c r="B1" s="206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07" t="s">
        <v>2</v>
      </c>
      <c r="B2" s="208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ht="15.75" thickBot="1" x14ac:dyDescent="0.3">
      <c r="A3" s="209" t="s">
        <v>4</v>
      </c>
      <c r="B3" s="210" t="s">
        <v>395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.75" thickBot="1" x14ac:dyDescent="0.3">
      <c r="A4" s="211" t="s">
        <v>6</v>
      </c>
      <c r="B4" s="212" t="s">
        <v>7</v>
      </c>
      <c r="C4" s="213" t="s">
        <v>8</v>
      </c>
      <c r="D4" s="214" t="s">
        <v>9</v>
      </c>
      <c r="E4" s="214" t="s">
        <v>10</v>
      </c>
      <c r="F4" s="214" t="s">
        <v>11</v>
      </c>
      <c r="G4" s="214" t="s">
        <v>12</v>
      </c>
      <c r="H4" s="214" t="s">
        <v>13</v>
      </c>
      <c r="I4" s="214" t="s">
        <v>14</v>
      </c>
      <c r="J4" s="214" t="s">
        <v>15</v>
      </c>
      <c r="K4" s="214" t="s">
        <v>16</v>
      </c>
      <c r="L4" s="214" t="s">
        <v>17</v>
      </c>
      <c r="M4" s="214" t="s">
        <v>18</v>
      </c>
      <c r="N4" s="214" t="s">
        <v>19</v>
      </c>
      <c r="O4" s="214" t="s">
        <v>20</v>
      </c>
      <c r="P4" s="214" t="s">
        <v>21</v>
      </c>
      <c r="Q4" s="214" t="s">
        <v>22</v>
      </c>
      <c r="R4" s="214" t="s">
        <v>23</v>
      </c>
      <c r="S4" s="214" t="s">
        <v>24</v>
      </c>
      <c r="T4" s="214" t="s">
        <v>25</v>
      </c>
      <c r="U4" s="214" t="s">
        <v>26</v>
      </c>
      <c r="V4" s="214" t="s">
        <v>27</v>
      </c>
      <c r="W4" s="214" t="s">
        <v>28</v>
      </c>
      <c r="X4" s="214" t="s">
        <v>29</v>
      </c>
      <c r="Y4" s="214" t="s">
        <v>30</v>
      </c>
      <c r="Z4" s="212" t="s">
        <v>31</v>
      </c>
    </row>
    <row r="5" spans="1:26" ht="22.5" x14ac:dyDescent="0.25">
      <c r="A5" s="215" t="s">
        <v>32</v>
      </c>
      <c r="B5" s="216" t="s">
        <v>33</v>
      </c>
      <c r="C5" s="217" t="s">
        <v>34</v>
      </c>
      <c r="D5" s="215" t="s">
        <v>35</v>
      </c>
      <c r="E5" s="215" t="s">
        <v>36</v>
      </c>
      <c r="F5" s="215" t="s">
        <v>37</v>
      </c>
      <c r="G5" s="215" t="s">
        <v>36</v>
      </c>
      <c r="H5" s="215" t="s">
        <v>36</v>
      </c>
      <c r="I5" s="215"/>
      <c r="J5" s="215"/>
      <c r="K5" s="215"/>
      <c r="L5" s="215" t="s">
        <v>38</v>
      </c>
      <c r="M5" s="215" t="s">
        <v>39</v>
      </c>
      <c r="N5" s="215" t="s">
        <v>40</v>
      </c>
      <c r="O5" s="216" t="s">
        <v>41</v>
      </c>
      <c r="P5" s="218">
        <v>7040021000</v>
      </c>
      <c r="Q5" s="218">
        <v>324000000</v>
      </c>
      <c r="R5" s="218">
        <v>0</v>
      </c>
      <c r="S5" s="218">
        <v>7364021000</v>
      </c>
      <c r="T5" s="218">
        <v>0</v>
      </c>
      <c r="U5" s="218">
        <v>7364021000</v>
      </c>
      <c r="V5" s="218">
        <v>0</v>
      </c>
      <c r="W5" s="218">
        <v>6718135589</v>
      </c>
      <c r="X5" s="218">
        <v>6718135589</v>
      </c>
      <c r="Y5" s="218">
        <v>6718135589</v>
      </c>
      <c r="Z5" s="218">
        <v>6718135589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714061000</v>
      </c>
      <c r="Q6" s="7">
        <v>73000000</v>
      </c>
      <c r="R6" s="7">
        <v>0</v>
      </c>
      <c r="S6" s="7">
        <v>787061000</v>
      </c>
      <c r="T6" s="7">
        <v>0</v>
      </c>
      <c r="U6" s="7">
        <v>787061000</v>
      </c>
      <c r="V6" s="7">
        <v>0</v>
      </c>
      <c r="W6" s="7">
        <v>697481558</v>
      </c>
      <c r="X6" s="7">
        <v>697481558</v>
      </c>
      <c r="Y6" s="7">
        <v>697481558</v>
      </c>
      <c r="Z6" s="7">
        <v>697481558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2266781000</v>
      </c>
      <c r="Q7" s="7">
        <v>162000000</v>
      </c>
      <c r="R7" s="7">
        <v>0</v>
      </c>
      <c r="S7" s="7">
        <v>2428781000</v>
      </c>
      <c r="T7" s="7">
        <v>0</v>
      </c>
      <c r="U7" s="7">
        <v>2428781000</v>
      </c>
      <c r="V7" s="7">
        <v>0</v>
      </c>
      <c r="W7" s="7">
        <v>2119776843</v>
      </c>
      <c r="X7" s="7">
        <v>2119776843</v>
      </c>
      <c r="Y7" s="7">
        <v>2119776843</v>
      </c>
      <c r="Z7" s="7">
        <v>1424868840</v>
      </c>
    </row>
    <row r="8" spans="1:26" ht="33.75" x14ac:dyDescent="0.25">
      <c r="A8" s="4" t="s">
        <v>32</v>
      </c>
      <c r="B8" s="5" t="s">
        <v>33</v>
      </c>
      <c r="C8" s="6" t="s">
        <v>392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154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393</v>
      </c>
      <c r="P8" s="7">
        <v>0</v>
      </c>
      <c r="Q8" s="7">
        <v>464000000</v>
      </c>
      <c r="R8" s="7">
        <v>464000000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33.75" x14ac:dyDescent="0.25">
      <c r="A9" s="4" t="s">
        <v>32</v>
      </c>
      <c r="B9" s="5" t="s">
        <v>33</v>
      </c>
      <c r="C9" s="6" t="s">
        <v>48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49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50</v>
      </c>
      <c r="P9" s="7">
        <v>271365000</v>
      </c>
      <c r="Q9" s="7">
        <v>0</v>
      </c>
      <c r="R9" s="7">
        <v>110000000</v>
      </c>
      <c r="S9" s="7">
        <v>161365000</v>
      </c>
      <c r="T9" s="7">
        <v>2713650</v>
      </c>
      <c r="U9" s="7">
        <v>158651350</v>
      </c>
      <c r="V9" s="7">
        <v>0</v>
      </c>
      <c r="W9" s="7">
        <v>136801448</v>
      </c>
      <c r="X9" s="7">
        <v>136801448</v>
      </c>
      <c r="Y9" s="7">
        <v>136801448</v>
      </c>
      <c r="Z9" s="7">
        <v>134451743</v>
      </c>
    </row>
    <row r="10" spans="1:26" ht="22.5" x14ac:dyDescent="0.2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53</v>
      </c>
      <c r="P10" s="7">
        <v>133850300</v>
      </c>
      <c r="Q10" s="7">
        <v>0</v>
      </c>
      <c r="R10" s="7">
        <v>0</v>
      </c>
      <c r="S10" s="7">
        <v>133850300</v>
      </c>
      <c r="T10" s="7">
        <v>6692515</v>
      </c>
      <c r="U10" s="7">
        <v>122667894</v>
      </c>
      <c r="V10" s="7">
        <v>4489891</v>
      </c>
      <c r="W10" s="7">
        <v>122485094</v>
      </c>
      <c r="X10" s="7">
        <v>112503693</v>
      </c>
      <c r="Y10" s="7">
        <v>111453493</v>
      </c>
      <c r="Z10" s="7">
        <v>111273493</v>
      </c>
    </row>
    <row r="11" spans="1:26" ht="33.75" x14ac:dyDescent="0.25">
      <c r="A11" s="4" t="s">
        <v>32</v>
      </c>
      <c r="B11" s="5" t="s">
        <v>33</v>
      </c>
      <c r="C11" s="6" t="s">
        <v>54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55</v>
      </c>
      <c r="P11" s="7">
        <v>3213900000</v>
      </c>
      <c r="Q11" s="7">
        <v>15000000</v>
      </c>
      <c r="R11" s="7">
        <v>0</v>
      </c>
      <c r="S11" s="7">
        <v>3228900000</v>
      </c>
      <c r="T11" s="7">
        <v>0</v>
      </c>
      <c r="U11" s="7">
        <v>3228900000</v>
      </c>
      <c r="V11" s="7">
        <v>0</v>
      </c>
      <c r="W11" s="7">
        <v>3024863124</v>
      </c>
      <c r="X11" s="7">
        <v>3024863124</v>
      </c>
      <c r="Y11" s="7">
        <v>3024863124</v>
      </c>
      <c r="Z11" s="7">
        <v>2951921975.5799999</v>
      </c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29000000</v>
      </c>
      <c r="Q12" s="7">
        <v>7092000</v>
      </c>
      <c r="R12" s="7">
        <v>0</v>
      </c>
      <c r="S12" s="7">
        <v>36092000</v>
      </c>
      <c r="T12" s="7">
        <v>0</v>
      </c>
      <c r="U12" s="7">
        <v>35693100</v>
      </c>
      <c r="V12" s="7">
        <v>398900</v>
      </c>
      <c r="W12" s="7">
        <v>35682500</v>
      </c>
      <c r="X12" s="7">
        <v>35355860</v>
      </c>
      <c r="Y12" s="7">
        <v>35355860</v>
      </c>
      <c r="Z12" s="7">
        <v>35355860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1767304110</v>
      </c>
      <c r="Q13" s="7">
        <v>1005890443</v>
      </c>
      <c r="R13" s="7">
        <v>0</v>
      </c>
      <c r="S13" s="7">
        <v>2773194553</v>
      </c>
      <c r="T13" s="7">
        <v>88365205</v>
      </c>
      <c r="U13" s="7">
        <v>2599096521</v>
      </c>
      <c r="V13" s="7">
        <v>85732827</v>
      </c>
      <c r="W13" s="7">
        <v>2361568870.0500002</v>
      </c>
      <c r="X13" s="7">
        <v>1712948924.4000001</v>
      </c>
      <c r="Y13" s="7">
        <v>1712948924.4000001</v>
      </c>
      <c r="Z13" s="7">
        <v>1712948924.4000001</v>
      </c>
    </row>
    <row r="14" spans="1:26" ht="22.5" x14ac:dyDescent="0.2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57</v>
      </c>
      <c r="F14" s="4" t="s">
        <v>52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62</v>
      </c>
      <c r="N14" s="4" t="s">
        <v>63</v>
      </c>
      <c r="O14" s="5" t="s">
        <v>64</v>
      </c>
      <c r="P14" s="7">
        <v>30435600</v>
      </c>
      <c r="Q14" s="7">
        <v>0</v>
      </c>
      <c r="R14" s="7">
        <v>0</v>
      </c>
      <c r="S14" s="7">
        <v>30435600</v>
      </c>
      <c r="T14" s="7">
        <v>304356</v>
      </c>
      <c r="U14" s="7">
        <v>29330813</v>
      </c>
      <c r="V14" s="7">
        <v>800431</v>
      </c>
      <c r="W14" s="7">
        <v>29330813</v>
      </c>
      <c r="X14" s="7">
        <v>29330813</v>
      </c>
      <c r="Y14" s="7">
        <v>29330813</v>
      </c>
      <c r="Z14" s="7">
        <v>29330813</v>
      </c>
    </row>
    <row r="15" spans="1:26" ht="22.5" x14ac:dyDescent="0.25">
      <c r="A15" s="4" t="s">
        <v>32</v>
      </c>
      <c r="B15" s="5" t="s">
        <v>33</v>
      </c>
      <c r="C15" s="6" t="s">
        <v>65</v>
      </c>
      <c r="D15" s="4" t="s">
        <v>35</v>
      </c>
      <c r="E15" s="4" t="s">
        <v>57</v>
      </c>
      <c r="F15" s="4" t="s">
        <v>46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66</v>
      </c>
      <c r="P15" s="7">
        <v>196560000</v>
      </c>
      <c r="Q15" s="7">
        <v>0</v>
      </c>
      <c r="R15" s="7">
        <v>0</v>
      </c>
      <c r="S15" s="7">
        <v>196560000</v>
      </c>
      <c r="T15" s="7">
        <v>1965600</v>
      </c>
      <c r="U15" s="7">
        <v>194594400</v>
      </c>
      <c r="V15" s="7">
        <v>0</v>
      </c>
      <c r="W15" s="7">
        <v>154642560</v>
      </c>
      <c r="X15" s="7">
        <v>154642560</v>
      </c>
      <c r="Y15" s="7">
        <v>154642560</v>
      </c>
      <c r="Z15" s="7">
        <v>154642560</v>
      </c>
    </row>
    <row r="16" spans="1:26" ht="22.5" x14ac:dyDescent="0.25">
      <c r="A16" s="4" t="s">
        <v>32</v>
      </c>
      <c r="B16" s="5" t="s">
        <v>33</v>
      </c>
      <c r="C16" s="6" t="s">
        <v>67</v>
      </c>
      <c r="D16" s="4" t="s">
        <v>35</v>
      </c>
      <c r="E16" s="4" t="s">
        <v>57</v>
      </c>
      <c r="F16" s="4" t="s">
        <v>68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69</v>
      </c>
      <c r="P16" s="7">
        <v>375485760</v>
      </c>
      <c r="Q16" s="7">
        <v>0</v>
      </c>
      <c r="R16" s="7">
        <v>0</v>
      </c>
      <c r="S16" s="7">
        <v>375485760</v>
      </c>
      <c r="T16" s="7">
        <v>3754858</v>
      </c>
      <c r="U16" s="7">
        <v>63929662</v>
      </c>
      <c r="V16" s="7">
        <v>307801240</v>
      </c>
      <c r="W16" s="7">
        <v>35825517.950000003</v>
      </c>
      <c r="X16" s="7">
        <v>35825517.950000003</v>
      </c>
      <c r="Y16" s="7">
        <v>35825517.950000003</v>
      </c>
      <c r="Z16" s="7">
        <v>35825517.950000003</v>
      </c>
    </row>
    <row r="17" spans="1:26" ht="22.5" x14ac:dyDescent="0.25">
      <c r="A17" s="4" t="s">
        <v>32</v>
      </c>
      <c r="B17" s="5" t="s">
        <v>33</v>
      </c>
      <c r="C17" s="6" t="s">
        <v>378</v>
      </c>
      <c r="D17" s="4" t="s">
        <v>35</v>
      </c>
      <c r="E17" s="4" t="s">
        <v>57</v>
      </c>
      <c r="F17" s="4" t="s">
        <v>68</v>
      </c>
      <c r="G17" s="4" t="s">
        <v>57</v>
      </c>
      <c r="H17" s="4" t="s">
        <v>192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379</v>
      </c>
      <c r="P17" s="7">
        <v>1174750619</v>
      </c>
      <c r="Q17" s="7">
        <v>0</v>
      </c>
      <c r="R17" s="7">
        <v>1012982443</v>
      </c>
      <c r="S17" s="7">
        <v>161768176</v>
      </c>
      <c r="T17" s="7">
        <v>161768176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33.75" x14ac:dyDescent="0.25">
      <c r="A18" s="4" t="s">
        <v>32</v>
      </c>
      <c r="B18" s="5" t="s">
        <v>33</v>
      </c>
      <c r="C18" s="6" t="s">
        <v>380</v>
      </c>
      <c r="D18" s="4" t="s">
        <v>71</v>
      </c>
      <c r="E18" s="4" t="s">
        <v>381</v>
      </c>
      <c r="F18" s="4" t="s">
        <v>73</v>
      </c>
      <c r="G18" s="4" t="s">
        <v>36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39</v>
      </c>
      <c r="N18" s="4" t="s">
        <v>40</v>
      </c>
      <c r="O18" s="5" t="s">
        <v>382</v>
      </c>
      <c r="P18" s="7">
        <v>800000000</v>
      </c>
      <c r="Q18" s="7">
        <v>0</v>
      </c>
      <c r="R18" s="7">
        <v>0</v>
      </c>
      <c r="S18" s="7">
        <v>800000000</v>
      </c>
      <c r="T18" s="7">
        <v>8000000</v>
      </c>
      <c r="U18" s="7">
        <v>790380410</v>
      </c>
      <c r="V18" s="7">
        <v>1619590</v>
      </c>
      <c r="W18" s="7">
        <v>790098365</v>
      </c>
      <c r="X18" s="7">
        <v>0</v>
      </c>
      <c r="Y18" s="7">
        <v>0</v>
      </c>
      <c r="Z18" s="7">
        <v>0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39</v>
      </c>
      <c r="N19" s="4" t="s">
        <v>40</v>
      </c>
      <c r="O19" s="5" t="s">
        <v>77</v>
      </c>
      <c r="P19" s="7">
        <v>2904153000</v>
      </c>
      <c r="Q19" s="7">
        <v>0</v>
      </c>
      <c r="R19" s="7">
        <v>0</v>
      </c>
      <c r="S19" s="7">
        <v>2904153000</v>
      </c>
      <c r="T19" s="7">
        <v>0</v>
      </c>
      <c r="U19" s="7">
        <v>2904121905</v>
      </c>
      <c r="V19" s="7">
        <v>31095</v>
      </c>
      <c r="W19" s="7">
        <v>2360354381</v>
      </c>
      <c r="X19" s="7">
        <v>2359511567</v>
      </c>
      <c r="Y19" s="7">
        <v>2348999333</v>
      </c>
      <c r="Z19" s="7">
        <v>2230042257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62</v>
      </c>
      <c r="N20" s="4" t="s">
        <v>63</v>
      </c>
      <c r="O20" s="5" t="s">
        <v>77</v>
      </c>
      <c r="P20" s="7">
        <v>0</v>
      </c>
      <c r="Q20" s="7">
        <v>3000000000</v>
      </c>
      <c r="R20" s="7">
        <v>0</v>
      </c>
      <c r="S20" s="7">
        <v>3000000000</v>
      </c>
      <c r="T20" s="7">
        <v>0</v>
      </c>
      <c r="U20" s="7">
        <v>2799062560.5</v>
      </c>
      <c r="V20" s="7">
        <v>200937439.5</v>
      </c>
      <c r="W20" s="7">
        <v>2740901040.6500001</v>
      </c>
      <c r="X20" s="7">
        <v>2151156951.6500001</v>
      </c>
      <c r="Y20" s="7">
        <v>2110751428.1500001</v>
      </c>
      <c r="Z20" s="7">
        <v>2110751428.1500001</v>
      </c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78</v>
      </c>
      <c r="N21" s="4" t="s">
        <v>63</v>
      </c>
      <c r="O21" s="5" t="s">
        <v>77</v>
      </c>
      <c r="P21" s="7">
        <v>288000000</v>
      </c>
      <c r="Q21" s="7">
        <v>0</v>
      </c>
      <c r="R21" s="7">
        <v>0</v>
      </c>
      <c r="S21" s="7">
        <v>288000000</v>
      </c>
      <c r="T21" s="7">
        <v>0</v>
      </c>
      <c r="U21" s="7">
        <v>287999900</v>
      </c>
      <c r="V21" s="7">
        <v>100</v>
      </c>
      <c r="W21" s="7">
        <v>281799137</v>
      </c>
      <c r="X21" s="7">
        <v>225599684.5</v>
      </c>
      <c r="Y21" s="7">
        <v>222099684.5</v>
      </c>
      <c r="Z21" s="7">
        <v>222099684.5</v>
      </c>
    </row>
    <row r="22" spans="1:26" ht="33.75" x14ac:dyDescent="0.25">
      <c r="A22" s="4" t="s">
        <v>32</v>
      </c>
      <c r="B22" s="5" t="s">
        <v>33</v>
      </c>
      <c r="C22" s="6" t="s">
        <v>383</v>
      </c>
      <c r="D22" s="4" t="s">
        <v>71</v>
      </c>
      <c r="E22" s="4" t="s">
        <v>76</v>
      </c>
      <c r="F22" s="4" t="s">
        <v>73</v>
      </c>
      <c r="G22" s="4" t="s">
        <v>46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39</v>
      </c>
      <c r="N22" s="4" t="s">
        <v>40</v>
      </c>
      <c r="O22" s="5" t="s">
        <v>384</v>
      </c>
      <c r="P22" s="7">
        <v>45847000</v>
      </c>
      <c r="Q22" s="7">
        <v>0</v>
      </c>
      <c r="R22" s="7">
        <v>0</v>
      </c>
      <c r="S22" s="7">
        <v>45847000</v>
      </c>
      <c r="T22" s="7">
        <v>458470</v>
      </c>
      <c r="U22" s="7">
        <v>45300000</v>
      </c>
      <c r="V22" s="7">
        <v>88530</v>
      </c>
      <c r="W22" s="7">
        <v>8000000</v>
      </c>
      <c r="X22" s="7">
        <v>0</v>
      </c>
      <c r="Y22" s="7">
        <v>0</v>
      </c>
      <c r="Z22" s="7">
        <v>0</v>
      </c>
    </row>
    <row r="23" spans="1:26" ht="45" x14ac:dyDescent="0.25">
      <c r="A23" s="4" t="s">
        <v>32</v>
      </c>
      <c r="B23" s="5" t="s">
        <v>33</v>
      </c>
      <c r="C23" s="6" t="s">
        <v>81</v>
      </c>
      <c r="D23" s="4" t="s">
        <v>71</v>
      </c>
      <c r="E23" s="4" t="s">
        <v>82</v>
      </c>
      <c r="F23" s="4" t="s">
        <v>73</v>
      </c>
      <c r="G23" s="4" t="s">
        <v>39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39</v>
      </c>
      <c r="N23" s="4" t="s">
        <v>40</v>
      </c>
      <c r="O23" s="5" t="s">
        <v>83</v>
      </c>
      <c r="P23" s="7">
        <v>3000000000</v>
      </c>
      <c r="Q23" s="7">
        <v>0</v>
      </c>
      <c r="R23" s="7">
        <v>0</v>
      </c>
      <c r="S23" s="7">
        <v>3000000000</v>
      </c>
      <c r="T23" s="7">
        <v>30000000</v>
      </c>
      <c r="U23" s="7">
        <v>2959798885.1799998</v>
      </c>
      <c r="V23" s="7">
        <v>10201114.82</v>
      </c>
      <c r="W23" s="7">
        <v>2591865237.98</v>
      </c>
      <c r="X23" s="7">
        <v>2204685376.5</v>
      </c>
      <c r="Y23" s="7">
        <v>2204685376.5</v>
      </c>
      <c r="Z23" s="7">
        <v>2147666892.5</v>
      </c>
    </row>
    <row r="24" spans="1:26" ht="45" x14ac:dyDescent="0.25">
      <c r="A24" s="4" t="s">
        <v>32</v>
      </c>
      <c r="B24" s="5" t="s">
        <v>33</v>
      </c>
      <c r="C24" s="6" t="s">
        <v>81</v>
      </c>
      <c r="D24" s="4" t="s">
        <v>71</v>
      </c>
      <c r="E24" s="4" t="s">
        <v>82</v>
      </c>
      <c r="F24" s="4" t="s">
        <v>73</v>
      </c>
      <c r="G24" s="4" t="s">
        <v>39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38</v>
      </c>
      <c r="M24" s="4" t="s">
        <v>62</v>
      </c>
      <c r="N24" s="4" t="s">
        <v>63</v>
      </c>
      <c r="O24" s="5" t="s">
        <v>83</v>
      </c>
      <c r="P24" s="7">
        <v>0</v>
      </c>
      <c r="Q24" s="7">
        <v>3000000000</v>
      </c>
      <c r="R24" s="7">
        <v>0</v>
      </c>
      <c r="S24" s="7">
        <v>3000000000</v>
      </c>
      <c r="T24" s="7">
        <v>0</v>
      </c>
      <c r="U24" s="7">
        <v>2902547505.2199998</v>
      </c>
      <c r="V24" s="7">
        <v>97452494.780000001</v>
      </c>
      <c r="W24" s="7">
        <v>2674980484.4200001</v>
      </c>
      <c r="X24" s="7">
        <v>1832764737.4200001</v>
      </c>
      <c r="Y24" s="7">
        <v>1372266944.4200001</v>
      </c>
      <c r="Z24" s="7">
        <v>1372266944.4200001</v>
      </c>
    </row>
    <row r="25" spans="1:26" ht="67.5" x14ac:dyDescent="0.25">
      <c r="A25" s="4" t="s">
        <v>32</v>
      </c>
      <c r="B25" s="5" t="s">
        <v>33</v>
      </c>
      <c r="C25" s="6" t="s">
        <v>385</v>
      </c>
      <c r="D25" s="4" t="s">
        <v>71</v>
      </c>
      <c r="E25" s="4" t="s">
        <v>82</v>
      </c>
      <c r="F25" s="4" t="s">
        <v>73</v>
      </c>
      <c r="G25" s="4" t="s">
        <v>62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38</v>
      </c>
      <c r="M25" s="4" t="s">
        <v>39</v>
      </c>
      <c r="N25" s="4" t="s">
        <v>40</v>
      </c>
      <c r="O25" s="5" t="s">
        <v>386</v>
      </c>
      <c r="P25" s="219">
        <v>1000000000</v>
      </c>
      <c r="Q25" s="219">
        <v>0</v>
      </c>
      <c r="R25" s="219">
        <v>0</v>
      </c>
      <c r="S25" s="219">
        <v>1000000000</v>
      </c>
      <c r="T25" s="219">
        <v>41921530</v>
      </c>
      <c r="U25" s="219">
        <v>957400000</v>
      </c>
      <c r="V25" s="219">
        <v>678470</v>
      </c>
      <c r="W25" s="219">
        <v>873600000</v>
      </c>
      <c r="X25" s="219">
        <v>464160000</v>
      </c>
      <c r="Y25" s="219">
        <v>464160000</v>
      </c>
      <c r="Z25" s="219">
        <v>464160000</v>
      </c>
    </row>
    <row r="26" spans="1:26" ht="27.75" customHeight="1" thickBot="1" x14ac:dyDescent="0.3">
      <c r="A26" s="4" t="s">
        <v>32</v>
      </c>
      <c r="B26" s="5" t="s">
        <v>33</v>
      </c>
      <c r="C26" s="6" t="s">
        <v>387</v>
      </c>
      <c r="D26" s="4" t="s">
        <v>71</v>
      </c>
      <c r="E26" s="4" t="s">
        <v>82</v>
      </c>
      <c r="F26" s="4" t="s">
        <v>388</v>
      </c>
      <c r="G26" s="4" t="s">
        <v>36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39</v>
      </c>
      <c r="N26" s="4" t="s">
        <v>40</v>
      </c>
      <c r="O26" s="221" t="s">
        <v>389</v>
      </c>
      <c r="P26" s="219">
        <v>1250000000</v>
      </c>
      <c r="Q26" s="219">
        <v>0</v>
      </c>
      <c r="R26" s="219">
        <v>0</v>
      </c>
      <c r="S26" s="219">
        <v>1250000000</v>
      </c>
      <c r="T26" s="219">
        <v>12500000</v>
      </c>
      <c r="U26" s="219">
        <v>1017361732</v>
      </c>
      <c r="V26" s="219">
        <v>220138268</v>
      </c>
      <c r="W26" s="219">
        <v>1007741664</v>
      </c>
      <c r="X26" s="219">
        <v>862813168.5</v>
      </c>
      <c r="Y26" s="219">
        <v>859650002</v>
      </c>
      <c r="Z26" s="219">
        <v>859650002</v>
      </c>
    </row>
    <row r="27" spans="1:26" ht="23.25" customHeight="1" thickBot="1" x14ac:dyDescent="0.3">
      <c r="A27" t="s">
        <v>1</v>
      </c>
      <c r="B27" t="s">
        <v>1</v>
      </c>
      <c r="C27" t="s">
        <v>1</v>
      </c>
      <c r="D27" t="s">
        <v>1</v>
      </c>
      <c r="E27" t="s">
        <v>1</v>
      </c>
      <c r="F27" t="s">
        <v>1</v>
      </c>
      <c r="G27" t="s">
        <v>1</v>
      </c>
      <c r="H27" t="s">
        <v>1</v>
      </c>
      <c r="I27" t="s">
        <v>1</v>
      </c>
      <c r="J27" t="s">
        <v>1</v>
      </c>
      <c r="K27" t="s">
        <v>1</v>
      </c>
      <c r="L27" t="s">
        <v>1</v>
      </c>
      <c r="M27" t="s">
        <v>1</v>
      </c>
      <c r="N27" t="s">
        <v>1</v>
      </c>
      <c r="O27" t="s">
        <v>1</v>
      </c>
      <c r="P27" s="223">
        <v>26501514389</v>
      </c>
      <c r="Q27" s="222">
        <v>8050982443</v>
      </c>
      <c r="R27" s="222">
        <v>1586982443</v>
      </c>
      <c r="S27" s="222">
        <v>32965514389</v>
      </c>
      <c r="T27" s="222">
        <v>358444360</v>
      </c>
      <c r="U27" s="222">
        <v>31676699637.900002</v>
      </c>
      <c r="V27" s="222">
        <v>930370391.10000002</v>
      </c>
      <c r="W27" s="222">
        <v>28765934227.049999</v>
      </c>
      <c r="X27" s="222">
        <v>24878357415.919998</v>
      </c>
      <c r="Y27" s="222">
        <v>24359228498.919998</v>
      </c>
      <c r="Z27" s="224">
        <v>23412874082.5</v>
      </c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NOVIEMBRE 2016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2016-12-09T17:36:45Z</cp:lastPrinted>
  <dcterms:created xsi:type="dcterms:W3CDTF">2015-08-03T13:34:35Z</dcterms:created>
  <dcterms:modified xsi:type="dcterms:W3CDTF">2016-12-09T17:37:08Z</dcterms:modified>
</cp:coreProperties>
</file>