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300" windowWidth="18060" windowHeight="6870" firstSheet="2" activeTab="2"/>
  </bookViews>
  <sheets>
    <sheet name="EJE AGREGADA" sheetId="1" state="hidden" r:id="rId1"/>
    <sheet name="EJE DESAGREGADA" sheetId="2" state="hidden" r:id="rId2"/>
    <sheet name="EJE AGOSTO 2015" sheetId="4" r:id="rId3"/>
    <sheet name="EJE JUL 2015 (2)" sheetId="5" state="hidden" r:id="rId4"/>
    <sheet name="RESUMEN" sheetId="7" state="hidden" r:id="rId5"/>
    <sheet name="datos iniciales" sheetId="6" state="hidden" r:id="rId6"/>
    <sheet name="Hoja2" sheetId="9" state="hidden" r:id="rId7"/>
  </sheets>
  <definedNames>
    <definedName name="_xlnm._FilterDatabase" localSheetId="2" hidden="1">'EJE AGOSTO 2015'!$A$4:$X$36</definedName>
    <definedName name="_xlnm._FilterDatabase" localSheetId="1" hidden="1">'EJE DESAGREGADA'!$A$4:$Z$134</definedName>
    <definedName name="_xlnm._FilterDatabase" localSheetId="3" hidden="1">'EJE JUL 2015 (2)'!$A$6:$W$42</definedName>
  </definedNames>
  <calcPr calcId="145621"/>
</workbook>
</file>

<file path=xl/calcChain.xml><?xml version="1.0" encoding="utf-8"?>
<calcChain xmlns="http://schemas.openxmlformats.org/spreadsheetml/2006/main">
  <c r="C20" i="7" l="1"/>
  <c r="B74" i="7" l="1"/>
  <c r="E21" i="7"/>
  <c r="E20" i="7"/>
  <c r="C21" i="7"/>
  <c r="Q24" i="4" l="1"/>
  <c r="R24" i="4"/>
  <c r="S24" i="4"/>
  <c r="T24" i="4"/>
  <c r="U24" i="4"/>
  <c r="N24" i="4"/>
  <c r="O24" i="4"/>
  <c r="P24" i="4"/>
  <c r="K24" i="4"/>
  <c r="Q23" i="4"/>
  <c r="R23" i="4"/>
  <c r="S23" i="4"/>
  <c r="T23" i="4"/>
  <c r="U23" i="4"/>
  <c r="P23" i="4"/>
  <c r="P20" i="4"/>
  <c r="Q20" i="4"/>
  <c r="R20" i="4"/>
  <c r="S20" i="4"/>
  <c r="T20" i="4"/>
  <c r="U20" i="4"/>
  <c r="P21" i="4"/>
  <c r="Q21" i="4"/>
  <c r="R21" i="4"/>
  <c r="S21" i="4"/>
  <c r="T21" i="4"/>
  <c r="U21" i="4"/>
  <c r="P22" i="4"/>
  <c r="Q22" i="4"/>
  <c r="R22" i="4"/>
  <c r="S22" i="4"/>
  <c r="T22" i="4"/>
  <c r="U22" i="4"/>
  <c r="Q19" i="4"/>
  <c r="R19" i="4"/>
  <c r="S19" i="4"/>
  <c r="T19" i="4"/>
  <c r="U19" i="4"/>
  <c r="P19" i="4"/>
  <c r="K23" i="4"/>
  <c r="L23" i="4"/>
  <c r="M23" i="4"/>
  <c r="N23" i="4"/>
  <c r="J23" i="4"/>
  <c r="K22" i="4"/>
  <c r="L22" i="4"/>
  <c r="M22" i="4"/>
  <c r="N22" i="4"/>
  <c r="J22" i="4"/>
  <c r="K20" i="4"/>
  <c r="L20" i="4"/>
  <c r="M20" i="4"/>
  <c r="N20" i="4"/>
  <c r="K21" i="4"/>
  <c r="L21" i="4"/>
  <c r="M21" i="4"/>
  <c r="N21" i="4"/>
  <c r="J20" i="4"/>
  <c r="J21" i="4"/>
  <c r="K19" i="4"/>
  <c r="L19" i="4"/>
  <c r="M19" i="4"/>
  <c r="N19" i="4"/>
  <c r="J19" i="4"/>
  <c r="P16" i="4"/>
  <c r="Q16" i="4"/>
  <c r="R16" i="4"/>
  <c r="S16" i="4"/>
  <c r="T16" i="4"/>
  <c r="U16" i="4"/>
  <c r="P17" i="4"/>
  <c r="Q17" i="4"/>
  <c r="R17" i="4"/>
  <c r="S17" i="4"/>
  <c r="T17" i="4"/>
  <c r="U17" i="4"/>
  <c r="Q15" i="4"/>
  <c r="R15" i="4"/>
  <c r="S15" i="4"/>
  <c r="T15" i="4"/>
  <c r="U15" i="4"/>
  <c r="P15" i="4"/>
  <c r="K16" i="4"/>
  <c r="L16" i="4"/>
  <c r="M16" i="4"/>
  <c r="N16" i="4"/>
  <c r="K17" i="4"/>
  <c r="L17" i="4"/>
  <c r="M17" i="4"/>
  <c r="N17" i="4"/>
  <c r="K15" i="4"/>
  <c r="L15" i="4"/>
  <c r="M15" i="4"/>
  <c r="N15" i="4"/>
  <c r="O15" i="4"/>
  <c r="J16" i="4"/>
  <c r="J17" i="4"/>
  <c r="J15" i="4"/>
  <c r="P13" i="4"/>
  <c r="Q13" i="4"/>
  <c r="R13" i="4"/>
  <c r="S13" i="4"/>
  <c r="T13" i="4"/>
  <c r="U13" i="4"/>
  <c r="Q12" i="4"/>
  <c r="R12" i="4"/>
  <c r="S12" i="4"/>
  <c r="T12" i="4"/>
  <c r="U12" i="4"/>
  <c r="P12" i="4"/>
  <c r="J13" i="4"/>
  <c r="K13" i="4"/>
  <c r="L13" i="4"/>
  <c r="M13" i="4"/>
  <c r="N13" i="4"/>
  <c r="K12" i="4"/>
  <c r="L12" i="4"/>
  <c r="M12" i="4"/>
  <c r="N12" i="4"/>
  <c r="J12" i="4"/>
  <c r="P6" i="4"/>
  <c r="Q6" i="4"/>
  <c r="R6" i="4"/>
  <c r="S6" i="4"/>
  <c r="T6" i="4"/>
  <c r="U6" i="4"/>
  <c r="P7" i="4"/>
  <c r="Q7" i="4"/>
  <c r="R7" i="4"/>
  <c r="S7" i="4"/>
  <c r="T7" i="4"/>
  <c r="U7" i="4"/>
  <c r="P8" i="4"/>
  <c r="Q8" i="4"/>
  <c r="R8" i="4"/>
  <c r="S8" i="4"/>
  <c r="T8" i="4"/>
  <c r="U8" i="4"/>
  <c r="P9" i="4"/>
  <c r="Q9" i="4"/>
  <c r="R9" i="4"/>
  <c r="S9" i="4"/>
  <c r="T9" i="4"/>
  <c r="U9" i="4"/>
  <c r="P10" i="4"/>
  <c r="Q10" i="4"/>
  <c r="R10" i="4"/>
  <c r="S10" i="4"/>
  <c r="T10" i="4"/>
  <c r="U10" i="4"/>
  <c r="Q5" i="4"/>
  <c r="R5" i="4"/>
  <c r="S5" i="4"/>
  <c r="T5" i="4"/>
  <c r="U5" i="4"/>
  <c r="P5" i="4"/>
  <c r="K6" i="4"/>
  <c r="L6" i="4"/>
  <c r="M6" i="4"/>
  <c r="N6" i="4"/>
  <c r="K7" i="4"/>
  <c r="L7" i="4"/>
  <c r="M7" i="4"/>
  <c r="N7" i="4"/>
  <c r="K8" i="4"/>
  <c r="L8" i="4"/>
  <c r="M8" i="4"/>
  <c r="N8" i="4"/>
  <c r="K9" i="4"/>
  <c r="L9" i="4"/>
  <c r="M9" i="4"/>
  <c r="N9" i="4"/>
  <c r="K10" i="4"/>
  <c r="L10" i="4"/>
  <c r="M10" i="4"/>
  <c r="N10" i="4"/>
  <c r="N5" i="4"/>
  <c r="K5" i="4"/>
  <c r="L5" i="4"/>
  <c r="M5" i="4"/>
  <c r="J6" i="4"/>
  <c r="J7" i="4"/>
  <c r="J8" i="4"/>
  <c r="J9" i="4"/>
  <c r="J10" i="4"/>
  <c r="J5" i="4"/>
  <c r="O27" i="4" l="1"/>
  <c r="O28" i="4"/>
  <c r="O29" i="4"/>
  <c r="O32" i="4"/>
  <c r="O33" i="4"/>
  <c r="X6" i="4"/>
  <c r="X7" i="4"/>
  <c r="X8" i="4"/>
  <c r="X9" i="4"/>
  <c r="X10" i="4"/>
  <c r="X12" i="4"/>
  <c r="X13" i="4"/>
  <c r="X15" i="4"/>
  <c r="X16" i="4"/>
  <c r="X17" i="4"/>
  <c r="X19" i="4"/>
  <c r="G111" i="7" s="1"/>
  <c r="X20" i="4"/>
  <c r="G112" i="7" s="1"/>
  <c r="X21" i="4"/>
  <c r="G113" i="7" s="1"/>
  <c r="X22" i="4"/>
  <c r="G114" i="7" s="1"/>
  <c r="X23" i="4"/>
  <c r="G115" i="7" s="1"/>
  <c r="X24" i="4"/>
  <c r="X5" i="4"/>
  <c r="W6" i="4"/>
  <c r="W7" i="4"/>
  <c r="W8" i="4"/>
  <c r="W9" i="4"/>
  <c r="W10" i="4"/>
  <c r="W12" i="4"/>
  <c r="W13" i="4"/>
  <c r="W15" i="4"/>
  <c r="W16" i="4"/>
  <c r="W17" i="4"/>
  <c r="W19" i="4"/>
  <c r="F111" i="7" s="1"/>
  <c r="W20" i="4"/>
  <c r="F112" i="7" s="1"/>
  <c r="W21" i="4"/>
  <c r="F113" i="7" s="1"/>
  <c r="W22" i="4"/>
  <c r="F114" i="7" s="1"/>
  <c r="W23" i="4"/>
  <c r="F115" i="7" s="1"/>
  <c r="W24" i="4"/>
  <c r="W5" i="4"/>
  <c r="V6" i="4"/>
  <c r="V7" i="4"/>
  <c r="V8" i="4"/>
  <c r="V9" i="4"/>
  <c r="V10" i="4"/>
  <c r="V12" i="4"/>
  <c r="V13" i="4"/>
  <c r="V15" i="4"/>
  <c r="V16" i="4"/>
  <c r="V17" i="4"/>
  <c r="V19" i="4"/>
  <c r="E111" i="7" s="1"/>
  <c r="V20" i="4"/>
  <c r="E112" i="7" s="1"/>
  <c r="V21" i="4"/>
  <c r="E113" i="7" s="1"/>
  <c r="V22" i="4"/>
  <c r="E114" i="7" s="1"/>
  <c r="V23" i="4"/>
  <c r="E115" i="7" s="1"/>
  <c r="V24" i="4"/>
  <c r="V5" i="4"/>
  <c r="O30" i="4" l="1"/>
  <c r="O34" i="4"/>
  <c r="O36" i="4" l="1"/>
  <c r="M35" i="5" l="1"/>
  <c r="N35" i="5"/>
  <c r="O35" i="5"/>
  <c r="P35" i="5"/>
  <c r="Q35" i="5"/>
  <c r="R35" i="5"/>
  <c r="M34" i="5"/>
  <c r="N34" i="5"/>
  <c r="O34" i="5"/>
  <c r="P34" i="5"/>
  <c r="Q34" i="5"/>
  <c r="R34" i="5"/>
  <c r="M33" i="5"/>
  <c r="N33" i="5"/>
  <c r="O33" i="5"/>
  <c r="P33" i="5"/>
  <c r="P36" i="5" s="1"/>
  <c r="P42" i="5" s="1"/>
  <c r="Q33" i="5"/>
  <c r="R33" i="5"/>
  <c r="M36" i="5"/>
  <c r="O36" i="5"/>
  <c r="Q36" i="5"/>
  <c r="M39" i="5"/>
  <c r="N39" i="5"/>
  <c r="O39" i="5"/>
  <c r="P39" i="5"/>
  <c r="Q39" i="5"/>
  <c r="R39" i="5"/>
  <c r="M38" i="5"/>
  <c r="N38" i="5"/>
  <c r="O38" i="5"/>
  <c r="P38" i="5"/>
  <c r="Q38" i="5"/>
  <c r="R38" i="5"/>
  <c r="O40" i="5"/>
  <c r="P40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L33" i="4"/>
  <c r="M33" i="4"/>
  <c r="N33" i="4"/>
  <c r="P33" i="4"/>
  <c r="Q33" i="4"/>
  <c r="R33" i="4"/>
  <c r="S33" i="4"/>
  <c r="T33" i="4"/>
  <c r="U33" i="4"/>
  <c r="K33" i="4"/>
  <c r="L32" i="4"/>
  <c r="M32" i="4"/>
  <c r="N32" i="4"/>
  <c r="P32" i="4"/>
  <c r="Q32" i="4"/>
  <c r="R32" i="4"/>
  <c r="S32" i="4"/>
  <c r="T32" i="4"/>
  <c r="U32" i="4"/>
  <c r="K32" i="4"/>
  <c r="L29" i="4"/>
  <c r="M29" i="4"/>
  <c r="N29" i="4"/>
  <c r="P29" i="4"/>
  <c r="Q29" i="4"/>
  <c r="R29" i="4"/>
  <c r="S29" i="4"/>
  <c r="T29" i="4"/>
  <c r="U29" i="4"/>
  <c r="L28" i="4"/>
  <c r="M28" i="4"/>
  <c r="N28" i="4"/>
  <c r="P28" i="4"/>
  <c r="Q28" i="4"/>
  <c r="R28" i="4"/>
  <c r="S28" i="4"/>
  <c r="T28" i="4"/>
  <c r="U28" i="4"/>
  <c r="L27" i="4"/>
  <c r="M27" i="4"/>
  <c r="N27" i="4"/>
  <c r="P27" i="4"/>
  <c r="Q27" i="4"/>
  <c r="R27" i="4"/>
  <c r="S27" i="4"/>
  <c r="T27" i="4"/>
  <c r="U27" i="4"/>
  <c r="K29" i="4"/>
  <c r="K28" i="4"/>
  <c r="K27" i="4"/>
  <c r="O42" i="5" l="1"/>
  <c r="M42" i="5"/>
  <c r="R36" i="5"/>
  <c r="N36" i="5"/>
  <c r="N42" i="5" s="1"/>
  <c r="V28" i="4"/>
  <c r="V27" i="4"/>
  <c r="V29" i="4"/>
  <c r="V33" i="4"/>
  <c r="W28" i="4"/>
  <c r="W33" i="4"/>
  <c r="X28" i="4"/>
  <c r="K34" i="4"/>
  <c r="N34" i="4"/>
  <c r="C9" i="7" s="1"/>
  <c r="X33" i="4"/>
  <c r="W27" i="4"/>
  <c r="W29" i="4"/>
  <c r="R34" i="4"/>
  <c r="G9" i="7" s="1"/>
  <c r="V32" i="4"/>
  <c r="U30" i="4"/>
  <c r="X27" i="4"/>
  <c r="M30" i="4"/>
  <c r="X29" i="4"/>
  <c r="X32" i="4"/>
  <c r="Q30" i="4"/>
  <c r="W32" i="4"/>
  <c r="T34" i="4"/>
  <c r="P34" i="4"/>
  <c r="L34" i="4"/>
  <c r="S34" i="4"/>
  <c r="T30" i="4"/>
  <c r="P30" i="4"/>
  <c r="L30" i="4"/>
  <c r="S30" i="4"/>
  <c r="K8" i="7" s="1"/>
  <c r="R30" i="4"/>
  <c r="G8" i="7" s="1"/>
  <c r="N30" i="4"/>
  <c r="C8" i="7" s="1"/>
  <c r="K30" i="4"/>
  <c r="U34" i="4"/>
  <c r="Q34" i="4"/>
  <c r="M34" i="4"/>
  <c r="M36" i="4" s="1"/>
  <c r="M24" i="4" s="1"/>
  <c r="R40" i="5"/>
  <c r="N40" i="5"/>
  <c r="Q40" i="5"/>
  <c r="Q42" i="5" s="1"/>
  <c r="M40" i="5"/>
  <c r="V35" i="5"/>
  <c r="T35" i="5"/>
  <c r="W39" i="5"/>
  <c r="V33" i="5"/>
  <c r="S35" i="5"/>
  <c r="W38" i="5"/>
  <c r="U38" i="5"/>
  <c r="W35" i="5"/>
  <c r="U35" i="5"/>
  <c r="V38" i="5"/>
  <c r="S39" i="5"/>
  <c r="S33" i="5"/>
  <c r="T34" i="5"/>
  <c r="T33" i="5"/>
  <c r="W34" i="5"/>
  <c r="U34" i="5"/>
  <c r="S38" i="5"/>
  <c r="W33" i="5"/>
  <c r="U33" i="5"/>
  <c r="V34" i="5"/>
  <c r="T38" i="5"/>
  <c r="S34" i="5"/>
  <c r="T39" i="5"/>
  <c r="U39" i="5"/>
  <c r="V39" i="5"/>
  <c r="L36" i="5"/>
  <c r="L40" i="5"/>
  <c r="S40" i="5" s="1"/>
  <c r="L36" i="4" l="1"/>
  <c r="L24" i="4" s="1"/>
  <c r="G61" i="7"/>
  <c r="J8" i="7"/>
  <c r="F20" i="7" s="1"/>
  <c r="B72" i="7"/>
  <c r="C62" i="7"/>
  <c r="E9" i="7"/>
  <c r="I9" i="7"/>
  <c r="W34" i="4"/>
  <c r="K9" i="7"/>
  <c r="K10" i="7" s="1"/>
  <c r="G10" i="7"/>
  <c r="E62" i="7"/>
  <c r="F9" i="7"/>
  <c r="D21" i="7" s="1"/>
  <c r="E8" i="7"/>
  <c r="B71" i="7"/>
  <c r="C61" i="7"/>
  <c r="I8" i="7"/>
  <c r="C10" i="7"/>
  <c r="B73" i="7" s="1"/>
  <c r="E61" i="7"/>
  <c r="D71" i="7" s="1"/>
  <c r="F8" i="7"/>
  <c r="D20" i="7" s="1"/>
  <c r="T36" i="4"/>
  <c r="V40" i="5"/>
  <c r="R42" i="5"/>
  <c r="U40" i="5"/>
  <c r="W40" i="5"/>
  <c r="T40" i="5"/>
  <c r="K36" i="4"/>
  <c r="Q36" i="4"/>
  <c r="V34" i="4"/>
  <c r="P36" i="4"/>
  <c r="N36" i="4"/>
  <c r="S36" i="4"/>
  <c r="W30" i="4"/>
  <c r="U36" i="4"/>
  <c r="X34" i="4"/>
  <c r="R36" i="4"/>
  <c r="V30" i="4"/>
  <c r="X30" i="4"/>
  <c r="W36" i="5"/>
  <c r="L42" i="5"/>
  <c r="U36" i="5"/>
  <c r="T36" i="5"/>
  <c r="V36" i="5"/>
  <c r="S36" i="5"/>
  <c r="U42" i="5"/>
  <c r="C63" i="7" l="1"/>
  <c r="F10" i="7"/>
  <c r="D22" i="7" s="1"/>
  <c r="E10" i="7"/>
  <c r="D10" i="7" s="1"/>
  <c r="C22" i="7" s="1"/>
  <c r="J10" i="7"/>
  <c r="F22" i="7" s="1"/>
  <c r="D72" i="7"/>
  <c r="D62" i="7"/>
  <c r="C72" i="7" s="1"/>
  <c r="I10" i="7"/>
  <c r="H10" i="7" s="1"/>
  <c r="E22" i="7" s="1"/>
  <c r="D61" i="7"/>
  <c r="C71" i="7" s="1"/>
  <c r="E63" i="7"/>
  <c r="G62" i="7"/>
  <c r="J9" i="7"/>
  <c r="F21" i="7" s="1"/>
  <c r="F61" i="7"/>
  <c r="E71" i="7" s="1"/>
  <c r="F71" i="7"/>
  <c r="X36" i="4"/>
  <c r="V36" i="4"/>
  <c r="W36" i="4"/>
  <c r="T42" i="5"/>
  <c r="W42" i="5"/>
  <c r="S42" i="5"/>
  <c r="V42" i="5"/>
  <c r="G63" i="7" l="1"/>
  <c r="F62" i="7"/>
  <c r="E72" i="7" s="1"/>
  <c r="F72" i="7"/>
  <c r="D63" i="7"/>
  <c r="C73" i="7" s="1"/>
  <c r="D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Q143" i="2" s="1"/>
  <c r="R137" i="2"/>
  <c r="R143" i="2" s="1"/>
  <c r="S137" i="2"/>
  <c r="S143" i="2" s="1"/>
  <c r="T137" i="2"/>
  <c r="U137" i="2"/>
  <c r="U143" i="2" s="1"/>
  <c r="V137" i="2"/>
  <c r="V143" i="2" s="1"/>
  <c r="W137" i="2"/>
  <c r="W143" i="2" s="1"/>
  <c r="X137" i="2"/>
  <c r="Y137" i="2"/>
  <c r="Y143" i="2" s="1"/>
  <c r="Z137" i="2"/>
  <c r="Z143" i="2" s="1"/>
  <c r="P137" i="2"/>
  <c r="Q136" i="2"/>
  <c r="R136" i="2"/>
  <c r="S136" i="2"/>
  <c r="T136" i="2"/>
  <c r="U136" i="2"/>
  <c r="V136" i="2"/>
  <c r="W136" i="2"/>
  <c r="X136" i="2"/>
  <c r="Y136" i="2"/>
  <c r="Z136" i="2"/>
  <c r="P136" i="2"/>
  <c r="F73" i="7" l="1"/>
  <c r="F63" i="7"/>
  <c r="E73" i="7" s="1"/>
  <c r="X143" i="2"/>
  <c r="T143" i="2"/>
  <c r="P143" i="2"/>
  <c r="X141" i="2"/>
  <c r="T141" i="2"/>
  <c r="P141" i="2"/>
  <c r="W141" i="2"/>
  <c r="S141" i="2"/>
  <c r="Z141" i="2"/>
  <c r="V141" i="2"/>
  <c r="R141" i="2"/>
  <c r="U141" i="2"/>
  <c r="Q141" i="2"/>
  <c r="Y141" i="2"/>
</calcChain>
</file>

<file path=xl/sharedStrings.xml><?xml version="1.0" encoding="utf-8"?>
<sst xmlns="http://schemas.openxmlformats.org/spreadsheetml/2006/main" count="2949" uniqueCount="376">
  <si>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</si>
  <si>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</si>
  <si>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</si>
  <si>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</si>
  <si>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</si>
  <si>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</si>
  <si>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</si>
  <si>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</si>
  <si>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</si>
  <si>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</si>
  <si>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</si>
  <si>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</si>
  <si>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</si>
  <si>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</si>
  <si>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</si>
  <si>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</si>
  <si>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</si>
  <si>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</si>
  <si>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</si>
  <si>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</si>
  <si>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</si>
  <si>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</si>
  <si>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</si>
  <si>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</si>
  <si>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</si>
  <si>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</si>
  <si>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</si>
  <si>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</si>
  <si>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</si>
  <si>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</si>
  <si>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</si>
  <si>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</si>
  <si>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</si>
  <si>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</si>
  <si>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</si>
  <si>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</si>
  <si>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</si>
  <si>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</si>
  <si>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</si>
  <si>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</si>
  <si>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</si>
  <si>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</si>
  <si>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</si>
  <si>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</si>
  <si>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</si>
  <si>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</si>
  <si>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</si>
  <si>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</si>
  <si>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</si>
  <si>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</si>
  <si>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</si>
  <si>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</si>
  <si>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</si>
  <si>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</si>
  <si>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</si>
  <si>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</si>
  <si>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</si>
  <si>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</si>
  <si>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</si>
  <si>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</si>
  <si>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</si>
  <si>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</si>
  <si>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</si>
  <si>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</si>
  <si>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</si>
  <si>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</si>
  <si>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</si>
  <si>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</si>
  <si>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</si>
  <si>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</si>
  <si>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</si>
  <si>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</si>
  <si>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</si>
  <si>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</si>
  <si>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</si>
  <si>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</si>
  <si>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</si>
  <si>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</si>
  <si>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</si>
  <si>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</si>
  <si>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</si>
  <si>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</si>
  <si>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</si>
  <si>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</si>
  <si>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</si>
  <si>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</si>
  <si>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</si>
  <si>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</si>
  <si>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</si>
  <si>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</si>
  <si>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</si>
  <si>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</si>
  <si>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</si>
  <si>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</si>
  <si>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</si>
  <si>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</si>
  <si>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</si>
  <si>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</si>
  <si>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</si>
  <si>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</si>
  <si>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</si>
  <si>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</si>
  <si>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</si>
  <si>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</si>
  <si>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</si>
  <si>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</si>
  <si>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</si>
  <si>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</si>
  <si>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</si>
  <si>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</si>
  <si>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</si>
  <si>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</si>
  <si>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</si>
  <si>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</si>
  <si>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</si>
  <si>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</si>
  <si>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</si>
  <si>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</si>
  <si>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</si>
  <si>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</si>
  <si>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</si>
  <si>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</si>
  <si>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</si>
  <si>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</si>
  <si>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</si>
  <si>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</si>
  <si>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</si>
  <si>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</si>
  <si>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</si>
  <si>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</si>
  <si>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</si>
  <si>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</si>
  <si>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</si>
  <si>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</si>
  <si>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</si>
  <si>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</si>
  <si>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</si>
  <si>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</si>
  <si>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</si>
  <si>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</si>
  <si>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</si>
  <si>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</si>
  <si>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</si>
  <si>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</si>
  <si>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</si>
  <si>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</si>
  <si>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</si>
  <si>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</si>
  <si>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</si>
  <si>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</si>
  <si>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</si>
  <si>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</si>
  <si>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</si>
  <si>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</si>
  <si>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</si>
  <si>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</si>
  <si>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</si>
  <si>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</si>
  <si>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</si>
  <si>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</si>
  <si>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</si>
  <si>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</si>
  <si>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</si>
  <si>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</si>
  <si>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</si>
  <si>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</si>
  <si>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</si>
  <si>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</si>
  <si>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</si>
  <si>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</si>
  <si>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</si>
  <si>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</si>
  <si>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</si>
  <si>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</si>
  <si>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</si>
  <si>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</si>
  <si>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</si>
  <si>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</si>
  <si>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</si>
  <si>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</si>
  <si>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</si>
  <si>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</si>
  <si>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</si>
  <si>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</si>
  <si>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</si>
  <si>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</si>
  <si>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</si>
  <si>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</si>
  <si>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</si>
  <si>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</si>
  <si>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</si>
  <si>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</si>
  <si>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</si>
  <si>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</si>
  <si>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</si>
  <si>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</si>
  <si>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</si>
  <si>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</si>
  <si>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</si>
  <si>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</si>
  <si>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</si>
  <si>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</si>
  <si>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</si>
  <si>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</si>
  <si>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</si>
  <si>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</si>
  <si>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</si>
  <si>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</si>
  <si>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</si>
  <si>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</si>
  <si>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</si>
  <si>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</si>
  <si>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</si>
  <si>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</si>
  <si>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</si>
  <si>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</si>
  <si>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</si>
  <si>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</si>
  <si>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</si>
  <si>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</si>
  <si>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</si>
  <si>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</si>
  <si>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</si>
  <si>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</si>
  <si>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</si>
  <si>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</si>
  <si>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</si>
  <si>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</si>
  <si>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</si>
  <si>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</si>
  <si>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</si>
  <si>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</si>
  <si>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</si>
  <si>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</si>
  <si>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</si>
  <si>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</si>
  <si>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</si>
  <si>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</si>
  <si>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</si>
  <si>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</si>
  <si>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</si>
  <si>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</si>
  <si>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</si>
  <si>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</si>
  <si>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</si>
  <si>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</si>
  <si>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</si>
  <si>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</si>
  <si>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</si>
  <si>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</si>
  <si>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</si>
  <si>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</si>
  <si>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</si>
  <si>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</si>
  <si>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</si>
  <si>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</si>
  <si>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</si>
  <si>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</si>
  <si>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</si>
  <si>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</si>
  <si>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</si>
  <si>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</si>
  <si>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</si>
  <si>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</si>
  <si>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</si>
  <si>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</si>
  <si>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</si>
  <si>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</si>
  <si>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</si>
  <si>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</si>
  <si>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</si>
  <si>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</si>
  <si>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</si>
  <si>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</si>
  <si>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</si>
  <si>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</si>
  <si>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</si>
  <si>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</si>
  <si>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</si>
  <si>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</si>
  <si>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</si>
  <si>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</si>
  <si>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</si>
  <si>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</si>
  <si>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</si>
  <si>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</si>
  <si>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</si>
  <si>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</si>
  <si>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</si>
  <si>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</si>
  <si>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</si>
  <si>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</si>
  <si>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</si>
  <si>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</si>
  <si>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</si>
  <si>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</si>
  <si>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</si>
  <si>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</si>
  <si>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</si>
  <si>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</si>
  <si>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</si>
  <si>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</si>
  <si>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</si>
  <si>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</si>
  <si>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</si>
  <si>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</si>
  <si>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</si>
  <si>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</si>
  <si>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</si>
  <si>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</si>
  <si>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</si>
  <si>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</si>
  <si>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</si>
  <si>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</si>
  <si>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</si>
  <si>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</si>
  <si>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</si>
  <si>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</si>
  <si>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</si>
  <si>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</si>
  <si>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</si>
  <si>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</si>
  <si>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</si>
  <si>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</si>
  <si>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</si>
  <si>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</si>
  <si>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</si>
  <si>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</si>
  <si>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</si>
  <si>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</si>
  <si>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</si>
  <si>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</si>
  <si>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</si>
  <si>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</si>
  <si>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</si>
  <si>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</si>
  <si>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</si>
  <si>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</si>
  <si>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</si>
  <si>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</si>
  <si>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</si>
  <si>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</si>
  <si>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</si>
  <si>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</si>
  <si>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</si>
  <si>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</si>
  <si>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</si>
  <si>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</si>
  <si>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</si>
  <si>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</si>
  <si>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</si>
  <si>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</si>
  <si>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</si>
  <si>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</si>
  <si>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</si>
  <si>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</si>
  <si>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</si>
  <si>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</si>
  <si>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</si>
  <si>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</si>
  <si>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</si>
  <si>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</si>
  <si>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</si>
  <si>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</si>
  <si>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</si>
  <si>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</si>
  <si>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EJECUCION PROYECTOS DE INVERSION A 21 DE AGOSTO DE 2015</t>
  </si>
  <si>
    <t>C-113-1000</t>
  </si>
  <si>
    <t>Funcionamiento : 15.839</t>
  </si>
  <si>
    <t>Inversión : 9.294</t>
  </si>
  <si>
    <t>Total : 25.133</t>
  </si>
  <si>
    <t xml:space="preserve">Comparativo Ejecucion a 26 de agosto de 2015 </t>
  </si>
  <si>
    <t xml:space="preserve">Ejecucion a 26 de agosto de 2015 </t>
  </si>
  <si>
    <t>EJECUCION PROYECTOS DE INVERSION A 26 DE AGOSTO DE 2015</t>
  </si>
  <si>
    <t>Enero-Agosto</t>
  </si>
  <si>
    <t>Ejecución Presupuestal Acumulada a 31 de Agosto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</si>
</sst>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[$-1240A]&quot;$&quot;\ #,##0.00;\(&quot;$&quot;\ #,##0.00\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0.0"/>
  </numFmts>
  <fonts count="3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sz val="8"/>
      <color rgb="FF000000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B06E0E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12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43" fontId="6" fillId="2" borderId="0" xfId="1" applyFont="1" applyFill="1" applyBorder="1"/>
    <xf numFmtId="164" fontId="6" fillId="3" borderId="0" xfId="1" applyNumberFormat="1" applyFont="1" applyFill="1" applyBorder="1"/>
    <xf numFmtId="43" fontId="6" fillId="4" borderId="0" xfId="1" applyFont="1" applyFill="1" applyBorder="1"/>
    <xf numFmtId="43" fontId="6" fillId="5" borderId="0" xfId="1" applyFont="1" applyFill="1" applyBorder="1"/>
    <xf numFmtId="43" fontId="6" fillId="7" borderId="0" xfId="1" applyFont="1" applyFill="1" applyBorder="1"/>
    <xf numFmtId="43" fontId="1" fillId="0" borderId="0" xfId="0" applyNumberFormat="1" applyFont="1" applyFill="1" applyBorder="1"/>
    <xf numFmtId="43" fontId="6" fillId="6" borderId="0" xfId="0" applyNumberFormat="1" applyFont="1" applyFill="1" applyBorder="1"/>
    <xf numFmtId="43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3" fillId="0" borderId="0" xfId="0" applyNumberFormat="1" applyFont="1" applyFill="1" applyBorder="1" applyAlignment="1">
      <alignment horizontal="center" vertical="center" wrapText="1" readingOrder="1"/>
    </xf>
    <xf numFmtId="0" fontId="14" fillId="0" borderId="0" xfId="0" applyFont="1" applyFill="1" applyBorder="1"/>
    <xf numFmtId="0" fontId="15" fillId="0" borderId="0" xfId="0" applyFont="1" applyFill="1" applyBorder="1"/>
    <xf numFmtId="0" fontId="16" fillId="0" borderId="0" xfId="0" applyNumberFormat="1" applyFont="1" applyFill="1" applyBorder="1" applyAlignment="1">
      <alignment horizontal="center" vertical="center" wrapText="1" readingOrder="1"/>
    </xf>
    <xf numFmtId="0" fontId="13" fillId="0" borderId="2" xfId="0" applyNumberFormat="1" applyFont="1" applyFill="1" applyBorder="1" applyAlignment="1">
      <alignment horizontal="center" vertical="center" wrapText="1" readingOrder="1"/>
    </xf>
    <xf numFmtId="0" fontId="17" fillId="0" borderId="2" xfId="0" applyNumberFormat="1" applyFont="1" applyFill="1" applyBorder="1" applyAlignment="1">
      <alignment horizontal="center" vertical="center" wrapText="1" readingOrder="1"/>
    </xf>
    <xf numFmtId="0" fontId="17" fillId="5" borderId="2" xfId="0" applyNumberFormat="1" applyFont="1" applyFill="1" applyBorder="1" applyAlignment="1">
      <alignment horizontal="center" vertical="center" wrapText="1" readingOrder="1"/>
    </xf>
    <xf numFmtId="0" fontId="17" fillId="4" borderId="2" xfId="0" applyNumberFormat="1" applyFont="1" applyFill="1" applyBorder="1" applyAlignment="1">
      <alignment horizontal="center" vertical="center" wrapText="1" readingOrder="1"/>
    </xf>
    <xf numFmtId="0" fontId="17" fillId="9" borderId="2" xfId="0" applyNumberFormat="1" applyFont="1" applyFill="1" applyBorder="1" applyAlignment="1">
      <alignment horizontal="center" vertical="center" wrapText="1" readingOrder="1"/>
    </xf>
    <xf numFmtId="0" fontId="18" fillId="5" borderId="2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0" fontId="20" fillId="0" borderId="3" xfId="0" applyNumberFormat="1" applyFont="1" applyFill="1" applyBorder="1" applyAlignment="1">
      <alignment horizontal="left" vertical="center" wrapText="1" readingOrder="1"/>
    </xf>
    <xf numFmtId="43" fontId="20" fillId="0" borderId="3" xfId="1" applyFont="1" applyFill="1" applyBorder="1" applyAlignment="1">
      <alignment horizontal="left" vertical="center" wrapText="1" readingOrder="1"/>
    </xf>
    <xf numFmtId="2" fontId="15" fillId="0" borderId="0" xfId="0" applyNumberFormat="1" applyFont="1" applyFill="1" applyBorder="1"/>
    <xf numFmtId="4" fontId="21" fillId="0" borderId="0" xfId="0" applyNumberFormat="1" applyFont="1" applyFill="1" applyBorder="1" applyAlignment="1" applyProtection="1">
      <alignment horizontal="center"/>
    </xf>
    <xf numFmtId="4" fontId="21" fillId="0" borderId="0" xfId="0" applyNumberFormat="1" applyFont="1" applyFill="1" applyBorder="1" applyAlignment="1" applyProtection="1"/>
    <xf numFmtId="4" fontId="22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Fill="1" applyBorder="1"/>
    <xf numFmtId="2" fontId="22" fillId="0" borderId="0" xfId="0" applyNumberFormat="1" applyFont="1" applyFill="1" applyBorder="1"/>
    <xf numFmtId="0" fontId="20" fillId="0" borderId="1" xfId="0" applyNumberFormat="1" applyFont="1" applyFill="1" applyBorder="1" applyAlignment="1">
      <alignment vertical="center" wrapText="1" readingOrder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2" fontId="18" fillId="9" borderId="0" xfId="0" applyNumberFormat="1" applyFont="1" applyFill="1" applyBorder="1"/>
    <xf numFmtId="43" fontId="17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2" fillId="12" borderId="0" xfId="0" applyNumberFormat="1" applyFont="1" applyFill="1" applyBorder="1"/>
    <xf numFmtId="39" fontId="5" fillId="5" borderId="0" xfId="0" applyNumberFormat="1" applyFont="1" applyFill="1" applyBorder="1"/>
    <xf numFmtId="2" fontId="22" fillId="5" borderId="0" xfId="0" applyNumberFormat="1" applyFont="1" applyFill="1" applyBorder="1"/>
    <xf numFmtId="2" fontId="5" fillId="0" borderId="0" xfId="0" applyNumberFormat="1" applyFont="1" applyFill="1" applyBorder="1"/>
    <xf numFmtId="0" fontId="20" fillId="0" borderId="3" xfId="0" applyNumberFormat="1" applyFont="1" applyFill="1" applyBorder="1" applyAlignment="1">
      <alignment horizontal="center" vertical="center" wrapText="1" readingOrder="1"/>
    </xf>
    <xf numFmtId="0" fontId="23" fillId="0" borderId="0" xfId="0" applyFont="1" applyFill="1" applyBorder="1"/>
    <xf numFmtId="0" fontId="12" fillId="0" borderId="5" xfId="0" applyNumberFormat="1" applyFont="1" applyFill="1" applyBorder="1" applyAlignment="1">
      <alignment horizontal="left" vertical="center" wrapText="1" readingOrder="1"/>
    </xf>
    <xf numFmtId="39" fontId="25" fillId="0" borderId="6" xfId="0" applyNumberFormat="1" applyFont="1" applyFill="1" applyBorder="1"/>
    <xf numFmtId="0" fontId="12" fillId="0" borderId="9" xfId="0" applyNumberFormat="1" applyFont="1" applyFill="1" applyBorder="1" applyAlignment="1">
      <alignment horizontal="left" vertical="center" wrapText="1" readingOrder="1"/>
    </xf>
    <xf numFmtId="0" fontId="12" fillId="0" borderId="2" xfId="0" applyNumberFormat="1" applyFont="1" applyFill="1" applyBorder="1" applyAlignment="1">
      <alignment horizontal="left" vertical="center" wrapText="1" readingOrder="1"/>
    </xf>
    <xf numFmtId="39" fontId="25" fillId="0" borderId="11" xfId="0" applyNumberFormat="1" applyFont="1" applyFill="1" applyBorder="1"/>
    <xf numFmtId="39" fontId="25" fillId="0" borderId="12" xfId="0" applyNumberFormat="1" applyFont="1" applyFill="1" applyBorder="1"/>
    <xf numFmtId="0" fontId="12" fillId="0" borderId="14" xfId="0" applyNumberFormat="1" applyFont="1" applyFill="1" applyBorder="1" applyAlignment="1">
      <alignment horizontal="left" vertical="center" wrapText="1" readingOrder="1"/>
    </xf>
    <xf numFmtId="39" fontId="26" fillId="13" borderId="18" xfId="0" applyNumberFormat="1" applyFont="1" applyFill="1" applyBorder="1"/>
    <xf numFmtId="39" fontId="26" fillId="13" borderId="19" xfId="0" applyNumberFormat="1" applyFont="1" applyFill="1" applyBorder="1"/>
    <xf numFmtId="0" fontId="24" fillId="0" borderId="17" xfId="0" applyNumberFormat="1" applyFont="1" applyFill="1" applyBorder="1" applyAlignment="1">
      <alignment horizontal="center" vertical="center" wrapText="1" readingOrder="1"/>
    </xf>
    <xf numFmtId="39" fontId="26" fillId="12" borderId="18" xfId="0" applyNumberFormat="1" applyFont="1" applyFill="1" applyBorder="1"/>
    <xf numFmtId="39" fontId="26" fillId="12" borderId="19" xfId="0" applyNumberFormat="1" applyFont="1" applyFill="1" applyBorder="1"/>
    <xf numFmtId="39" fontId="24" fillId="9" borderId="8" xfId="0" applyNumberFormat="1" applyFont="1" applyFill="1" applyBorder="1" applyAlignment="1">
      <alignment horizontal="right" vertical="center" wrapText="1" readingOrder="1"/>
    </xf>
    <xf numFmtId="39" fontId="24" fillId="9" borderId="10" xfId="0" applyNumberFormat="1" applyFont="1" applyFill="1" applyBorder="1" applyAlignment="1">
      <alignment horizontal="right" vertical="center" wrapText="1" readingOrder="1"/>
    </xf>
    <xf numFmtId="0" fontId="12" fillId="0" borderId="9" xfId="0" applyNumberFormat="1" applyFont="1" applyFill="1" applyBorder="1" applyAlignment="1">
      <alignment horizontal="center" vertical="center" wrapText="1" readingOrder="1"/>
    </xf>
    <xf numFmtId="0" fontId="12" fillId="0" borderId="11" xfId="0" applyNumberFormat="1" applyFont="1" applyFill="1" applyBorder="1" applyAlignment="1">
      <alignment horizontal="center" vertical="center" wrapText="1" readingOrder="1"/>
    </xf>
    <xf numFmtId="0" fontId="12" fillId="0" borderId="13" xfId="0" applyNumberFormat="1" applyFont="1" applyFill="1" applyBorder="1" applyAlignment="1">
      <alignment horizontal="center" vertical="center" wrapText="1" readingOrder="1"/>
    </xf>
    <xf numFmtId="0" fontId="12" fillId="0" borderId="14" xfId="0" applyNumberFormat="1" applyFont="1" applyFill="1" applyBorder="1" applyAlignment="1">
      <alignment horizontal="center" vertical="center" wrapText="1" readingOrder="1"/>
    </xf>
    <xf numFmtId="0" fontId="12" fillId="0" borderId="22" xfId="0" applyNumberFormat="1" applyFont="1" applyFill="1" applyBorder="1" applyAlignment="1">
      <alignment horizontal="left" vertical="center" wrapText="1" readingOrder="1"/>
    </xf>
    <xf numFmtId="0" fontId="12" fillId="0" borderId="22" xfId="0" applyNumberFormat="1" applyFont="1" applyFill="1" applyBorder="1" applyAlignment="1">
      <alignment horizontal="center" vertical="center" wrapText="1" readingOrder="1"/>
    </xf>
    <xf numFmtId="0" fontId="12" fillId="0" borderId="4" xfId="0" applyNumberFormat="1" applyFont="1" applyFill="1" applyBorder="1" applyAlignment="1">
      <alignment horizontal="center" vertical="center" wrapText="1" readingOrder="1"/>
    </xf>
    <xf numFmtId="0" fontId="12" fillId="0" borderId="24" xfId="0" applyNumberFormat="1" applyFont="1" applyFill="1" applyBorder="1" applyAlignment="1">
      <alignment horizontal="center" vertical="center" wrapText="1" readingOrder="1"/>
    </xf>
    <xf numFmtId="0" fontId="12" fillId="0" borderId="24" xfId="0" applyNumberFormat="1" applyFont="1" applyFill="1" applyBorder="1" applyAlignment="1">
      <alignment horizontal="left" vertical="center" wrapText="1" readingOrder="1"/>
    </xf>
    <xf numFmtId="164" fontId="12" fillId="0" borderId="24" xfId="0" applyNumberFormat="1" applyFont="1" applyFill="1" applyBorder="1" applyAlignment="1">
      <alignment horizontal="right" vertical="center" wrapText="1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3" fillId="0" borderId="25" xfId="0" applyNumberFormat="1" applyFont="1" applyFill="1" applyBorder="1" applyAlignment="1">
      <alignment horizontal="center" vertical="center" wrapText="1" readingOrder="1"/>
    </xf>
    <xf numFmtId="39" fontId="24" fillId="9" borderId="18" xfId="0" applyNumberFormat="1" applyFont="1" applyFill="1" applyBorder="1" applyAlignment="1">
      <alignment horizontal="right" vertical="center" wrapText="1" readingOrder="1"/>
    </xf>
    <xf numFmtId="0" fontId="24" fillId="0" borderId="18" xfId="0" applyNumberFormat="1" applyFont="1" applyFill="1" applyBorder="1" applyAlignment="1">
      <alignment horizontal="center" vertical="center" wrapText="1" readingOrder="1"/>
    </xf>
    <xf numFmtId="0" fontId="24" fillId="13" borderId="18" xfId="0" applyNumberFormat="1" applyFont="1" applyFill="1" applyBorder="1" applyAlignment="1">
      <alignment horizontal="center" vertical="center" wrapText="1" readingOrder="1"/>
    </xf>
    <xf numFmtId="0" fontId="24" fillId="4" borderId="18" xfId="0" applyNumberFormat="1" applyFont="1" applyFill="1" applyBorder="1" applyAlignment="1">
      <alignment horizontal="center" vertical="center" wrapText="1" readingOrder="1"/>
    </xf>
    <xf numFmtId="39" fontId="24" fillId="0" borderId="0" xfId="0" applyNumberFormat="1" applyFont="1" applyFill="1" applyBorder="1" applyAlignment="1">
      <alignment horizontal="right" vertical="center" wrapText="1" readingOrder="1"/>
    </xf>
    <xf numFmtId="39" fontId="25" fillId="0" borderId="28" xfId="0" applyNumberFormat="1" applyFont="1" applyFill="1" applyBorder="1"/>
    <xf numFmtId="39" fontId="26" fillId="13" borderId="29" xfId="0" applyNumberFormat="1" applyFont="1" applyFill="1" applyBorder="1"/>
    <xf numFmtId="39" fontId="24" fillId="9" borderId="7" xfId="0" applyNumberFormat="1" applyFont="1" applyFill="1" applyBorder="1" applyAlignment="1">
      <alignment horizontal="right" vertical="center" wrapText="1" readingOrder="1"/>
    </xf>
    <xf numFmtId="39" fontId="25" fillId="0" borderId="0" xfId="0" applyNumberFormat="1" applyFont="1" applyFill="1" applyBorder="1"/>
    <xf numFmtId="39" fontId="25" fillId="0" borderId="15" xfId="0" applyNumberFormat="1" applyFont="1" applyFill="1" applyBorder="1"/>
    <xf numFmtId="39" fontId="25" fillId="0" borderId="30" xfId="0" applyNumberFormat="1" applyFont="1" applyFill="1" applyBorder="1"/>
    <xf numFmtId="39" fontId="25" fillId="0" borderId="16" xfId="0" applyNumberFormat="1" applyFont="1" applyFill="1" applyBorder="1"/>
    <xf numFmtId="0" fontId="12" fillId="0" borderId="27" xfId="0" applyNumberFormat="1" applyFont="1" applyFill="1" applyBorder="1" applyAlignment="1">
      <alignment horizontal="center" vertical="center" wrapText="1" readingOrder="1"/>
    </xf>
    <xf numFmtId="0" fontId="12" fillId="0" borderId="15" xfId="0" applyNumberFormat="1" applyFont="1" applyFill="1" applyBorder="1" applyAlignment="1">
      <alignment horizontal="center" vertical="center" wrapText="1" readingOrder="1"/>
    </xf>
    <xf numFmtId="0" fontId="12" fillId="0" borderId="15" xfId="0" applyNumberFormat="1" applyFont="1" applyFill="1" applyBorder="1" applyAlignment="1">
      <alignment horizontal="left" vertical="center" wrapText="1" readingOrder="1"/>
    </xf>
    <xf numFmtId="0" fontId="24" fillId="0" borderId="2" xfId="0" applyNumberFormat="1" applyFont="1" applyFill="1" applyBorder="1" applyAlignment="1">
      <alignment horizontal="center" vertical="center" wrapText="1" readingOrder="1"/>
    </xf>
    <xf numFmtId="0" fontId="24" fillId="0" borderId="4" xfId="0" applyNumberFormat="1" applyFont="1" applyFill="1" applyBorder="1" applyAlignment="1">
      <alignment horizontal="center" vertical="center" wrapText="1" readingOrder="1"/>
    </xf>
    <xf numFmtId="39" fontId="12" fillId="0" borderId="2" xfId="0" applyNumberFormat="1" applyFont="1" applyFill="1" applyBorder="1" applyAlignment="1">
      <alignment horizontal="right" vertical="center" wrapText="1" readingOrder="1"/>
    </xf>
    <xf numFmtId="39" fontId="12" fillId="0" borderId="21" xfId="0" applyNumberFormat="1" applyFont="1" applyFill="1" applyBorder="1" applyAlignment="1">
      <alignment horizontal="right" vertical="center" wrapText="1" readingOrder="1"/>
    </xf>
    <xf numFmtId="39" fontId="12" fillId="0" borderId="22" xfId="0" applyNumberFormat="1" applyFont="1" applyFill="1" applyBorder="1" applyAlignment="1">
      <alignment horizontal="right" vertical="center" wrapText="1" readingOrder="1"/>
    </xf>
    <xf numFmtId="39" fontId="12" fillId="0" borderId="23" xfId="0" applyNumberFormat="1" applyFont="1" applyFill="1" applyBorder="1" applyAlignment="1">
      <alignment horizontal="right" vertical="center" wrapText="1" readingOrder="1"/>
    </xf>
    <xf numFmtId="39" fontId="12" fillId="0" borderId="11" xfId="0" applyNumberFormat="1" applyFont="1" applyFill="1" applyBorder="1" applyAlignment="1">
      <alignment horizontal="right" vertical="center" wrapText="1" readingOrder="1"/>
    </xf>
    <xf numFmtId="39" fontId="12" fillId="0" borderId="12" xfId="0" applyNumberFormat="1" applyFont="1" applyFill="1" applyBorder="1" applyAlignment="1">
      <alignment horizontal="right" vertical="center" wrapText="1" readingOrder="1"/>
    </xf>
    <xf numFmtId="43" fontId="12" fillId="0" borderId="2" xfId="1" applyFont="1" applyFill="1" applyBorder="1" applyAlignment="1">
      <alignment horizontal="left" vertical="center" wrapText="1" readingOrder="1"/>
    </xf>
    <xf numFmtId="43" fontId="12" fillId="0" borderId="2" xfId="1" applyFont="1" applyFill="1" applyBorder="1" applyAlignment="1">
      <alignment horizontal="right" vertical="center" wrapText="1" readingOrder="1"/>
    </xf>
    <xf numFmtId="43" fontId="12" fillId="0" borderId="11" xfId="1" applyFont="1" applyFill="1" applyBorder="1" applyAlignment="1">
      <alignment horizontal="left" vertical="center" wrapText="1" readingOrder="1"/>
    </xf>
    <xf numFmtId="43" fontId="12" fillId="0" borderId="15" xfId="1" applyFont="1" applyFill="1" applyBorder="1" applyAlignment="1">
      <alignment horizontal="left" vertical="center" wrapText="1" readingOrder="1"/>
    </xf>
    <xf numFmtId="0" fontId="12" fillId="0" borderId="26" xfId="0" applyNumberFormat="1" applyFont="1" applyFill="1" applyBorder="1" applyAlignment="1">
      <alignment horizontal="center" vertical="center" wrapText="1" readingOrder="1"/>
    </xf>
    <xf numFmtId="0" fontId="12" fillId="0" borderId="26" xfId="0" applyNumberFormat="1" applyFont="1" applyFill="1" applyBorder="1" applyAlignment="1">
      <alignment horizontal="left" vertical="center" wrapText="1" readingOrder="1"/>
    </xf>
    <xf numFmtId="43" fontId="12" fillId="0" borderId="26" xfId="1" applyFont="1" applyFill="1" applyBorder="1" applyAlignment="1">
      <alignment horizontal="left" vertical="center" wrapText="1" readingOrder="1"/>
    </xf>
    <xf numFmtId="39" fontId="12" fillId="0" borderId="26" xfId="0" applyNumberFormat="1" applyFont="1" applyFill="1" applyBorder="1" applyAlignment="1">
      <alignment horizontal="right" vertical="center" wrapText="1" readingOrder="1"/>
    </xf>
    <xf numFmtId="43" fontId="12" fillId="0" borderId="26" xfId="1" applyFont="1" applyFill="1" applyBorder="1" applyAlignment="1">
      <alignment horizontal="right" vertical="center" wrapText="1" readingOrder="1"/>
    </xf>
    <xf numFmtId="39" fontId="12" fillId="0" borderId="15" xfId="0" applyNumberFormat="1" applyFont="1" applyFill="1" applyBorder="1" applyAlignment="1">
      <alignment horizontal="right" vertical="center" wrapText="1" readingOrder="1"/>
    </xf>
    <xf numFmtId="43" fontId="12" fillId="0" borderId="18" xfId="1" applyFont="1" applyFill="1" applyBorder="1" applyAlignment="1">
      <alignment horizontal="left" vertical="center" wrapText="1" readingOrder="1"/>
    </xf>
    <xf numFmtId="39" fontId="12" fillId="0" borderId="18" xfId="0" applyNumberFormat="1" applyFont="1" applyFill="1" applyBorder="1" applyAlignment="1">
      <alignment horizontal="right" vertical="center" wrapText="1" readingOrder="1"/>
    </xf>
    <xf numFmtId="43" fontId="12" fillId="0" borderId="15" xfId="1" applyFont="1" applyFill="1" applyBorder="1" applyAlignment="1">
      <alignment horizontal="right" vertical="center" wrapText="1" readingOrder="1"/>
    </xf>
    <xf numFmtId="43" fontId="12" fillId="0" borderId="22" xfId="1" applyFont="1" applyFill="1" applyBorder="1" applyAlignment="1">
      <alignment horizontal="left" vertical="center" wrapText="1" readingOrder="1"/>
    </xf>
    <xf numFmtId="43" fontId="12" fillId="0" borderId="22" xfId="1" applyFont="1" applyFill="1" applyBorder="1" applyAlignment="1">
      <alignment horizontal="right" vertical="center" wrapText="1" readingOrder="1"/>
    </xf>
    <xf numFmtId="39" fontId="25" fillId="0" borderId="26" xfId="0" applyNumberFormat="1" applyFont="1" applyFill="1" applyBorder="1"/>
    <xf numFmtId="39" fontId="25" fillId="0" borderId="2" xfId="0" applyNumberFormat="1" applyFont="1" applyFill="1" applyBorder="1"/>
    <xf numFmtId="0" fontId="12" fillId="0" borderId="27" xfId="0" applyNumberFormat="1" applyFont="1" applyFill="1" applyBorder="1" applyAlignment="1">
      <alignment horizontal="left" vertical="center" wrapText="1" readingOrder="1"/>
    </xf>
    <xf numFmtId="0" fontId="28" fillId="0" borderId="0" xfId="0" applyFont="1" applyBorder="1"/>
    <xf numFmtId="0" fontId="29" fillId="16" borderId="2" xfId="0" applyFont="1" applyFill="1" applyBorder="1" applyAlignment="1">
      <alignment horizontal="center" vertical="center"/>
    </xf>
    <xf numFmtId="0" fontId="29" fillId="16" borderId="2" xfId="0" applyFont="1" applyFill="1" applyBorder="1" applyAlignment="1">
      <alignment horizontal="center"/>
    </xf>
    <xf numFmtId="0" fontId="29" fillId="15" borderId="2" xfId="0" applyFont="1" applyFill="1" applyBorder="1" applyAlignment="1">
      <alignment vertical="center"/>
    </xf>
    <xf numFmtId="165" fontId="29" fillId="15" borderId="2" xfId="1" applyNumberFormat="1" applyFont="1" applyFill="1" applyBorder="1" applyAlignment="1">
      <alignment horizontal="center" vertical="center"/>
    </xf>
    <xf numFmtId="166" fontId="29" fillId="15" borderId="2" xfId="2" applyNumberFormat="1" applyFont="1" applyFill="1" applyBorder="1" applyAlignment="1">
      <alignment horizontal="right" vertical="center"/>
    </xf>
    <xf numFmtId="165" fontId="29" fillId="15" borderId="2" xfId="1" applyNumberFormat="1" applyFont="1" applyFill="1" applyBorder="1" applyAlignment="1">
      <alignment horizontal="right" vertical="center"/>
    </xf>
    <xf numFmtId="167" fontId="29" fillId="15" borderId="2" xfId="1" applyNumberFormat="1" applyFont="1" applyFill="1" applyBorder="1" applyAlignment="1">
      <alignment horizontal="right" vertical="center"/>
    </xf>
    <xf numFmtId="165" fontId="29" fillId="15" borderId="2" xfId="1" applyNumberFormat="1" applyFont="1" applyFill="1" applyBorder="1" applyAlignment="1">
      <alignment horizontal="left" vertical="center"/>
    </xf>
    <xf numFmtId="0" fontId="29" fillId="16" borderId="2" xfId="0" applyFont="1" applyFill="1" applyBorder="1" applyAlignment="1">
      <alignment vertical="center"/>
    </xf>
    <xf numFmtId="165" fontId="29" fillId="16" borderId="2" xfId="1" applyNumberFormat="1" applyFont="1" applyFill="1" applyBorder="1" applyAlignment="1">
      <alignment horizontal="center" vertical="center"/>
    </xf>
    <xf numFmtId="166" fontId="29" fillId="16" borderId="2" xfId="2" applyNumberFormat="1" applyFont="1" applyFill="1" applyBorder="1" applyAlignment="1">
      <alignment horizontal="right" vertical="center"/>
    </xf>
    <xf numFmtId="165" fontId="29" fillId="16" borderId="2" xfId="1" applyNumberFormat="1" applyFont="1" applyFill="1" applyBorder="1" applyAlignment="1">
      <alignment horizontal="right" vertical="center"/>
    </xf>
    <xf numFmtId="167" fontId="29" fillId="16" borderId="2" xfId="1" applyNumberFormat="1" applyFont="1" applyFill="1" applyBorder="1" applyAlignment="1">
      <alignment horizontal="right" vertical="center"/>
    </xf>
    <xf numFmtId="0" fontId="30" fillId="0" borderId="0" xfId="0" applyFont="1" applyBorder="1" applyAlignment="1">
      <alignment horizontal="center" vertical="top" wrapText="1"/>
    </xf>
    <xf numFmtId="165" fontId="30" fillId="0" borderId="0" xfId="0" applyNumberFormat="1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top" wrapText="1"/>
    </xf>
    <xf numFmtId="168" fontId="1" fillId="0" borderId="0" xfId="0" applyNumberFormat="1" applyFont="1" applyFill="1" applyBorder="1"/>
    <xf numFmtId="0" fontId="29" fillId="16" borderId="4" xfId="0" applyFont="1" applyFill="1" applyBorder="1" applyAlignment="1">
      <alignment horizontal="center" vertical="center"/>
    </xf>
    <xf numFmtId="10" fontId="29" fillId="15" borderId="2" xfId="2" applyNumberFormat="1" applyFont="1" applyFill="1" applyBorder="1" applyAlignment="1">
      <alignment horizontal="right" vertical="center"/>
    </xf>
    <xf numFmtId="10" fontId="29" fillId="16" borderId="2" xfId="2" applyNumberFormat="1" applyFont="1" applyFill="1" applyBorder="1" applyAlignment="1">
      <alignment horizontal="right" vertical="center"/>
    </xf>
    <xf numFmtId="0" fontId="0" fillId="0" borderId="0" xfId="0" applyBorder="1"/>
    <xf numFmtId="0" fontId="32" fillId="0" borderId="0" xfId="0" applyFont="1" applyFill="1" applyBorder="1" applyAlignment="1">
      <alignment vertical="center"/>
    </xf>
    <xf numFmtId="0" fontId="31" fillId="0" borderId="35" xfId="0" applyFont="1" applyFill="1" applyBorder="1" applyAlignment="1">
      <alignment vertical="center"/>
    </xf>
    <xf numFmtId="166" fontId="31" fillId="0" borderId="35" xfId="2" applyNumberFormat="1" applyFont="1" applyFill="1" applyBorder="1" applyAlignment="1">
      <alignment horizontal="center" vertical="center"/>
    </xf>
    <xf numFmtId="165" fontId="31" fillId="0" borderId="35" xfId="1" applyNumberFormat="1" applyFont="1" applyFill="1" applyBorder="1" applyAlignment="1">
      <alignment horizontal="center" vertical="center"/>
    </xf>
    <xf numFmtId="0" fontId="31" fillId="0" borderId="36" xfId="0" applyFont="1" applyBorder="1" applyAlignment="1">
      <alignment vertical="center"/>
    </xf>
    <xf numFmtId="0" fontId="31" fillId="17" borderId="36" xfId="0" applyFont="1" applyFill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166" fontId="31" fillId="0" borderId="36" xfId="2" applyNumberFormat="1" applyFont="1" applyBorder="1" applyAlignment="1">
      <alignment horizontal="center" vertical="center"/>
    </xf>
    <xf numFmtId="168" fontId="1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center" vertical="center" wrapText="1"/>
    </xf>
    <xf numFmtId="0" fontId="1" fillId="0" borderId="13" xfId="0" applyFont="1" applyFill="1" applyBorder="1"/>
    <xf numFmtId="168" fontId="1" fillId="0" borderId="21" xfId="0" applyNumberFormat="1" applyFont="1" applyFill="1" applyBorder="1" applyAlignment="1">
      <alignment horizontal="center"/>
    </xf>
    <xf numFmtId="0" fontId="1" fillId="0" borderId="14" xfId="0" applyFont="1" applyFill="1" applyBorder="1"/>
    <xf numFmtId="0" fontId="1" fillId="0" borderId="22" xfId="0" applyFont="1" applyFill="1" applyBorder="1" applyAlignment="1">
      <alignment wrapText="1"/>
    </xf>
    <xf numFmtId="168" fontId="1" fillId="0" borderId="22" xfId="0" applyNumberFormat="1" applyFont="1" applyFill="1" applyBorder="1" applyAlignment="1">
      <alignment horizontal="center"/>
    </xf>
    <xf numFmtId="168" fontId="1" fillId="0" borderId="23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24" fillId="14" borderId="18" xfId="0" applyNumberFormat="1" applyFont="1" applyFill="1" applyBorder="1" applyAlignment="1">
      <alignment horizontal="center" vertical="center" wrapText="1" readingOrder="1"/>
    </xf>
    <xf numFmtId="0" fontId="27" fillId="5" borderId="18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9" borderId="19" xfId="0" applyFont="1" applyFill="1" applyBorder="1" applyAlignment="1">
      <alignment horizontal="center" vertical="center" wrapText="1"/>
    </xf>
    <xf numFmtId="0" fontId="26" fillId="0" borderId="0" xfId="0" applyFont="1" applyFill="1" applyBorder="1"/>
    <xf numFmtId="0" fontId="25" fillId="0" borderId="0" xfId="0" applyFont="1" applyFill="1" applyBorder="1"/>
    <xf numFmtId="2" fontId="25" fillId="0" borderId="0" xfId="0" applyNumberFormat="1" applyFont="1" applyFill="1" applyBorder="1"/>
    <xf numFmtId="4" fontId="33" fillId="0" borderId="17" xfId="0" applyNumberFormat="1" applyFont="1" applyFill="1" applyBorder="1" applyAlignment="1" applyProtection="1">
      <alignment horizontal="center" vertical="center"/>
    </xf>
    <xf numFmtId="4" fontId="34" fillId="0" borderId="0" xfId="0" applyNumberFormat="1" applyFont="1" applyFill="1" applyBorder="1" applyAlignment="1" applyProtection="1">
      <alignment horizontal="center"/>
    </xf>
    <xf numFmtId="4" fontId="34" fillId="0" borderId="0" xfId="0" applyNumberFormat="1" applyFont="1" applyFill="1" applyBorder="1" applyAlignment="1" applyProtection="1"/>
    <xf numFmtId="4" fontId="33" fillId="0" borderId="10" xfId="0" applyNumberFormat="1" applyFont="1" applyFill="1" applyBorder="1" applyAlignment="1" applyProtection="1">
      <alignment horizontal="center"/>
    </xf>
    <xf numFmtId="4" fontId="33" fillId="0" borderId="10" xfId="0" applyNumberFormat="1" applyFont="1" applyFill="1" applyBorder="1" applyAlignment="1" applyProtection="1">
      <alignment horizontal="center" vertical="center"/>
    </xf>
    <xf numFmtId="4" fontId="33" fillId="3" borderId="7" xfId="0" applyNumberFormat="1" applyFont="1" applyFill="1" applyBorder="1" applyAlignment="1" applyProtection="1">
      <alignment horizontal="center"/>
    </xf>
    <xf numFmtId="4" fontId="33" fillId="3" borderId="8" xfId="0" applyNumberFormat="1" applyFont="1" applyFill="1" applyBorder="1" applyAlignment="1" applyProtection="1">
      <alignment horizontal="center"/>
    </xf>
    <xf numFmtId="4" fontId="33" fillId="3" borderId="20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31" fillId="0" borderId="38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/>
    </xf>
    <xf numFmtId="0" fontId="31" fillId="0" borderId="41" xfId="0" applyFont="1" applyFill="1" applyBorder="1" applyAlignment="1">
      <alignment horizontal="center" vertical="center"/>
    </xf>
    <xf numFmtId="0" fontId="31" fillId="0" borderId="42" xfId="0" applyFont="1" applyFill="1" applyBorder="1" applyAlignment="1">
      <alignment horizontal="center" vertical="center"/>
    </xf>
    <xf numFmtId="0" fontId="31" fillId="0" borderId="4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left" vertical="top" wrapText="1"/>
    </xf>
    <xf numFmtId="0" fontId="28" fillId="15" borderId="32" xfId="0" applyFont="1" applyFill="1" applyBorder="1" applyAlignment="1">
      <alignment horizontal="center"/>
    </xf>
    <xf numFmtId="0" fontId="29" fillId="16" borderId="2" xfId="0" applyFont="1" applyFill="1" applyBorder="1" applyAlignment="1">
      <alignment horizontal="center" vertical="center" wrapText="1"/>
    </xf>
    <xf numFmtId="0" fontId="29" fillId="16" borderId="2" xfId="0" applyFont="1" applyFill="1" applyBorder="1" applyAlignment="1">
      <alignment horizontal="center" vertical="center"/>
    </xf>
    <xf numFmtId="0" fontId="29" fillId="16" borderId="4" xfId="0" applyFont="1" applyFill="1" applyBorder="1" applyAlignment="1">
      <alignment horizontal="center" vertical="center" wrapText="1"/>
    </xf>
    <xf numFmtId="0" fontId="29" fillId="16" borderId="33" xfId="0" applyFont="1" applyFill="1" applyBorder="1" applyAlignment="1">
      <alignment horizontal="center" vertical="center" wrapText="1"/>
    </xf>
    <xf numFmtId="0" fontId="30" fillId="0" borderId="34" xfId="0" applyFont="1" applyBorder="1" applyAlignment="1">
      <alignment horizontal="left" vertical="top" wrapText="1"/>
    </xf>
    <xf numFmtId="0" fontId="31" fillId="17" borderId="36" xfId="0" applyFont="1" applyFill="1" applyBorder="1" applyAlignment="1">
      <alignment horizontal="center" vertical="center"/>
    </xf>
    <xf numFmtId="0" fontId="31" fillId="0" borderId="36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top" wrapText="1"/>
    </xf>
    <xf numFmtId="0" fontId="28" fillId="15" borderId="0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26 de agosto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0.0%</c:formatCode>
                <c:ptCount val="4"/>
                <c:pt idx="0">
                  <c:v>0.57799999999999996</c:v>
                </c:pt>
                <c:pt idx="1">
                  <c:v>0.64235457648925953</c:v>
                </c:pt>
                <c:pt idx="2">
                  <c:v>0.53029999999999999</c:v>
                </c:pt>
                <c:pt idx="3">
                  <c:v>0.59911047272213136</c:v>
                </c:pt>
              </c:numCache>
            </c:numRef>
          </c:val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0.0%</c:formatCode>
                <c:ptCount val="4"/>
                <c:pt idx="0">
                  <c:v>0.71</c:v>
                </c:pt>
                <c:pt idx="1">
                  <c:v>0.62928509082862827</c:v>
                </c:pt>
                <c:pt idx="2">
                  <c:v>0.48159999999999997</c:v>
                </c:pt>
                <c:pt idx="3">
                  <c:v>0.39523271019031336</c:v>
                </c:pt>
              </c:numCache>
            </c:numRef>
          </c:val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0.0%</c:formatCode>
                <c:ptCount val="4"/>
                <c:pt idx="0">
                  <c:v>0.62681370852651208</c:v>
                </c:pt>
                <c:pt idx="1">
                  <c:v>0.63752146994661196</c:v>
                </c:pt>
                <c:pt idx="2">
                  <c:v>0.51229069996029442</c:v>
                </c:pt>
                <c:pt idx="3">
                  <c:v>0.52371630851557383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6371200"/>
        <c:axId val="46372736"/>
        <c:axId val="0"/>
      </c:bar3DChart>
      <c:catAx>
        <c:axId val="46371200"/>
        <c:scaling>
          <c:orientation val="minMax"/>
        </c:scaling>
        <c:delete val="0"/>
        <c:axPos val="b"/>
        <c:majorTickMark val="none"/>
        <c:minorTickMark val="none"/>
        <c:tickLblPos val="nextTo"/>
        <c:crossAx val="46372736"/>
        <c:crosses val="autoZero"/>
        <c:auto val="1"/>
        <c:lblAlgn val="ctr"/>
        <c:lblOffset val="100"/>
        <c:noMultiLvlLbl val="0"/>
      </c:catAx>
      <c:valAx>
        <c:axId val="46372736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463712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</a:t>
            </a:r>
            <a:r>
              <a:rPr lang="es-CO" baseline="0"/>
              <a:t> a 26 de agosto de 2015</a:t>
            </a:r>
            <a:endParaRPr lang="es-CO"/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5953928752398359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10173.977153719999</c:v>
                </c:pt>
                <c:pt idx="1">
                  <c:v>9489.0524410100006</c:v>
                </c:pt>
              </c:numCache>
            </c:numRef>
          </c:val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5848.6201749600004</c:v>
                </c:pt>
                <c:pt idx="1">
                  <c:v>3673.3207830799997</c:v>
                </c:pt>
              </c:numCache>
            </c:numRef>
          </c:val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16022.59732868</c:v>
                </c:pt>
                <c:pt idx="1">
                  <c:v>13162.373224090001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6388352"/>
        <c:axId val="46389888"/>
        <c:axId val="0"/>
      </c:bar3DChart>
      <c:catAx>
        <c:axId val="4638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389888"/>
        <c:crosses val="autoZero"/>
        <c:auto val="1"/>
        <c:lblAlgn val="ctr"/>
        <c:lblOffset val="100"/>
        <c:noMultiLvlLbl val="0"/>
      </c:catAx>
      <c:valAx>
        <c:axId val="4638988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4638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081348085077876"/>
          <c:y val="0.42154918270790986"/>
          <c:w val="0.29642734849531366"/>
          <c:h val="0.2523463200505576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400"/>
              <a:t>EJECUCION PROYECTOS DE INVERSION A 26 DE AGOSTO DE 2015</a:t>
            </a:r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1"/>
                <c:pt idx="0">
                  <c:v>C-113-1000 CSF MANTENIMIENTO ADECUACION Y DOTACIÓN DEL EDIFICIO SEDE DEL DAFP BOGOTA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98.284996409999991</c:v>
                </c:pt>
                <c:pt idx="1">
                  <c:v>85.80195753000001</c:v>
                </c:pt>
                <c:pt idx="2">
                  <c:v>76.651958730000004</c:v>
                </c:pt>
              </c:numCache>
            </c:numRef>
          </c:val>
        </c:ser>
        <c:ser>
          <c:idx val="1"/>
          <c:order val="1"/>
          <c:tx>
            <c:strRef>
              <c:f>RESUMEN!$B$112:$D$112</c:f>
              <c:strCache>
                <c:ptCount val="1"/>
                <c:pt idx="0">
                  <c:v>C-123-1000-4 CSF 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63.581842345679007</c:v>
                </c:pt>
                <c:pt idx="1">
                  <c:v>63.578402016460899</c:v>
                </c:pt>
                <c:pt idx="2">
                  <c:v>63.578402016460899</c:v>
                </c:pt>
              </c:numCache>
            </c:numRef>
          </c:val>
        </c:ser>
        <c:ser>
          <c:idx val="2"/>
          <c:order val="2"/>
          <c:tx>
            <c:strRef>
              <c:f>RESUMEN!$B$113:$D$113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75.625400758571431</c:v>
                </c:pt>
                <c:pt idx="1">
                  <c:v>19.334839987142853</c:v>
                </c:pt>
                <c:pt idx="2">
                  <c:v>18.161457930000001</c:v>
                </c:pt>
              </c:numCache>
            </c:numRef>
          </c:val>
        </c:ser>
        <c:ser>
          <c:idx val="3"/>
          <c:order val="3"/>
          <c:tx>
            <c:strRef>
              <c:f>RESUMEN!$B$114:$D$114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4"/>
          <c:order val="4"/>
          <c:tx>
            <c:strRef>
              <c:f>RESUMEN!$B$115:$D$115</c:f>
              <c:strCache>
                <c:ptCount val="1"/>
                <c:pt idx="0">
                  <c:v>C-520-1000-10 CSF MEJORAMIENTO DE LA GESTION DE LAS POLITICAS PUBLICAS A TRAVES DE LAS TECNOLOGIAS DE INFORMACION TICS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52.241742873635168</c:v>
                </c:pt>
                <c:pt idx="1">
                  <c:v>45.786541605228827</c:v>
                </c:pt>
                <c:pt idx="2">
                  <c:v>45.786541605228827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0231552"/>
        <c:axId val="50241536"/>
        <c:axId val="0"/>
      </c:bar3DChart>
      <c:catAx>
        <c:axId val="50231552"/>
        <c:scaling>
          <c:orientation val="minMax"/>
        </c:scaling>
        <c:delete val="0"/>
        <c:axPos val="b"/>
        <c:majorTickMark val="out"/>
        <c:minorTickMark val="none"/>
        <c:tickLblPos val="nextTo"/>
        <c:crossAx val="50241536"/>
        <c:crosses val="autoZero"/>
        <c:auto val="1"/>
        <c:lblAlgn val="ctr"/>
        <c:lblOffset val="100"/>
        <c:noMultiLvlLbl val="0"/>
      </c:catAx>
      <c:valAx>
        <c:axId val="5024153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50231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387986</xdr:colOff>
      <xdr:row>4</xdr:row>
      <xdr:rowOff>38946</xdr:rowOff>
    </xdr:from>
    <xdr:to>
      <xdr:col>1</xdr:col>
      <xdr:colOff>765174</xdr:colOff>
      <xdr:row>5</xdr:row>
      <xdr:rowOff>112563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986" y="667596"/>
          <a:ext cx="501013" cy="378417"/>
        </a:xfrm>
        <a:prstGeom prst="rect">
          <a:avLst/>
        </a:prstGeom>
      </xdr:spPr>
    </xdr:pic>
    <xdr:clientData/>
  </xdr:twoCellAnchor>
  <xdr:twoCellAnchor>
    <xdr:from>
      <xdr:col>1</xdr:col>
      <xdr:colOff>66675</xdr:colOff>
      <xdr:row>10</xdr:row>
      <xdr:rowOff>189441</xdr:rowOff>
    </xdr:from>
    <xdr:to>
      <xdr:col>1</xdr:col>
      <xdr:colOff>275166</xdr:colOff>
      <xdr:row>12</xdr:row>
      <xdr:rowOff>66675</xdr:rowOff>
    </xdr:to>
    <xdr:sp macro="" textlink="">
      <xdr:nvSpPr>
        <xdr:cNvPr id="3" name="2 Flecha abajo"/>
        <xdr:cNvSpPr/>
      </xdr:nvSpPr>
      <xdr:spPr>
        <a:xfrm>
          <a:off x="828675" y="26564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797985</xdr:colOff>
      <xdr:row>10</xdr:row>
      <xdr:rowOff>353484</xdr:rowOff>
    </xdr:from>
    <xdr:to>
      <xdr:col>7</xdr:col>
      <xdr:colOff>967318</xdr:colOff>
      <xdr:row>12</xdr:row>
      <xdr:rowOff>46567</xdr:rowOff>
    </xdr:to>
    <xdr:sp macro="" textlink="">
      <xdr:nvSpPr>
        <xdr:cNvPr id="4" name="3 Flecha abajo"/>
        <xdr:cNvSpPr/>
      </xdr:nvSpPr>
      <xdr:spPr>
        <a:xfrm>
          <a:off x="8065560" y="3477684"/>
          <a:ext cx="169333" cy="4550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84667</xdr:colOff>
      <xdr:row>7</xdr:row>
      <xdr:rowOff>89958</xdr:rowOff>
    </xdr:from>
    <xdr:to>
      <xdr:col>5</xdr:col>
      <xdr:colOff>232833</xdr:colOff>
      <xdr:row>7</xdr:row>
      <xdr:rowOff>220133</xdr:rowOff>
    </xdr:to>
    <xdr:sp macro="" textlink="">
      <xdr:nvSpPr>
        <xdr:cNvPr id="5" name="4 Flecha arriba"/>
        <xdr:cNvSpPr/>
      </xdr:nvSpPr>
      <xdr:spPr>
        <a:xfrm>
          <a:off x="6571192" y="1756833"/>
          <a:ext cx="148166" cy="13017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110066</xdr:colOff>
      <xdr:row>9</xdr:row>
      <xdr:rowOff>120649</xdr:rowOff>
    </xdr:from>
    <xdr:to>
      <xdr:col>5</xdr:col>
      <xdr:colOff>279399</xdr:colOff>
      <xdr:row>9</xdr:row>
      <xdr:rowOff>385232</xdr:rowOff>
    </xdr:to>
    <xdr:sp macro="" textlink="">
      <xdr:nvSpPr>
        <xdr:cNvPr id="7" name="6 Flecha abajo"/>
        <xdr:cNvSpPr/>
      </xdr:nvSpPr>
      <xdr:spPr>
        <a:xfrm>
          <a:off x="5196416" y="2740024"/>
          <a:ext cx="169333" cy="264583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809625</xdr:colOff>
      <xdr:row>10</xdr:row>
      <xdr:rowOff>169333</xdr:rowOff>
    </xdr:from>
    <xdr:to>
      <xdr:col>3</xdr:col>
      <xdr:colOff>958850</xdr:colOff>
      <xdr:row>11</xdr:row>
      <xdr:rowOff>242358</xdr:rowOff>
    </xdr:to>
    <xdr:sp macro="" textlink="">
      <xdr:nvSpPr>
        <xdr:cNvPr id="8" name="7 Flecha arriba"/>
        <xdr:cNvSpPr/>
      </xdr:nvSpPr>
      <xdr:spPr>
        <a:xfrm>
          <a:off x="4248150" y="2636308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7</xdr:row>
      <xdr:rowOff>105834</xdr:rowOff>
    </xdr:from>
    <xdr:to>
      <xdr:col>9</xdr:col>
      <xdr:colOff>285749</xdr:colOff>
      <xdr:row>7</xdr:row>
      <xdr:rowOff>359834</xdr:rowOff>
    </xdr:to>
    <xdr:sp macro="" textlink="">
      <xdr:nvSpPr>
        <xdr:cNvPr id="9" name="8 Flecha arriba"/>
        <xdr:cNvSpPr/>
      </xdr:nvSpPr>
      <xdr:spPr>
        <a:xfrm>
          <a:off x="9576858" y="1715559"/>
          <a:ext cx="148166" cy="254000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148166</xdr:colOff>
      <xdr:row>9</xdr:row>
      <xdr:rowOff>148166</xdr:rowOff>
    </xdr:from>
    <xdr:to>
      <xdr:col>9</xdr:col>
      <xdr:colOff>317499</xdr:colOff>
      <xdr:row>9</xdr:row>
      <xdr:rowOff>412749</xdr:rowOff>
    </xdr:to>
    <xdr:sp macro="" textlink="">
      <xdr:nvSpPr>
        <xdr:cNvPr id="11" name="10 Flecha abajo"/>
        <xdr:cNvSpPr/>
      </xdr:nvSpPr>
      <xdr:spPr>
        <a:xfrm>
          <a:off x="9587441" y="276754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93135</xdr:colOff>
      <xdr:row>19</xdr:row>
      <xdr:rowOff>66676</xdr:rowOff>
    </xdr:from>
    <xdr:to>
      <xdr:col>3</xdr:col>
      <xdr:colOff>262468</xdr:colOff>
      <xdr:row>19</xdr:row>
      <xdr:rowOff>207434</xdr:rowOff>
    </xdr:to>
    <xdr:sp macro="" textlink="">
      <xdr:nvSpPr>
        <xdr:cNvPr id="24" name="23 Flecha abajo"/>
        <xdr:cNvSpPr/>
      </xdr:nvSpPr>
      <xdr:spPr>
        <a:xfrm>
          <a:off x="4188885" y="4457701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62441</xdr:colOff>
      <xdr:row>21</xdr:row>
      <xdr:rowOff>82549</xdr:rowOff>
    </xdr:from>
    <xdr:to>
      <xdr:col>3</xdr:col>
      <xdr:colOff>231774</xdr:colOff>
      <xdr:row>21</xdr:row>
      <xdr:rowOff>232832</xdr:rowOff>
    </xdr:to>
    <xdr:sp macro="" textlink="">
      <xdr:nvSpPr>
        <xdr:cNvPr id="30" name="29 Flecha abajo"/>
        <xdr:cNvSpPr/>
      </xdr:nvSpPr>
      <xdr:spPr>
        <a:xfrm>
          <a:off x="4158191" y="4987924"/>
          <a:ext cx="169333" cy="150283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32808</xdr:colOff>
      <xdr:row>19</xdr:row>
      <xdr:rowOff>58209</xdr:rowOff>
    </xdr:from>
    <xdr:to>
      <xdr:col>5</xdr:col>
      <xdr:colOff>180974</xdr:colOff>
      <xdr:row>19</xdr:row>
      <xdr:rowOff>207434</xdr:rowOff>
    </xdr:to>
    <xdr:sp macro="" textlink="">
      <xdr:nvSpPr>
        <xdr:cNvPr id="31" name="30 Flecha arriba"/>
        <xdr:cNvSpPr/>
      </xdr:nvSpPr>
      <xdr:spPr>
        <a:xfrm>
          <a:off x="6424083" y="4449234"/>
          <a:ext cx="148166" cy="1492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52916</xdr:colOff>
      <xdr:row>21</xdr:row>
      <xdr:rowOff>100541</xdr:rowOff>
    </xdr:from>
    <xdr:to>
      <xdr:col>5</xdr:col>
      <xdr:colOff>222249</xdr:colOff>
      <xdr:row>21</xdr:row>
      <xdr:rowOff>222249</xdr:rowOff>
    </xdr:to>
    <xdr:sp macro="" textlink="">
      <xdr:nvSpPr>
        <xdr:cNvPr id="33" name="32 Flecha abajo"/>
        <xdr:cNvSpPr/>
      </xdr:nvSpPr>
      <xdr:spPr>
        <a:xfrm>
          <a:off x="6444191" y="5005916"/>
          <a:ext cx="169333" cy="12170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387986</xdr:colOff>
      <xdr:row>58</xdr:row>
      <xdr:rowOff>38946</xdr:rowOff>
    </xdr:from>
    <xdr:to>
      <xdr:col>1</xdr:col>
      <xdr:colOff>765174</xdr:colOff>
      <xdr:row>59</xdr:row>
      <xdr:rowOff>2345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7986" y="13107246"/>
          <a:ext cx="501013" cy="372974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819149</xdr:colOff>
      <xdr:row>101</xdr:row>
      <xdr:rowOff>85724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22" workbookViewId="0">
      <selection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X38"/>
  <sheetViews>
    <sheetView showGridLines="0" tabSelected="1" zoomScaleNormal="100" workbookViewId="0">
      <selection activeCell="L10" sqref="L10"/>
    </sheetView>
  </sheetViews>
  <sheetFormatPr baseColWidth="10" defaultRowHeight="11.25" x14ac:dyDescent="0.2"/>
  <cols>
    <col min="1" max="1" width="5.140625" style="176" customWidth="1"/>
    <col min="2" max="2" width="4" style="176" customWidth="1"/>
    <col min="3" max="3" width="4.42578125" style="176" customWidth="1"/>
    <col min="4" max="4" width="4.140625" style="176" customWidth="1"/>
    <col min="5" max="5" width="4" style="176" customWidth="1"/>
    <col min="6" max="6" width="5" style="176" customWidth="1"/>
    <col min="7" max="7" width="6.5703125" style="176" customWidth="1"/>
    <col min="8" max="8" width="5" style="176" customWidth="1"/>
    <col min="9" max="9" width="5.28515625" style="176" customWidth="1"/>
    <col min="10" max="10" width="41.85546875" style="176" customWidth="1"/>
    <col min="11" max="11" width="17" style="176" bestFit="1" customWidth="1"/>
    <col min="12" max="12" width="15" style="176" customWidth="1"/>
    <col min="13" max="13" width="15.7109375" style="176" customWidth="1"/>
    <col min="14" max="14" width="15.42578125" style="176" customWidth="1"/>
    <col min="15" max="15" width="18.85546875" style="176" hidden="1" customWidth="1"/>
    <col min="16" max="16" width="16.28515625" style="176" customWidth="1"/>
    <col min="17" max="17" width="16.42578125" style="176" customWidth="1"/>
    <col min="18" max="18" width="16.5703125" style="176" customWidth="1"/>
    <col min="19" max="19" width="17.28515625" style="176" customWidth="1"/>
    <col min="20" max="20" width="16.85546875" style="176" customWidth="1"/>
    <col min="21" max="21" width="16.140625" style="176" customWidth="1"/>
    <col min="22" max="23" width="8.42578125" style="176" customWidth="1"/>
    <col min="24" max="24" width="7" style="176" customWidth="1"/>
    <col min="25" max="16384" width="11.42578125" style="176"/>
  </cols>
  <sheetData>
    <row r="1" spans="1:24" s="175" customFormat="1" x14ac:dyDescent="0.2">
      <c r="A1" s="186" t="s">
        <v>347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</row>
    <row r="2" spans="1:24" s="175" customFormat="1" x14ac:dyDescent="0.2">
      <c r="A2" s="186" t="s">
        <v>348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</row>
    <row r="3" spans="1:24" s="175" customFormat="1" ht="12" thickBot="1" x14ac:dyDescent="0.25">
      <c r="A3" s="186" t="s">
        <v>375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</row>
    <row r="4" spans="1:24" s="175" customFormat="1" ht="34.5" thickBot="1" x14ac:dyDescent="0.25">
      <c r="A4" s="102" t="s">
        <v>9</v>
      </c>
      <c r="B4" s="102" t="s">
        <v>10</v>
      </c>
      <c r="C4" s="102" t="s">
        <v>11</v>
      </c>
      <c r="D4" s="102" t="s">
        <v>12</v>
      </c>
      <c r="E4" s="102" t="s">
        <v>13</v>
      </c>
      <c r="F4" s="102" t="s">
        <v>14</v>
      </c>
      <c r="G4" s="103" t="s">
        <v>17</v>
      </c>
      <c r="H4" s="70" t="s">
        <v>18</v>
      </c>
      <c r="I4" s="88" t="s">
        <v>19</v>
      </c>
      <c r="J4" s="88" t="s">
        <v>20</v>
      </c>
      <c r="K4" s="88" t="s">
        <v>21</v>
      </c>
      <c r="L4" s="88" t="s">
        <v>22</v>
      </c>
      <c r="M4" s="88" t="s">
        <v>23</v>
      </c>
      <c r="N4" s="89" t="s">
        <v>24</v>
      </c>
      <c r="O4" s="88" t="s">
        <v>25</v>
      </c>
      <c r="P4" s="88" t="s">
        <v>26</v>
      </c>
      <c r="Q4" s="88" t="s">
        <v>27</v>
      </c>
      <c r="R4" s="89" t="s">
        <v>28</v>
      </c>
      <c r="S4" s="90" t="s">
        <v>29</v>
      </c>
      <c r="T4" s="88" t="s">
        <v>30</v>
      </c>
      <c r="U4" s="171" t="s">
        <v>31</v>
      </c>
      <c r="V4" s="172" t="s">
        <v>342</v>
      </c>
      <c r="W4" s="173" t="s">
        <v>343</v>
      </c>
      <c r="X4" s="174" t="s">
        <v>344</v>
      </c>
    </row>
    <row r="5" spans="1:24" x14ac:dyDescent="0.2">
      <c r="A5" s="23" t="s">
        <v>35</v>
      </c>
      <c r="B5" s="23">
        <v>1</v>
      </c>
      <c r="C5" s="23">
        <v>0</v>
      </c>
      <c r="D5" s="23">
        <v>1</v>
      </c>
      <c r="E5" s="23">
        <v>1</v>
      </c>
      <c r="F5" s="23"/>
      <c r="G5" s="81" t="s">
        <v>38</v>
      </c>
      <c r="H5" s="77">
        <v>10</v>
      </c>
      <c r="I5" s="23" t="s">
        <v>40</v>
      </c>
      <c r="J5" s="64" t="str">
        <f>+'datos iniciales'!O5</f>
        <v>SUELDOS DE PERSONAL DE NOMINA</v>
      </c>
      <c r="K5" s="110">
        <f>+'datos iniciales'!P5</f>
        <v>6981000000</v>
      </c>
      <c r="L5" s="110">
        <f>+'datos iniciales'!Q5</f>
        <v>0</v>
      </c>
      <c r="M5" s="110">
        <f>+'datos iniciales'!R5</f>
        <v>0</v>
      </c>
      <c r="N5" s="110">
        <f>+'datos iniciales'!S5</f>
        <v>6981000000</v>
      </c>
      <c r="O5" s="104">
        <v>0</v>
      </c>
      <c r="P5" s="111">
        <f>+'datos iniciales'!U5</f>
        <v>6981000000</v>
      </c>
      <c r="Q5" s="111">
        <f>+'datos iniciales'!V5</f>
        <v>0</v>
      </c>
      <c r="R5" s="111">
        <f>+'datos iniciales'!W5</f>
        <v>4558327196</v>
      </c>
      <c r="S5" s="111">
        <f>+'datos iniciales'!X5</f>
        <v>4553038323</v>
      </c>
      <c r="T5" s="111">
        <f>+'datos iniciales'!Y5</f>
        <v>4553038323</v>
      </c>
      <c r="U5" s="111">
        <f>+'datos iniciales'!Z5</f>
        <v>4553038323</v>
      </c>
      <c r="V5" s="104">
        <f t="shared" ref="V5:V10" si="0">+R5/N5*100</f>
        <v>65.296192465262862</v>
      </c>
      <c r="W5" s="104">
        <f t="shared" ref="W5:W10" si="1">+S5/N5*100</f>
        <v>65.220431499785136</v>
      </c>
      <c r="X5" s="105">
        <f t="shared" ref="X5:X10" si="2">+U5/N5*100</f>
        <v>65.220431499785136</v>
      </c>
    </row>
    <row r="6" spans="1:24" x14ac:dyDescent="0.2">
      <c r="A6" s="23" t="s">
        <v>35</v>
      </c>
      <c r="B6" s="23">
        <v>1</v>
      </c>
      <c r="C6" s="23">
        <v>0</v>
      </c>
      <c r="D6" s="23">
        <v>1</v>
      </c>
      <c r="E6" s="23">
        <v>4</v>
      </c>
      <c r="F6" s="23"/>
      <c r="G6" s="81" t="s">
        <v>38</v>
      </c>
      <c r="H6" s="77">
        <v>10</v>
      </c>
      <c r="I6" s="23" t="s">
        <v>40</v>
      </c>
      <c r="J6" s="64" t="str">
        <f>+'datos iniciales'!O6</f>
        <v>PRIMA TECNICA</v>
      </c>
      <c r="K6" s="110">
        <f>+'datos iniciales'!P6</f>
        <v>754000000</v>
      </c>
      <c r="L6" s="110">
        <f>+'datos iniciales'!Q6</f>
        <v>70000000</v>
      </c>
      <c r="M6" s="110">
        <f>+'datos iniciales'!R6</f>
        <v>0</v>
      </c>
      <c r="N6" s="110">
        <f>+'datos iniciales'!S6</f>
        <v>824000000</v>
      </c>
      <c r="O6" s="104">
        <v>0</v>
      </c>
      <c r="P6" s="111">
        <f>+'datos iniciales'!U6</f>
        <v>824000000</v>
      </c>
      <c r="Q6" s="111">
        <f>+'datos iniciales'!V6</f>
        <v>0</v>
      </c>
      <c r="R6" s="111">
        <f>+'datos iniciales'!W6</f>
        <v>480284763</v>
      </c>
      <c r="S6" s="111">
        <f>+'datos iniciales'!X6</f>
        <v>480187214</v>
      </c>
      <c r="T6" s="111">
        <f>+'datos iniciales'!Y6</f>
        <v>480187214</v>
      </c>
      <c r="U6" s="111">
        <f>+'datos iniciales'!Z6</f>
        <v>480187214</v>
      </c>
      <c r="V6" s="104">
        <f t="shared" si="0"/>
        <v>58.286985800970868</v>
      </c>
      <c r="W6" s="104">
        <f t="shared" si="1"/>
        <v>58.275147330097084</v>
      </c>
      <c r="X6" s="105">
        <f t="shared" si="2"/>
        <v>58.275147330097084</v>
      </c>
    </row>
    <row r="7" spans="1:24" x14ac:dyDescent="0.2">
      <c r="A7" s="23" t="s">
        <v>35</v>
      </c>
      <c r="B7" s="23">
        <v>1</v>
      </c>
      <c r="C7" s="23">
        <v>0</v>
      </c>
      <c r="D7" s="23">
        <v>1</v>
      </c>
      <c r="E7" s="23">
        <v>5</v>
      </c>
      <c r="F7" s="23"/>
      <c r="G7" s="81" t="s">
        <v>38</v>
      </c>
      <c r="H7" s="77">
        <v>10</v>
      </c>
      <c r="I7" s="23" t="s">
        <v>40</v>
      </c>
      <c r="J7" s="64" t="str">
        <f>+'datos iniciales'!O7</f>
        <v>OTROS</v>
      </c>
      <c r="K7" s="110">
        <f>+'datos iniciales'!P7</f>
        <v>2191000000</v>
      </c>
      <c r="L7" s="110">
        <f>+'datos iniciales'!Q7</f>
        <v>0</v>
      </c>
      <c r="M7" s="110">
        <f>+'datos iniciales'!R7</f>
        <v>170000000</v>
      </c>
      <c r="N7" s="110">
        <f>+'datos iniciales'!S7</f>
        <v>2021000000</v>
      </c>
      <c r="O7" s="104">
        <v>0</v>
      </c>
      <c r="P7" s="111">
        <f>+'datos iniciales'!U7</f>
        <v>2021000000</v>
      </c>
      <c r="Q7" s="111">
        <f>+'datos iniciales'!V7</f>
        <v>0</v>
      </c>
      <c r="R7" s="111">
        <f>+'datos iniciales'!W7</f>
        <v>1115884097</v>
      </c>
      <c r="S7" s="111">
        <f>+'datos iniciales'!X7</f>
        <v>1114801796</v>
      </c>
      <c r="T7" s="111">
        <f>+'datos iniciales'!Y7</f>
        <v>1114801796</v>
      </c>
      <c r="U7" s="111">
        <f>+'datos iniciales'!Z7</f>
        <v>1114801796</v>
      </c>
      <c r="V7" s="104">
        <f t="shared" si="0"/>
        <v>55.214453092528451</v>
      </c>
      <c r="W7" s="104">
        <f t="shared" si="1"/>
        <v>55.160900346363185</v>
      </c>
      <c r="X7" s="105">
        <f t="shared" si="2"/>
        <v>55.160900346363185</v>
      </c>
    </row>
    <row r="8" spans="1:24" ht="22.5" x14ac:dyDescent="0.2">
      <c r="A8" s="23" t="s">
        <v>35</v>
      </c>
      <c r="B8" s="23">
        <v>1</v>
      </c>
      <c r="C8" s="23">
        <v>0</v>
      </c>
      <c r="D8" s="23">
        <v>1</v>
      </c>
      <c r="E8" s="23">
        <v>9</v>
      </c>
      <c r="F8" s="23"/>
      <c r="G8" s="81" t="s">
        <v>38</v>
      </c>
      <c r="H8" s="77">
        <v>10</v>
      </c>
      <c r="I8" s="23" t="s">
        <v>40</v>
      </c>
      <c r="J8" s="64" t="str">
        <f>+'datos iniciales'!O8</f>
        <v>HORAS EXTRAS, DIAS FESTIVOS E INDEMNIZACION POR VACACIONES</v>
      </c>
      <c r="K8" s="110">
        <f>+'datos iniciales'!P8</f>
        <v>65000000</v>
      </c>
      <c r="L8" s="110">
        <f>+'datos iniciales'!Q8</f>
        <v>100000000</v>
      </c>
      <c r="M8" s="110">
        <f>+'datos iniciales'!R8</f>
        <v>0</v>
      </c>
      <c r="N8" s="110">
        <f>+'datos iniciales'!S8</f>
        <v>165000000</v>
      </c>
      <c r="O8" s="104">
        <v>0</v>
      </c>
      <c r="P8" s="111">
        <f>+'datos iniciales'!U8</f>
        <v>165000000</v>
      </c>
      <c r="Q8" s="111">
        <f>+'datos iniciales'!V8</f>
        <v>0</v>
      </c>
      <c r="R8" s="111">
        <f>+'datos iniciales'!W8</f>
        <v>129180372</v>
      </c>
      <c r="S8" s="111">
        <f>+'datos iniciales'!X8</f>
        <v>128834958</v>
      </c>
      <c r="T8" s="111">
        <f>+'datos iniciales'!Y8</f>
        <v>128834958</v>
      </c>
      <c r="U8" s="111">
        <f>+'datos iniciales'!Z8</f>
        <v>128834958</v>
      </c>
      <c r="V8" s="104">
        <f t="shared" si="0"/>
        <v>78.29113454545454</v>
      </c>
      <c r="W8" s="104">
        <f t="shared" si="1"/>
        <v>78.081792727272727</v>
      </c>
      <c r="X8" s="105">
        <f t="shared" si="2"/>
        <v>78.081792727272727</v>
      </c>
    </row>
    <row r="9" spans="1:24" x14ac:dyDescent="0.2">
      <c r="A9" s="23" t="s">
        <v>35</v>
      </c>
      <c r="B9" s="23">
        <v>1</v>
      </c>
      <c r="C9" s="23">
        <v>0</v>
      </c>
      <c r="D9" s="23">
        <v>2</v>
      </c>
      <c r="E9" s="23"/>
      <c r="F9" s="23"/>
      <c r="G9" s="81" t="s">
        <v>38</v>
      </c>
      <c r="H9" s="77">
        <v>10</v>
      </c>
      <c r="I9" s="23" t="s">
        <v>40</v>
      </c>
      <c r="J9" s="64" t="str">
        <f>+'datos iniciales'!O9</f>
        <v>SERVICIOS PERSONALES INDIRECTOS</v>
      </c>
      <c r="K9" s="110">
        <f>+'datos iniciales'!P9</f>
        <v>139500000</v>
      </c>
      <c r="L9" s="110">
        <f>+'datos iniciales'!Q9</f>
        <v>0</v>
      </c>
      <c r="M9" s="110">
        <f>+'datos iniciales'!R9</f>
        <v>0</v>
      </c>
      <c r="N9" s="110">
        <f>+'datos iniciales'!S9</f>
        <v>139500000</v>
      </c>
      <c r="O9" s="104">
        <v>0</v>
      </c>
      <c r="P9" s="111">
        <f>+'datos iniciales'!U9</f>
        <v>125815330</v>
      </c>
      <c r="Q9" s="111">
        <f>+'datos iniciales'!V9</f>
        <v>13684670</v>
      </c>
      <c r="R9" s="111">
        <f>+'datos iniciales'!W9</f>
        <v>115177274</v>
      </c>
      <c r="S9" s="111">
        <f>+'datos iniciales'!X9</f>
        <v>41667088</v>
      </c>
      <c r="T9" s="111">
        <f>+'datos iniciales'!Y9</f>
        <v>41667088</v>
      </c>
      <c r="U9" s="111">
        <f>+'datos iniciales'!Z9</f>
        <v>41667088</v>
      </c>
      <c r="V9" s="104">
        <f t="shared" si="0"/>
        <v>82.564354121863801</v>
      </c>
      <c r="W9" s="104">
        <f t="shared" si="1"/>
        <v>29.868880286738353</v>
      </c>
      <c r="X9" s="105">
        <f t="shared" si="2"/>
        <v>29.868880286738353</v>
      </c>
    </row>
    <row r="10" spans="1:24" ht="23.25" thickBot="1" x14ac:dyDescent="0.25">
      <c r="A10" s="23" t="s">
        <v>35</v>
      </c>
      <c r="B10" s="23">
        <v>1</v>
      </c>
      <c r="C10" s="23">
        <v>0</v>
      </c>
      <c r="D10" s="23">
        <v>5</v>
      </c>
      <c r="E10" s="23"/>
      <c r="F10" s="23"/>
      <c r="G10" s="81" t="s">
        <v>38</v>
      </c>
      <c r="H10" s="78">
        <v>10</v>
      </c>
      <c r="I10" s="80" t="s">
        <v>40</v>
      </c>
      <c r="J10" s="79" t="str">
        <f>+'datos iniciales'!O10</f>
        <v>CONTRIBUCIONES INHERENTES A LA NOMINA SECTOR PRIVADO Y PUBLICO</v>
      </c>
      <c r="K10" s="123">
        <f>+'datos iniciales'!P10</f>
        <v>3150000000</v>
      </c>
      <c r="L10" s="123">
        <f>+'datos iniciales'!Q10</f>
        <v>0</v>
      </c>
      <c r="M10" s="123">
        <f>+'datos iniciales'!R10</f>
        <v>0</v>
      </c>
      <c r="N10" s="123">
        <f>+'datos iniciales'!S10</f>
        <v>3150000000</v>
      </c>
      <c r="O10" s="106">
        <v>0</v>
      </c>
      <c r="P10" s="124">
        <f>+'datos iniciales'!U10</f>
        <v>3150000000</v>
      </c>
      <c r="Q10" s="124">
        <f>+'datos iniciales'!V10</f>
        <v>0</v>
      </c>
      <c r="R10" s="124">
        <f>+'datos iniciales'!W10</f>
        <v>2016960715</v>
      </c>
      <c r="S10" s="124">
        <f>+'datos iniciales'!X10</f>
        <v>2016899515</v>
      </c>
      <c r="T10" s="124">
        <f>+'datos iniciales'!Y10</f>
        <v>2016899515</v>
      </c>
      <c r="U10" s="124">
        <f>+'datos iniciales'!Z10</f>
        <v>2016899515</v>
      </c>
      <c r="V10" s="106">
        <f t="shared" si="0"/>
        <v>64.030498888888886</v>
      </c>
      <c r="W10" s="106">
        <f t="shared" si="1"/>
        <v>64.028556031746035</v>
      </c>
      <c r="X10" s="107">
        <f t="shared" si="2"/>
        <v>64.028556031746035</v>
      </c>
    </row>
    <row r="11" spans="1:24" ht="12" thickBot="1" x14ac:dyDescent="0.25">
      <c r="A11" s="82"/>
      <c r="B11" s="82"/>
      <c r="C11" s="82"/>
      <c r="D11" s="82"/>
      <c r="E11" s="82"/>
      <c r="F11" s="82"/>
      <c r="G11" s="82"/>
      <c r="H11" s="82"/>
      <c r="I11" s="82"/>
      <c r="J11" s="83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177"/>
      <c r="W11" s="177"/>
      <c r="X11" s="177"/>
    </row>
    <row r="12" spans="1:24" ht="12" thickBot="1" x14ac:dyDescent="0.25">
      <c r="A12" s="23" t="s">
        <v>35</v>
      </c>
      <c r="B12" s="23">
        <v>2</v>
      </c>
      <c r="C12" s="23">
        <v>0</v>
      </c>
      <c r="D12" s="23">
        <v>3</v>
      </c>
      <c r="E12" s="23"/>
      <c r="F12" s="23"/>
      <c r="G12" s="81" t="s">
        <v>38</v>
      </c>
      <c r="H12" s="75">
        <v>10</v>
      </c>
      <c r="I12" s="76" t="s">
        <v>40</v>
      </c>
      <c r="J12" s="112" t="str">
        <f>+'datos iniciales'!O11</f>
        <v>IMPUESTOS Y MULTAS</v>
      </c>
      <c r="K12" s="112">
        <f>+'datos iniciales'!P11</f>
        <v>24000000</v>
      </c>
      <c r="L12" s="112">
        <f>+'datos iniciales'!Q11</f>
        <v>3850000</v>
      </c>
      <c r="M12" s="112">
        <f>+'datos iniciales'!R11</f>
        <v>0</v>
      </c>
      <c r="N12" s="112">
        <f>+'datos iniciales'!S11</f>
        <v>27850000</v>
      </c>
      <c r="O12" s="108">
        <v>0</v>
      </c>
      <c r="P12" s="108">
        <f>+'datos iniciales'!U11</f>
        <v>26987000</v>
      </c>
      <c r="Q12" s="108">
        <f>+'datos iniciales'!V11</f>
        <v>863000</v>
      </c>
      <c r="R12" s="108">
        <f>+'datos iniciales'!W11</f>
        <v>26987000</v>
      </c>
      <c r="S12" s="108">
        <f>+'datos iniciales'!X11</f>
        <v>26987000</v>
      </c>
      <c r="T12" s="108">
        <f>+'datos iniciales'!Y11</f>
        <v>26987000</v>
      </c>
      <c r="U12" s="108">
        <f>+'datos iniciales'!Z11</f>
        <v>26987000</v>
      </c>
      <c r="V12" s="108">
        <f>+R12/N12*100</f>
        <v>96.901256732495511</v>
      </c>
      <c r="W12" s="108">
        <f>+S12/N12*100</f>
        <v>96.901256732495511</v>
      </c>
      <c r="X12" s="109">
        <f>+U12/N12*100</f>
        <v>96.901256732495511</v>
      </c>
    </row>
    <row r="13" spans="1:24" ht="12" thickBot="1" x14ac:dyDescent="0.25">
      <c r="A13" s="23" t="s">
        <v>35</v>
      </c>
      <c r="B13" s="23">
        <v>2</v>
      </c>
      <c r="C13" s="23">
        <v>0</v>
      </c>
      <c r="D13" s="23">
        <v>4</v>
      </c>
      <c r="E13" s="23"/>
      <c r="F13" s="23"/>
      <c r="G13" s="81" t="s">
        <v>38</v>
      </c>
      <c r="H13" s="78">
        <v>10</v>
      </c>
      <c r="I13" s="80" t="s">
        <v>40</v>
      </c>
      <c r="J13" s="120" t="str">
        <f>+'datos iniciales'!O12</f>
        <v>ADQUISICION DE BIENES Y SERVICIOS</v>
      </c>
      <c r="K13" s="120">
        <f>+'datos iniciales'!P12</f>
        <v>1954759800</v>
      </c>
      <c r="L13" s="120">
        <f>+'datos iniciales'!Q12</f>
        <v>0</v>
      </c>
      <c r="M13" s="120">
        <f>+'datos iniciales'!R12</f>
        <v>3850000</v>
      </c>
      <c r="N13" s="120">
        <f>+'datos iniciales'!S12</f>
        <v>1950909800</v>
      </c>
      <c r="O13" s="106">
        <v>0</v>
      </c>
      <c r="P13" s="121">
        <f>+'datos iniciales'!U12</f>
        <v>1841016266.79</v>
      </c>
      <c r="Q13" s="121">
        <f>+'datos iniciales'!V12</f>
        <v>109893533.20999999</v>
      </c>
      <c r="R13" s="121">
        <f>+'datos iniciales'!W12</f>
        <v>1593716377.72</v>
      </c>
      <c r="S13" s="121">
        <f>+'datos iniciales'!X12</f>
        <v>989177188.00999999</v>
      </c>
      <c r="T13" s="121">
        <f>+'datos iniciales'!Y12</f>
        <v>963323320.00999999</v>
      </c>
      <c r="U13" s="121">
        <f>+'datos iniciales'!Z12</f>
        <v>963323320.00999999</v>
      </c>
      <c r="V13" s="106">
        <f>+R13/N13*100</f>
        <v>81.690930955393227</v>
      </c>
      <c r="W13" s="106">
        <f>+S13/N13*100</f>
        <v>50.703378906087814</v>
      </c>
      <c r="X13" s="107">
        <f>+U13/N13*100</f>
        <v>49.378157822058199</v>
      </c>
    </row>
    <row r="14" spans="1:24" ht="12" thickBot="1" x14ac:dyDescent="0.25">
      <c r="A14" s="82"/>
      <c r="B14" s="82"/>
      <c r="C14" s="82"/>
      <c r="D14" s="82"/>
      <c r="E14" s="82"/>
      <c r="F14" s="82"/>
      <c r="G14" s="82"/>
      <c r="H14" s="82"/>
      <c r="I14" s="82"/>
      <c r="J14" s="83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177"/>
      <c r="W14" s="177"/>
      <c r="X14" s="177"/>
    </row>
    <row r="15" spans="1:24" x14ac:dyDescent="0.2">
      <c r="A15" s="23" t="s">
        <v>35</v>
      </c>
      <c r="B15" s="23">
        <v>3</v>
      </c>
      <c r="C15" s="23">
        <v>2</v>
      </c>
      <c r="D15" s="23">
        <v>1</v>
      </c>
      <c r="E15" s="23">
        <v>1</v>
      </c>
      <c r="F15" s="23"/>
      <c r="G15" s="81" t="s">
        <v>38</v>
      </c>
      <c r="H15" s="75">
        <v>11</v>
      </c>
      <c r="I15" s="114" t="s">
        <v>63</v>
      </c>
      <c r="J15" s="115" t="str">
        <f>+'datos iniciales'!O13</f>
        <v>CUOTA DE AUDITAJE CONTRANAL</v>
      </c>
      <c r="K15" s="116">
        <f>+'datos iniciales'!P13</f>
        <v>29265000</v>
      </c>
      <c r="L15" s="116">
        <f>+'datos iniciales'!Q13</f>
        <v>0</v>
      </c>
      <c r="M15" s="116">
        <f>+'datos iniciales'!R13</f>
        <v>0</v>
      </c>
      <c r="N15" s="116">
        <f>+'datos iniciales'!S13</f>
        <v>29265000</v>
      </c>
      <c r="O15" s="115">
        <f>+'datos iniciales'!T13</f>
        <v>0</v>
      </c>
      <c r="P15" s="118">
        <f>+'datos iniciales'!U13</f>
        <v>27050398</v>
      </c>
      <c r="Q15" s="118">
        <f>+'datos iniciales'!V13</f>
        <v>2214602</v>
      </c>
      <c r="R15" s="118">
        <f>+'datos iniciales'!W13</f>
        <v>27050398</v>
      </c>
      <c r="S15" s="118">
        <f>+'datos iniciales'!X13</f>
        <v>27050398</v>
      </c>
      <c r="T15" s="118">
        <f>+'datos iniciales'!Y13</f>
        <v>27050398</v>
      </c>
      <c r="U15" s="118">
        <f>+'datos iniciales'!Z13</f>
        <v>27050398</v>
      </c>
      <c r="V15" s="108">
        <f>+R15/N15*100</f>
        <v>92.432591833247912</v>
      </c>
      <c r="W15" s="108">
        <f>+S15/N15*100</f>
        <v>92.432591833247912</v>
      </c>
      <c r="X15" s="109">
        <f>+U15/N15*100</f>
        <v>92.432591833247912</v>
      </c>
    </row>
    <row r="16" spans="1:24" x14ac:dyDescent="0.2">
      <c r="A16" s="23" t="s">
        <v>35</v>
      </c>
      <c r="B16" s="23">
        <v>3</v>
      </c>
      <c r="C16" s="23">
        <v>5</v>
      </c>
      <c r="D16" s="23">
        <v>1</v>
      </c>
      <c r="E16" s="23">
        <v>1</v>
      </c>
      <c r="F16" s="23"/>
      <c r="G16" s="81" t="s">
        <v>38</v>
      </c>
      <c r="H16" s="77">
        <v>10</v>
      </c>
      <c r="I16" s="23" t="s">
        <v>40</v>
      </c>
      <c r="J16" s="64" t="str">
        <f>+'datos iniciales'!O14</f>
        <v>MESADAS PENSIONALES</v>
      </c>
      <c r="K16" s="110">
        <f>+'datos iniciales'!P14</f>
        <v>189000000</v>
      </c>
      <c r="L16" s="110">
        <f>+'datos iniciales'!Q14</f>
        <v>0</v>
      </c>
      <c r="M16" s="110">
        <f>+'datos iniciales'!R14</f>
        <v>0</v>
      </c>
      <c r="N16" s="110">
        <f>+'datos iniciales'!S14</f>
        <v>189000000</v>
      </c>
      <c r="O16" s="104">
        <v>0</v>
      </c>
      <c r="P16" s="111">
        <f>+'datos iniciales'!U14</f>
        <v>189000000</v>
      </c>
      <c r="Q16" s="111">
        <f>+'datos iniciales'!V14</f>
        <v>0</v>
      </c>
      <c r="R16" s="111">
        <f>+'datos iniciales'!W14</f>
        <v>110408961</v>
      </c>
      <c r="S16" s="111">
        <f>+'datos iniciales'!X14</f>
        <v>110408961</v>
      </c>
      <c r="T16" s="111">
        <f>+'datos iniciales'!Y14</f>
        <v>110408961</v>
      </c>
      <c r="U16" s="111">
        <f>+'datos iniciales'!Z14</f>
        <v>110408961</v>
      </c>
      <c r="V16" s="104">
        <f>+R16/N16*100</f>
        <v>58.417439682539687</v>
      </c>
      <c r="W16" s="104">
        <f>+S16/N16*100</f>
        <v>58.417439682539687</v>
      </c>
      <c r="X16" s="105">
        <f>+U16/N16*100</f>
        <v>58.417439682539687</v>
      </c>
    </row>
    <row r="17" spans="1:24" ht="12" thickBot="1" x14ac:dyDescent="0.25">
      <c r="A17" s="23" t="s">
        <v>35</v>
      </c>
      <c r="B17" s="23">
        <v>3</v>
      </c>
      <c r="C17" s="23">
        <v>6</v>
      </c>
      <c r="D17" s="23">
        <v>1</v>
      </c>
      <c r="E17" s="23">
        <v>1</v>
      </c>
      <c r="F17" s="23"/>
      <c r="G17" s="81" t="s">
        <v>38</v>
      </c>
      <c r="H17" s="78">
        <v>10</v>
      </c>
      <c r="I17" s="100" t="s">
        <v>40</v>
      </c>
      <c r="J17" s="101" t="str">
        <f>+'datos iniciales'!O15</f>
        <v>SENTENCIAS Y CONCILIACIONES</v>
      </c>
      <c r="K17" s="113">
        <f>+'datos iniciales'!P15</f>
        <v>361044000</v>
      </c>
      <c r="L17" s="113">
        <f>+'datos iniciales'!Q15</f>
        <v>0</v>
      </c>
      <c r="M17" s="113">
        <f>+'datos iniciales'!R15</f>
        <v>0</v>
      </c>
      <c r="N17" s="113">
        <f>+'datos iniciales'!S15</f>
        <v>361044000</v>
      </c>
      <c r="O17" s="119">
        <v>0</v>
      </c>
      <c r="P17" s="122">
        <f>+'datos iniciales'!U15</f>
        <v>0</v>
      </c>
      <c r="Q17" s="122">
        <f>+'datos iniciales'!V15</f>
        <v>361044000</v>
      </c>
      <c r="R17" s="122">
        <f>+'datos iniciales'!W15</f>
        <v>0</v>
      </c>
      <c r="S17" s="122">
        <f>+'datos iniciales'!X15</f>
        <v>0</v>
      </c>
      <c r="T17" s="122">
        <f>+'datos iniciales'!Y15</f>
        <v>0</v>
      </c>
      <c r="U17" s="122">
        <f>+'datos iniciales'!Z15</f>
        <v>0</v>
      </c>
      <c r="V17" s="106">
        <f>+R17/N17*100</f>
        <v>0</v>
      </c>
      <c r="W17" s="106">
        <f>+S17/N17*100</f>
        <v>0</v>
      </c>
      <c r="X17" s="107">
        <f>+U17/N17*100</f>
        <v>0</v>
      </c>
    </row>
    <row r="18" spans="1:24" ht="12" thickBot="1" x14ac:dyDescent="0.25">
      <c r="A18" s="82"/>
      <c r="B18" s="82"/>
      <c r="C18" s="82"/>
      <c r="D18" s="82"/>
      <c r="E18" s="82"/>
      <c r="F18" s="82"/>
      <c r="G18" s="82"/>
      <c r="H18" s="82"/>
      <c r="I18" s="82"/>
      <c r="J18" s="83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177"/>
      <c r="W18" s="177"/>
      <c r="X18" s="177"/>
    </row>
    <row r="19" spans="1:24" ht="27" customHeight="1" x14ac:dyDescent="0.2">
      <c r="A19" s="23" t="s">
        <v>71</v>
      </c>
      <c r="B19" s="23">
        <v>113</v>
      </c>
      <c r="C19" s="23">
        <v>1000</v>
      </c>
      <c r="D19" s="23">
        <v>1</v>
      </c>
      <c r="E19" s="23" t="s">
        <v>1</v>
      </c>
      <c r="F19" s="23" t="s">
        <v>1</v>
      </c>
      <c r="G19" s="81" t="s">
        <v>38</v>
      </c>
      <c r="H19" s="75">
        <v>11</v>
      </c>
      <c r="I19" s="114" t="s">
        <v>40</v>
      </c>
      <c r="J19" s="115" t="str">
        <f>+'datos iniciales'!O16</f>
        <v>MANTENIMIENTO ADECUACION Y DOTACIÓN DEL EDIFICIO SEDE DEL DAFP BOGOTA</v>
      </c>
      <c r="K19" s="116">
        <f>+'datos iniciales'!P16</f>
        <v>100000000</v>
      </c>
      <c r="L19" s="116">
        <f>+'datos iniciales'!Q16</f>
        <v>0</v>
      </c>
      <c r="M19" s="116">
        <f>+'datos iniciales'!R16</f>
        <v>0</v>
      </c>
      <c r="N19" s="116">
        <f>+'datos iniciales'!S16</f>
        <v>100000000</v>
      </c>
      <c r="O19" s="117">
        <v>0</v>
      </c>
      <c r="P19" s="118">
        <f>+'datos iniciales'!U16</f>
        <v>98785000.409999996</v>
      </c>
      <c r="Q19" s="118">
        <f>+'datos iniciales'!V16</f>
        <v>1214999.5900000001</v>
      </c>
      <c r="R19" s="118">
        <f>+'datos iniciales'!W16</f>
        <v>98284996.409999996</v>
      </c>
      <c r="S19" s="118">
        <f>+'datos iniciales'!X16</f>
        <v>85801957.530000001</v>
      </c>
      <c r="T19" s="118">
        <f>+'datos iniciales'!Y16</f>
        <v>76651958.730000004</v>
      </c>
      <c r="U19" s="118">
        <f>+'datos iniciales'!Z16</f>
        <v>76651958.730000004</v>
      </c>
      <c r="V19" s="117">
        <f t="shared" ref="V19:V24" si="3">+R19/N19*100</f>
        <v>98.284996409999991</v>
      </c>
      <c r="W19" s="117">
        <f t="shared" ref="W19:W24" si="4">+S19/N19*100</f>
        <v>85.80195753000001</v>
      </c>
      <c r="X19" s="109">
        <f t="shared" ref="X19:X24" si="5">+U19/N19*100</f>
        <v>76.651958730000004</v>
      </c>
    </row>
    <row r="20" spans="1:24" ht="37.5" customHeight="1" x14ac:dyDescent="0.2">
      <c r="A20" s="23" t="s">
        <v>71</v>
      </c>
      <c r="B20" s="23">
        <v>123</v>
      </c>
      <c r="C20" s="23">
        <v>1000</v>
      </c>
      <c r="D20" s="23">
        <v>4</v>
      </c>
      <c r="E20" s="23" t="s">
        <v>1</v>
      </c>
      <c r="F20" s="23" t="s">
        <v>1</v>
      </c>
      <c r="G20" s="81" t="s">
        <v>38</v>
      </c>
      <c r="H20" s="77">
        <v>11</v>
      </c>
      <c r="I20" s="23" t="s">
        <v>40</v>
      </c>
      <c r="J20" s="64" t="str">
        <f>+'datos iniciales'!O17</f>
        <v>MEJORAMIENTO FORTALECIMIENTO DE LA CAPACIDAD INSTITUCIONAL PARA EL DESARROLLO DE POLITICAS PUBLICAS. NACIONAL</v>
      </c>
      <c r="K20" s="110">
        <f>+'datos iniciales'!P17</f>
        <v>2430000000</v>
      </c>
      <c r="L20" s="110">
        <f>+'datos iniciales'!Q17</f>
        <v>0</v>
      </c>
      <c r="M20" s="110">
        <f>+'datos iniciales'!R17</f>
        <v>0</v>
      </c>
      <c r="N20" s="110">
        <f>+'datos iniciales'!S17</f>
        <v>2430000000</v>
      </c>
      <c r="O20" s="104">
        <v>0</v>
      </c>
      <c r="P20" s="111">
        <f>+'datos iniciales'!U17</f>
        <v>2424120000</v>
      </c>
      <c r="Q20" s="111">
        <f>+'datos iniciales'!V17</f>
        <v>5880000</v>
      </c>
      <c r="R20" s="111">
        <f>+'datos iniciales'!W17</f>
        <v>1545038769</v>
      </c>
      <c r="S20" s="111">
        <f>+'datos iniciales'!X17</f>
        <v>1544955169</v>
      </c>
      <c r="T20" s="111">
        <f>+'datos iniciales'!Y17</f>
        <v>1544955169</v>
      </c>
      <c r="U20" s="111">
        <f>+'datos iniciales'!Z17</f>
        <v>1544955169</v>
      </c>
      <c r="V20" s="104">
        <f t="shared" si="3"/>
        <v>63.581842345679007</v>
      </c>
      <c r="W20" s="104">
        <f t="shared" si="4"/>
        <v>63.578402016460899</v>
      </c>
      <c r="X20" s="105">
        <f t="shared" si="5"/>
        <v>63.578402016460899</v>
      </c>
    </row>
    <row r="21" spans="1:24" ht="36" customHeight="1" x14ac:dyDescent="0.2">
      <c r="A21" s="23" t="s">
        <v>71</v>
      </c>
      <c r="B21" s="23">
        <v>123</v>
      </c>
      <c r="C21" s="23">
        <v>1000</v>
      </c>
      <c r="D21" s="23">
        <v>4</v>
      </c>
      <c r="E21" s="23" t="s">
        <v>1</v>
      </c>
      <c r="F21" s="23" t="s">
        <v>1</v>
      </c>
      <c r="G21" s="81" t="s">
        <v>38</v>
      </c>
      <c r="H21" s="77">
        <v>11</v>
      </c>
      <c r="I21" s="23" t="s">
        <v>63</v>
      </c>
      <c r="J21" s="64" t="str">
        <f>+'datos iniciales'!O18</f>
        <v>MEJORAMIENTO FORTALECIMIENTO DE LA CAPACIDAD INSTITUCIONAL PARA EL DESARROLLO DE POLITICAS PUBLICAS. NACIONAL</v>
      </c>
      <c r="K21" s="110">
        <f>+'datos iniciales'!P18</f>
        <v>0</v>
      </c>
      <c r="L21" s="110">
        <f>+'datos iniciales'!Q18</f>
        <v>3500000000</v>
      </c>
      <c r="M21" s="110">
        <f>+'datos iniciales'!R18</f>
        <v>0</v>
      </c>
      <c r="N21" s="110">
        <f>+'datos iniciales'!S18</f>
        <v>3500000000</v>
      </c>
      <c r="O21" s="104">
        <v>0</v>
      </c>
      <c r="P21" s="111">
        <f>+'datos iniciales'!U18</f>
        <v>2832173966</v>
      </c>
      <c r="Q21" s="111">
        <f>+'datos iniciales'!V18</f>
        <v>667826034</v>
      </c>
      <c r="R21" s="111">
        <f>+'datos iniciales'!W18</f>
        <v>2646889026.5500002</v>
      </c>
      <c r="S21" s="111">
        <f>+'datos iniciales'!X18</f>
        <v>676719399.54999995</v>
      </c>
      <c r="T21" s="111">
        <f>+'datos iniciales'!Y18</f>
        <v>635651027.54999995</v>
      </c>
      <c r="U21" s="111">
        <f>+'datos iniciales'!Z18</f>
        <v>635651027.54999995</v>
      </c>
      <c r="V21" s="104">
        <f t="shared" si="3"/>
        <v>75.625400758571431</v>
      </c>
      <c r="W21" s="104">
        <f t="shared" si="4"/>
        <v>19.334839987142853</v>
      </c>
      <c r="X21" s="105">
        <f t="shared" si="5"/>
        <v>18.161457930000001</v>
      </c>
    </row>
    <row r="22" spans="1:24" ht="34.5" customHeight="1" x14ac:dyDescent="0.2">
      <c r="A22" s="23" t="s">
        <v>71</v>
      </c>
      <c r="B22" s="23">
        <v>123</v>
      </c>
      <c r="C22" s="23">
        <v>1000</v>
      </c>
      <c r="D22" s="23">
        <v>4</v>
      </c>
      <c r="E22" s="23" t="s">
        <v>1</v>
      </c>
      <c r="F22" s="23" t="s">
        <v>1</v>
      </c>
      <c r="G22" s="81" t="s">
        <v>38</v>
      </c>
      <c r="H22" s="77">
        <v>15</v>
      </c>
      <c r="I22" s="23" t="s">
        <v>63</v>
      </c>
      <c r="J22" s="64" t="str">
        <f>+'datos iniciales'!O19</f>
        <v>MEJORAMIENTO FORTALECIMIENTO DE LA CAPACIDAD INSTITUCIONAL PARA EL DESARROLLO DE POLITICAS PUBLICAS. NACIONAL</v>
      </c>
      <c r="K22" s="110">
        <f>+'datos iniciales'!P19</f>
        <v>0</v>
      </c>
      <c r="L22" s="110">
        <f>+'datos iniciales'!Q19</f>
        <v>281001500</v>
      </c>
      <c r="M22" s="110">
        <f>+'datos iniciales'!R19</f>
        <v>0</v>
      </c>
      <c r="N22" s="110">
        <f>+'datos iniciales'!S19</f>
        <v>281001500</v>
      </c>
      <c r="O22" s="104">
        <v>0</v>
      </c>
      <c r="P22" s="111">
        <f>+'datos iniciales'!U19</f>
        <v>0</v>
      </c>
      <c r="Q22" s="111">
        <f>+'datos iniciales'!V19</f>
        <v>281001500</v>
      </c>
      <c r="R22" s="111">
        <f>+'datos iniciales'!W19</f>
        <v>0</v>
      </c>
      <c r="S22" s="111">
        <f>+'datos iniciales'!X19</f>
        <v>0</v>
      </c>
      <c r="T22" s="111">
        <f>+'datos iniciales'!Y19</f>
        <v>0</v>
      </c>
      <c r="U22" s="111">
        <f>+'datos iniciales'!Z19</f>
        <v>0</v>
      </c>
      <c r="V22" s="104">
        <f t="shared" si="3"/>
        <v>0</v>
      </c>
      <c r="W22" s="104">
        <f t="shared" si="4"/>
        <v>0</v>
      </c>
      <c r="X22" s="105">
        <f t="shared" si="5"/>
        <v>0</v>
      </c>
    </row>
    <row r="23" spans="1:24" ht="34.5" thickBot="1" x14ac:dyDescent="0.25">
      <c r="A23" s="23" t="s">
        <v>71</v>
      </c>
      <c r="B23" s="23">
        <v>520</v>
      </c>
      <c r="C23" s="23">
        <v>1000</v>
      </c>
      <c r="D23" s="23">
        <v>10</v>
      </c>
      <c r="E23" s="23" t="s">
        <v>1</v>
      </c>
      <c r="F23" s="23" t="s">
        <v>1</v>
      </c>
      <c r="G23" s="81" t="s">
        <v>38</v>
      </c>
      <c r="H23" s="99">
        <v>11</v>
      </c>
      <c r="I23" s="100" t="s">
        <v>40</v>
      </c>
      <c r="J23" s="113" t="str">
        <f>+'datos iniciales'!O21</f>
        <v>MEJORAMIENTO DE LA GESTION DE LAS POLITICAS PUBLICAS A TRAVES DE LAS TECNOLOGIAS DE INFORMACION TICS</v>
      </c>
      <c r="K23" s="113">
        <f>+'datos iniciales'!P21</f>
        <v>2983069280</v>
      </c>
      <c r="L23" s="113">
        <f>+'datos iniciales'!Q21</f>
        <v>0</v>
      </c>
      <c r="M23" s="113">
        <f>+'datos iniciales'!R21</f>
        <v>0</v>
      </c>
      <c r="N23" s="113">
        <f>+'datos iniciales'!S21</f>
        <v>2983069280</v>
      </c>
      <c r="O23" s="106">
        <v>0</v>
      </c>
      <c r="P23" s="106">
        <f>+'datos iniciales'!U21</f>
        <v>2141072361</v>
      </c>
      <c r="Q23" s="106">
        <f>+'datos iniciales'!V21</f>
        <v>841996919</v>
      </c>
      <c r="R23" s="106">
        <f>+'datos iniciales'!W21</f>
        <v>1558407383</v>
      </c>
      <c r="S23" s="106">
        <f>+'datos iniciales'!X21</f>
        <v>1365844257</v>
      </c>
      <c r="T23" s="106">
        <f>+'datos iniciales'!Y21</f>
        <v>1365844257</v>
      </c>
      <c r="U23" s="106">
        <f>+'datos iniciales'!Z21</f>
        <v>1365844257</v>
      </c>
      <c r="V23" s="106">
        <f t="shared" si="3"/>
        <v>52.241742873635168</v>
      </c>
      <c r="W23" s="106">
        <f t="shared" si="4"/>
        <v>45.786541605228827</v>
      </c>
      <c r="X23" s="107">
        <f t="shared" si="5"/>
        <v>45.786541605228827</v>
      </c>
    </row>
    <row r="24" spans="1:24" ht="12" thickBot="1" x14ac:dyDescent="0.25">
      <c r="A24" s="85" t="s">
        <v>1</v>
      </c>
      <c r="B24" s="85" t="s">
        <v>1</v>
      </c>
      <c r="C24" s="85" t="s">
        <v>1</v>
      </c>
      <c r="D24" s="85" t="s">
        <v>1</v>
      </c>
      <c r="E24" s="85" t="s">
        <v>1</v>
      </c>
      <c r="F24" s="85" t="s">
        <v>1</v>
      </c>
      <c r="G24" s="85" t="s">
        <v>1</v>
      </c>
      <c r="H24" s="85" t="s">
        <v>1</v>
      </c>
      <c r="I24" s="86" t="s">
        <v>1</v>
      </c>
      <c r="J24" s="178" t="s">
        <v>341</v>
      </c>
      <c r="K24" s="87">
        <f>+'datos iniciales'!P22</f>
        <v>21351638080</v>
      </c>
      <c r="L24" s="87">
        <f>+L36</f>
        <v>3954851500</v>
      </c>
      <c r="M24" s="87">
        <f>+M36</f>
        <v>173850000</v>
      </c>
      <c r="N24" s="87">
        <f>+'datos iniciales'!S22</f>
        <v>25132639580</v>
      </c>
      <c r="O24" s="87">
        <f>+'datos iniciales'!T22</f>
        <v>0</v>
      </c>
      <c r="P24" s="87">
        <f>+'datos iniciales'!U22</f>
        <v>22847020322.200001</v>
      </c>
      <c r="Q24" s="87">
        <f>+'datos iniciales'!V22</f>
        <v>2285619257.8000002</v>
      </c>
      <c r="R24" s="87">
        <f>+'datos iniciales'!W22</f>
        <v>16022597328.68</v>
      </c>
      <c r="S24" s="87">
        <f>+'datos iniciales'!X22</f>
        <v>13162373224.09</v>
      </c>
      <c r="T24" s="87">
        <f>+'datos iniciales'!Y22</f>
        <v>13086300985.290001</v>
      </c>
      <c r="U24" s="87">
        <f>+'datos iniciales'!Z22</f>
        <v>13086300985.290001</v>
      </c>
      <c r="V24" s="87">
        <f t="shared" si="3"/>
        <v>63.752146994661196</v>
      </c>
      <c r="W24" s="87">
        <f t="shared" si="4"/>
        <v>52.37163085155737</v>
      </c>
      <c r="X24" s="87">
        <f t="shared" si="5"/>
        <v>52.068947806436498</v>
      </c>
    </row>
    <row r="25" spans="1:24" ht="12" thickBot="1" x14ac:dyDescent="0.25">
      <c r="J25" s="179"/>
      <c r="V25" s="91"/>
      <c r="W25" s="91"/>
      <c r="X25" s="91"/>
    </row>
    <row r="26" spans="1:24" ht="12" thickBot="1" x14ac:dyDescent="0.25">
      <c r="J26" s="183" t="s">
        <v>333</v>
      </c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5"/>
    </row>
    <row r="27" spans="1:24" x14ac:dyDescent="0.2">
      <c r="J27" s="63" t="s">
        <v>334</v>
      </c>
      <c r="K27" s="65">
        <f t="shared" ref="K27:U27" si="6">SUM(K5:K10)</f>
        <v>13280500000</v>
      </c>
      <c r="L27" s="65">
        <f t="shared" si="6"/>
        <v>170000000</v>
      </c>
      <c r="M27" s="65">
        <f t="shared" si="6"/>
        <v>170000000</v>
      </c>
      <c r="N27" s="65">
        <f t="shared" si="6"/>
        <v>13280500000</v>
      </c>
      <c r="O27" s="65">
        <f t="shared" si="6"/>
        <v>0</v>
      </c>
      <c r="P27" s="65">
        <f t="shared" si="6"/>
        <v>13266815330</v>
      </c>
      <c r="Q27" s="65">
        <f t="shared" si="6"/>
        <v>13684670</v>
      </c>
      <c r="R27" s="65">
        <f t="shared" si="6"/>
        <v>8415814417</v>
      </c>
      <c r="S27" s="125">
        <f t="shared" si="6"/>
        <v>8335428894</v>
      </c>
      <c r="T27" s="125">
        <f t="shared" si="6"/>
        <v>8335428894</v>
      </c>
      <c r="U27" s="125">
        <f t="shared" si="6"/>
        <v>8335428894</v>
      </c>
      <c r="V27" s="108">
        <f>+R27/N27*100</f>
        <v>63.369710605775389</v>
      </c>
      <c r="W27" s="108">
        <f>+S27/N27*100</f>
        <v>62.764420722111367</v>
      </c>
      <c r="X27" s="109">
        <f>+U27/N27*100</f>
        <v>62.764420722111367</v>
      </c>
    </row>
    <row r="28" spans="1:24" x14ac:dyDescent="0.2">
      <c r="J28" s="61" t="s">
        <v>335</v>
      </c>
      <c r="K28" s="62">
        <f t="shared" ref="K28:U28" si="7">SUM(K12:K13)</f>
        <v>1978759800</v>
      </c>
      <c r="L28" s="62">
        <f t="shared" si="7"/>
        <v>3850000</v>
      </c>
      <c r="M28" s="62">
        <f t="shared" si="7"/>
        <v>3850000</v>
      </c>
      <c r="N28" s="62">
        <f t="shared" si="7"/>
        <v>1978759800</v>
      </c>
      <c r="O28" s="62">
        <f t="shared" si="7"/>
        <v>0</v>
      </c>
      <c r="P28" s="62">
        <f t="shared" si="7"/>
        <v>1868003266.79</v>
      </c>
      <c r="Q28" s="62">
        <f t="shared" si="7"/>
        <v>110756533.20999999</v>
      </c>
      <c r="R28" s="62">
        <f t="shared" si="7"/>
        <v>1620703377.72</v>
      </c>
      <c r="S28" s="126">
        <f t="shared" si="7"/>
        <v>1016164188.01</v>
      </c>
      <c r="T28" s="126">
        <f t="shared" si="7"/>
        <v>990310320.00999999</v>
      </c>
      <c r="U28" s="126">
        <f t="shared" si="7"/>
        <v>990310320.00999999</v>
      </c>
      <c r="V28" s="104">
        <f>+R28/N28*100</f>
        <v>81.905008264267337</v>
      </c>
      <c r="W28" s="104">
        <f>+S28/N28*100</f>
        <v>51.353589658027211</v>
      </c>
      <c r="X28" s="105">
        <f>+U28/N28*100</f>
        <v>50.047020361440531</v>
      </c>
    </row>
    <row r="29" spans="1:24" ht="12" thickBot="1" x14ac:dyDescent="0.25">
      <c r="J29" s="127" t="s">
        <v>336</v>
      </c>
      <c r="K29" s="96">
        <f t="shared" ref="K29:U29" si="8">SUM(K15:K17)</f>
        <v>579309000</v>
      </c>
      <c r="L29" s="96">
        <f t="shared" si="8"/>
        <v>0</v>
      </c>
      <c r="M29" s="96">
        <f t="shared" si="8"/>
        <v>0</v>
      </c>
      <c r="N29" s="96">
        <f t="shared" si="8"/>
        <v>579309000</v>
      </c>
      <c r="O29" s="96">
        <f t="shared" si="8"/>
        <v>0</v>
      </c>
      <c r="P29" s="96">
        <f t="shared" si="8"/>
        <v>216050398</v>
      </c>
      <c r="Q29" s="96">
        <f t="shared" si="8"/>
        <v>363258602</v>
      </c>
      <c r="R29" s="96">
        <f t="shared" si="8"/>
        <v>137459359</v>
      </c>
      <c r="S29" s="96">
        <f t="shared" si="8"/>
        <v>137459359</v>
      </c>
      <c r="T29" s="96">
        <f t="shared" si="8"/>
        <v>137459359</v>
      </c>
      <c r="U29" s="96">
        <f t="shared" si="8"/>
        <v>137459359</v>
      </c>
      <c r="V29" s="106">
        <f>+R29/N29*100</f>
        <v>23.728158720130363</v>
      </c>
      <c r="W29" s="106">
        <f>+S29/N29*100</f>
        <v>23.728158720130363</v>
      </c>
      <c r="X29" s="107">
        <f>+U29/N29*100</f>
        <v>23.728158720130363</v>
      </c>
    </row>
    <row r="30" spans="1:24" ht="12" thickBot="1" x14ac:dyDescent="0.25">
      <c r="J30" s="70" t="s">
        <v>337</v>
      </c>
      <c r="K30" s="71">
        <f>SUM(K27:K29)</f>
        <v>15838568800</v>
      </c>
      <c r="L30" s="71">
        <f t="shared" ref="L30:U30" si="9">SUM(L27:L29)</f>
        <v>173850000</v>
      </c>
      <c r="M30" s="71">
        <f t="shared" si="9"/>
        <v>173850000</v>
      </c>
      <c r="N30" s="71">
        <f t="shared" si="9"/>
        <v>15838568800</v>
      </c>
      <c r="O30" s="71">
        <f t="shared" si="9"/>
        <v>0</v>
      </c>
      <c r="P30" s="71">
        <f t="shared" si="9"/>
        <v>15350868994.790001</v>
      </c>
      <c r="Q30" s="71">
        <f t="shared" si="9"/>
        <v>487699805.20999998</v>
      </c>
      <c r="R30" s="71">
        <f t="shared" si="9"/>
        <v>10173977153.719999</v>
      </c>
      <c r="S30" s="71">
        <f t="shared" si="9"/>
        <v>9489052441.0100002</v>
      </c>
      <c r="T30" s="71">
        <f t="shared" si="9"/>
        <v>9463198573.0100002</v>
      </c>
      <c r="U30" s="72">
        <f t="shared" si="9"/>
        <v>9463198573.0100002</v>
      </c>
      <c r="V30" s="72">
        <f>+R30/N30*100</f>
        <v>64.235457648925959</v>
      </c>
      <c r="W30" s="72">
        <f>+S30/N30*100</f>
        <v>59.911047272213139</v>
      </c>
      <c r="X30" s="72">
        <f>+U30/N30*100</f>
        <v>59.747813659842805</v>
      </c>
    </row>
    <row r="31" spans="1:24" ht="12" thickBot="1" x14ac:dyDescent="0.25">
      <c r="J31" s="180"/>
      <c r="V31" s="91"/>
      <c r="W31" s="91"/>
      <c r="X31" s="91"/>
    </row>
    <row r="32" spans="1:24" x14ac:dyDescent="0.2">
      <c r="J32" s="63" t="s">
        <v>338</v>
      </c>
      <c r="K32" s="65">
        <f t="shared" ref="K32:U32" si="10">+K19+K20+K23</f>
        <v>5513069280</v>
      </c>
      <c r="L32" s="65">
        <f t="shared" si="10"/>
        <v>0</v>
      </c>
      <c r="M32" s="65">
        <f t="shared" si="10"/>
        <v>0</v>
      </c>
      <c r="N32" s="65">
        <f t="shared" si="10"/>
        <v>5513069280</v>
      </c>
      <c r="O32" s="65">
        <f t="shared" si="10"/>
        <v>0</v>
      </c>
      <c r="P32" s="65">
        <f t="shared" si="10"/>
        <v>4663977361.4099998</v>
      </c>
      <c r="Q32" s="65">
        <f t="shared" si="10"/>
        <v>849091918.59000003</v>
      </c>
      <c r="R32" s="65">
        <f t="shared" si="10"/>
        <v>3201731148.4099998</v>
      </c>
      <c r="S32" s="65">
        <f t="shared" si="10"/>
        <v>2996601383.5299997</v>
      </c>
      <c r="T32" s="65">
        <f t="shared" si="10"/>
        <v>2987451384.73</v>
      </c>
      <c r="U32" s="92">
        <f t="shared" si="10"/>
        <v>2987451384.73</v>
      </c>
      <c r="V32" s="92">
        <f>+R32/N32*100</f>
        <v>58.075293195118341</v>
      </c>
      <c r="W32" s="92">
        <f>+S32/N32*100</f>
        <v>54.354502570843799</v>
      </c>
      <c r="X32" s="66">
        <f>+U32/N32*100</f>
        <v>54.188533337821575</v>
      </c>
    </row>
    <row r="33" spans="10:24" ht="12" thickBot="1" x14ac:dyDescent="0.25">
      <c r="J33" s="67" t="s">
        <v>339</v>
      </c>
      <c r="K33" s="96">
        <f t="shared" ref="K33:U33" si="11">+K21+K22</f>
        <v>0</v>
      </c>
      <c r="L33" s="96">
        <f t="shared" si="11"/>
        <v>3781001500</v>
      </c>
      <c r="M33" s="96">
        <f t="shared" si="11"/>
        <v>0</v>
      </c>
      <c r="N33" s="96">
        <f t="shared" si="11"/>
        <v>3781001500</v>
      </c>
      <c r="O33" s="96">
        <f t="shared" si="11"/>
        <v>0</v>
      </c>
      <c r="P33" s="96">
        <f t="shared" si="11"/>
        <v>2832173966</v>
      </c>
      <c r="Q33" s="96">
        <f t="shared" si="11"/>
        <v>948827534</v>
      </c>
      <c r="R33" s="96">
        <f t="shared" si="11"/>
        <v>2646889026.5500002</v>
      </c>
      <c r="S33" s="96">
        <f t="shared" si="11"/>
        <v>676719399.54999995</v>
      </c>
      <c r="T33" s="96">
        <f t="shared" si="11"/>
        <v>635651027.54999995</v>
      </c>
      <c r="U33" s="97">
        <f t="shared" si="11"/>
        <v>635651027.54999995</v>
      </c>
      <c r="V33" s="97">
        <f>+R33/N33*100</f>
        <v>70.00497160739026</v>
      </c>
      <c r="W33" s="97">
        <f>+S33/N33*100</f>
        <v>17.897887624482557</v>
      </c>
      <c r="X33" s="98">
        <f>+U33/N33*100</f>
        <v>16.811710536216395</v>
      </c>
    </row>
    <row r="34" spans="10:24" ht="12" thickBot="1" x14ac:dyDescent="0.25">
      <c r="J34" s="181" t="s">
        <v>340</v>
      </c>
      <c r="K34" s="68">
        <f>SUM(K32:K33)</f>
        <v>5513069280</v>
      </c>
      <c r="L34" s="68">
        <f t="shared" ref="L34:U34" si="12">SUM(L32:L33)</f>
        <v>3781001500</v>
      </c>
      <c r="M34" s="68">
        <f t="shared" si="12"/>
        <v>0</v>
      </c>
      <c r="N34" s="68">
        <f t="shared" si="12"/>
        <v>9294070780</v>
      </c>
      <c r="O34" s="68">
        <f t="shared" si="12"/>
        <v>0</v>
      </c>
      <c r="P34" s="68">
        <f t="shared" si="12"/>
        <v>7496151327.4099998</v>
      </c>
      <c r="Q34" s="68">
        <f t="shared" si="12"/>
        <v>1797919452.5900002</v>
      </c>
      <c r="R34" s="68">
        <f t="shared" si="12"/>
        <v>5848620174.96</v>
      </c>
      <c r="S34" s="68">
        <f t="shared" si="12"/>
        <v>3673320783.0799999</v>
      </c>
      <c r="T34" s="68">
        <f t="shared" si="12"/>
        <v>3623102412.2799997</v>
      </c>
      <c r="U34" s="93">
        <f t="shared" si="12"/>
        <v>3623102412.2799997</v>
      </c>
      <c r="V34" s="93">
        <f>+R34/N34*100</f>
        <v>62.928509082862824</v>
      </c>
      <c r="W34" s="93">
        <f>+S34/N34*100</f>
        <v>39.523271019031334</v>
      </c>
      <c r="X34" s="69">
        <f>+U34/N34*100</f>
        <v>38.982944051562299</v>
      </c>
    </row>
    <row r="35" spans="10:24" ht="12" thickBot="1" x14ac:dyDescent="0.25">
      <c r="J35" s="179"/>
      <c r="V35" s="95"/>
      <c r="W35" s="95"/>
      <c r="X35" s="95"/>
    </row>
    <row r="36" spans="10:24" ht="12" thickBot="1" x14ac:dyDescent="0.25">
      <c r="J36" s="182" t="s">
        <v>341</v>
      </c>
      <c r="K36" s="73">
        <f>+K34+K30</f>
        <v>21351638080</v>
      </c>
      <c r="L36" s="74">
        <f t="shared" ref="L36:U36" si="13">+L34+L30</f>
        <v>3954851500</v>
      </c>
      <c r="M36" s="74">
        <f t="shared" si="13"/>
        <v>173850000</v>
      </c>
      <c r="N36" s="74">
        <f t="shared" si="13"/>
        <v>25132639580</v>
      </c>
      <c r="O36" s="73">
        <f t="shared" si="13"/>
        <v>0</v>
      </c>
      <c r="P36" s="74">
        <f t="shared" si="13"/>
        <v>22847020322.200001</v>
      </c>
      <c r="Q36" s="74">
        <f t="shared" si="13"/>
        <v>2285619257.8000002</v>
      </c>
      <c r="R36" s="74">
        <f t="shared" si="13"/>
        <v>16022597328.68</v>
      </c>
      <c r="S36" s="74">
        <f t="shared" si="13"/>
        <v>13162373224.09</v>
      </c>
      <c r="T36" s="74">
        <f t="shared" si="13"/>
        <v>13086300985.290001</v>
      </c>
      <c r="U36" s="94">
        <f t="shared" si="13"/>
        <v>13086300985.290001</v>
      </c>
      <c r="V36" s="94">
        <f>+R36/N36*100</f>
        <v>63.752146994661196</v>
      </c>
      <c r="W36" s="94">
        <f>+S36/N36*100</f>
        <v>52.37163085155737</v>
      </c>
      <c r="X36" s="74">
        <f>+U36/N36*100</f>
        <v>52.068947806436498</v>
      </c>
    </row>
    <row r="38" spans="10:24" x14ac:dyDescent="0.2">
      <c r="L38" s="95"/>
      <c r="M38" s="95"/>
      <c r="N38" s="95"/>
      <c r="O38" s="95"/>
    </row>
  </sheetData>
  <sheetProtection password="EBF4" sheet="1" formatCells="0" formatColumns="0" formatRows="0" insertColumns="0" insertRows="0" insertHyperlinks="0" deleteColumns="0" deleteRows="0" sort="0" autoFilter="0" pivotTables="0"/>
  <mergeCells count="4">
    <mergeCell ref="J26:X26"/>
    <mergeCell ref="A1:X1"/>
    <mergeCell ref="A2:X2"/>
    <mergeCell ref="A3:X3"/>
  </mergeCells>
  <pageMargins left="0.2" right="0.2" top="0.49" bottom="0.39370078740157483" header="0.44" footer="0.53"/>
  <pageSetup paperSize="5" scale="63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5" customWidth="1"/>
    <col min="2" max="2" width="5.5703125" style="25" customWidth="1"/>
    <col min="3" max="7" width="5.42578125" style="25" customWidth="1"/>
    <col min="8" max="8" width="6.42578125" style="25" customWidth="1"/>
    <col min="9" max="9" width="5.28515625" style="25" customWidth="1"/>
    <col min="10" max="10" width="5.42578125" style="25" customWidth="1"/>
    <col min="11" max="11" width="50.85546875" style="26" customWidth="1"/>
    <col min="12" max="18" width="18.85546875" style="26" customWidth="1"/>
    <col min="19" max="19" width="7.140625" style="26" customWidth="1"/>
    <col min="20" max="20" width="7.5703125" style="26" customWidth="1"/>
    <col min="21" max="21" width="8.7109375" style="26" customWidth="1"/>
    <col min="22" max="22" width="10.140625" style="26" customWidth="1"/>
    <col min="23" max="23" width="9.140625" style="26" customWidth="1"/>
    <col min="24" max="16384" width="11.42578125" style="26"/>
  </cols>
  <sheetData>
    <row r="2" spans="1:23" x14ac:dyDescent="0.2">
      <c r="A2" s="187" t="s">
        <v>347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</row>
    <row r="3" spans="1:23" x14ac:dyDescent="0.2">
      <c r="A3" s="187" t="s">
        <v>348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</row>
    <row r="4" spans="1:23" x14ac:dyDescent="0.2">
      <c r="A4" s="187" t="s">
        <v>349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</row>
    <row r="5" spans="1:23" x14ac:dyDescent="0.2">
      <c r="A5" s="24" t="s">
        <v>1</v>
      </c>
      <c r="B5" s="24" t="s">
        <v>1</v>
      </c>
      <c r="C5" s="24" t="s">
        <v>1</v>
      </c>
      <c r="D5" s="24" t="s">
        <v>1</v>
      </c>
      <c r="E5" s="24" t="s">
        <v>1</v>
      </c>
      <c r="F5" s="24" t="s">
        <v>1</v>
      </c>
      <c r="G5" s="24" t="s">
        <v>1</v>
      </c>
      <c r="H5" s="24" t="s">
        <v>1</v>
      </c>
      <c r="I5" s="24" t="s">
        <v>1</v>
      </c>
      <c r="J5" s="24" t="s">
        <v>1</v>
      </c>
      <c r="K5" s="27" t="s">
        <v>1</v>
      </c>
      <c r="L5" s="27" t="s">
        <v>1</v>
      </c>
      <c r="M5" s="27" t="s">
        <v>1</v>
      </c>
      <c r="N5" s="27" t="s">
        <v>1</v>
      </c>
      <c r="O5" s="27" t="s">
        <v>1</v>
      </c>
      <c r="P5" s="27" t="s">
        <v>1</v>
      </c>
      <c r="Q5" s="27"/>
      <c r="R5" s="27" t="s">
        <v>1</v>
      </c>
    </row>
    <row r="6" spans="1:23" ht="42.75" customHeight="1" x14ac:dyDescent="0.2">
      <c r="A6" s="28" t="s">
        <v>8</v>
      </c>
      <c r="B6" s="28" t="s">
        <v>9</v>
      </c>
      <c r="C6" s="28" t="s">
        <v>10</v>
      </c>
      <c r="D6" s="28" t="s">
        <v>11</v>
      </c>
      <c r="E6" s="28" t="s">
        <v>12</v>
      </c>
      <c r="F6" s="28" t="s">
        <v>13</v>
      </c>
      <c r="G6" s="28" t="s">
        <v>14</v>
      </c>
      <c r="H6" s="28" t="s">
        <v>17</v>
      </c>
      <c r="I6" s="28" t="s">
        <v>18</v>
      </c>
      <c r="J6" s="28" t="s">
        <v>19</v>
      </c>
      <c r="K6" s="29" t="s">
        <v>20</v>
      </c>
      <c r="L6" s="30" t="s">
        <v>24</v>
      </c>
      <c r="M6" s="29" t="s">
        <v>26</v>
      </c>
      <c r="N6" s="29" t="s">
        <v>27</v>
      </c>
      <c r="O6" s="30" t="s">
        <v>28</v>
      </c>
      <c r="P6" s="31" t="s">
        <v>29</v>
      </c>
      <c r="Q6" s="29" t="s">
        <v>30</v>
      </c>
      <c r="R6" s="32" t="s">
        <v>31</v>
      </c>
      <c r="S6" s="33" t="s">
        <v>342</v>
      </c>
      <c r="T6" s="34" t="s">
        <v>343</v>
      </c>
      <c r="U6" s="35" t="s">
        <v>344</v>
      </c>
      <c r="V6" s="36" t="s">
        <v>345</v>
      </c>
      <c r="W6" s="37" t="s">
        <v>346</v>
      </c>
    </row>
    <row r="7" spans="1:23" ht="24" x14ac:dyDescent="0.25">
      <c r="A7" s="49" t="s">
        <v>34</v>
      </c>
      <c r="B7" s="50" t="s">
        <v>35</v>
      </c>
      <c r="C7" s="50" t="s">
        <v>36</v>
      </c>
      <c r="D7" s="50" t="s">
        <v>37</v>
      </c>
      <c r="E7" s="50" t="s">
        <v>36</v>
      </c>
      <c r="F7" s="50" t="s">
        <v>36</v>
      </c>
      <c r="G7" s="50"/>
      <c r="H7" s="50" t="s">
        <v>38</v>
      </c>
      <c r="I7" s="50" t="s">
        <v>39</v>
      </c>
      <c r="J7" s="50" t="s">
        <v>40</v>
      </c>
      <c r="K7" s="40" t="s">
        <v>41</v>
      </c>
      <c r="L7" s="41">
        <v>6981000000</v>
      </c>
      <c r="M7" s="41">
        <v>6981000000</v>
      </c>
      <c r="N7" s="41">
        <v>0</v>
      </c>
      <c r="O7" s="41">
        <v>4026927890</v>
      </c>
      <c r="P7" s="41">
        <v>4022826873</v>
      </c>
      <c r="Q7" s="41">
        <v>4022826873</v>
      </c>
      <c r="R7" s="41">
        <v>4022826873</v>
      </c>
      <c r="S7" s="58">
        <f t="shared" ref="S7:S12" si="0">+O7/L7*100</f>
        <v>57.684112448073343</v>
      </c>
      <c r="T7" s="58">
        <f t="shared" ref="T7:T12" si="1">+P7/L7*100</f>
        <v>57.625367039106145</v>
      </c>
      <c r="U7" s="58">
        <f t="shared" ref="U7:U12" si="2">+R7/L7*100</f>
        <v>57.625367039106145</v>
      </c>
      <c r="V7" s="58">
        <f t="shared" ref="V7:V12" si="3">+N7/L7*100</f>
        <v>0</v>
      </c>
      <c r="W7" s="58">
        <f t="shared" ref="W7:W12" si="4">+M7/L7*100</f>
        <v>100</v>
      </c>
    </row>
    <row r="8" spans="1:23" ht="24" x14ac:dyDescent="0.25">
      <c r="A8" s="49" t="s">
        <v>42</v>
      </c>
      <c r="B8" s="50" t="s">
        <v>35</v>
      </c>
      <c r="C8" s="50" t="s">
        <v>36</v>
      </c>
      <c r="D8" s="50" t="s">
        <v>37</v>
      </c>
      <c r="E8" s="50" t="s">
        <v>36</v>
      </c>
      <c r="F8" s="50" t="s">
        <v>43</v>
      </c>
      <c r="G8" s="50"/>
      <c r="H8" s="50" t="s">
        <v>38</v>
      </c>
      <c r="I8" s="50" t="s">
        <v>39</v>
      </c>
      <c r="J8" s="50" t="s">
        <v>40</v>
      </c>
      <c r="K8" s="40" t="s">
        <v>44</v>
      </c>
      <c r="L8" s="41">
        <v>824000000</v>
      </c>
      <c r="M8" s="41">
        <v>824000000</v>
      </c>
      <c r="N8" s="41">
        <v>0</v>
      </c>
      <c r="O8" s="41">
        <v>433692227</v>
      </c>
      <c r="P8" s="41">
        <v>433594678</v>
      </c>
      <c r="Q8" s="41">
        <v>433594678</v>
      </c>
      <c r="R8" s="41">
        <v>433594678</v>
      </c>
      <c r="S8" s="58">
        <f t="shared" si="0"/>
        <v>52.63255182038835</v>
      </c>
      <c r="T8" s="58">
        <f t="shared" si="1"/>
        <v>52.62071334951456</v>
      </c>
      <c r="U8" s="58">
        <f t="shared" si="2"/>
        <v>52.62071334951456</v>
      </c>
      <c r="V8" s="58">
        <f t="shared" si="3"/>
        <v>0</v>
      </c>
      <c r="W8" s="58">
        <f t="shared" si="4"/>
        <v>100</v>
      </c>
    </row>
    <row r="9" spans="1:23" ht="24" x14ac:dyDescent="0.25">
      <c r="A9" s="49" t="s">
        <v>45</v>
      </c>
      <c r="B9" s="50" t="s">
        <v>35</v>
      </c>
      <c r="C9" s="50" t="s">
        <v>36</v>
      </c>
      <c r="D9" s="50" t="s">
        <v>37</v>
      </c>
      <c r="E9" s="50" t="s">
        <v>36</v>
      </c>
      <c r="F9" s="50" t="s">
        <v>46</v>
      </c>
      <c r="G9" s="50"/>
      <c r="H9" s="50" t="s">
        <v>38</v>
      </c>
      <c r="I9" s="50" t="s">
        <v>39</v>
      </c>
      <c r="J9" s="50" t="s">
        <v>40</v>
      </c>
      <c r="K9" s="40" t="s">
        <v>47</v>
      </c>
      <c r="L9" s="41">
        <v>2091000000</v>
      </c>
      <c r="M9" s="41">
        <v>2091000000</v>
      </c>
      <c r="N9" s="41">
        <v>0</v>
      </c>
      <c r="O9" s="41">
        <v>1002046771</v>
      </c>
      <c r="P9" s="41">
        <v>1001691675</v>
      </c>
      <c r="Q9" s="41">
        <v>1001691675</v>
      </c>
      <c r="R9" s="41">
        <v>1001691675</v>
      </c>
      <c r="S9" s="58">
        <f t="shared" si="0"/>
        <v>47.92189244380679</v>
      </c>
      <c r="T9" s="58">
        <f t="shared" si="1"/>
        <v>47.904910329985654</v>
      </c>
      <c r="U9" s="58">
        <f t="shared" si="2"/>
        <v>47.904910329985654</v>
      </c>
      <c r="V9" s="58">
        <f t="shared" si="3"/>
        <v>0</v>
      </c>
      <c r="W9" s="58">
        <f t="shared" si="4"/>
        <v>100</v>
      </c>
    </row>
    <row r="10" spans="1:23" ht="24" x14ac:dyDescent="0.25">
      <c r="A10" s="49" t="s">
        <v>48</v>
      </c>
      <c r="B10" s="50" t="s">
        <v>35</v>
      </c>
      <c r="C10" s="50" t="s">
        <v>36</v>
      </c>
      <c r="D10" s="50" t="s">
        <v>37</v>
      </c>
      <c r="E10" s="50" t="s">
        <v>36</v>
      </c>
      <c r="F10" s="50" t="s">
        <v>49</v>
      </c>
      <c r="G10" s="50"/>
      <c r="H10" s="50" t="s">
        <v>38</v>
      </c>
      <c r="I10" s="50" t="s">
        <v>39</v>
      </c>
      <c r="J10" s="50" t="s">
        <v>40</v>
      </c>
      <c r="K10" s="40" t="s">
        <v>50</v>
      </c>
      <c r="L10" s="41">
        <v>95000000</v>
      </c>
      <c r="M10" s="41">
        <v>95000000</v>
      </c>
      <c r="N10" s="41">
        <v>0</v>
      </c>
      <c r="O10" s="41">
        <v>86747527</v>
      </c>
      <c r="P10" s="41">
        <v>86402113</v>
      </c>
      <c r="Q10" s="41">
        <v>86402113</v>
      </c>
      <c r="R10" s="41">
        <v>86402113</v>
      </c>
      <c r="S10" s="58">
        <f t="shared" si="0"/>
        <v>91.31318631578948</v>
      </c>
      <c r="T10" s="58">
        <f t="shared" si="1"/>
        <v>90.949592631578952</v>
      </c>
      <c r="U10" s="58">
        <f t="shared" si="2"/>
        <v>90.949592631578952</v>
      </c>
      <c r="V10" s="58">
        <f t="shared" si="3"/>
        <v>0</v>
      </c>
      <c r="W10" s="58">
        <f t="shared" si="4"/>
        <v>100</v>
      </c>
    </row>
    <row r="11" spans="1:23" ht="24" x14ac:dyDescent="0.25">
      <c r="A11" s="49" t="s">
        <v>51</v>
      </c>
      <c r="B11" s="50" t="s">
        <v>35</v>
      </c>
      <c r="C11" s="50" t="s">
        <v>36</v>
      </c>
      <c r="D11" s="50" t="s">
        <v>37</v>
      </c>
      <c r="E11" s="50" t="s">
        <v>52</v>
      </c>
      <c r="F11" s="50"/>
      <c r="G11" s="50"/>
      <c r="H11" s="50" t="s">
        <v>38</v>
      </c>
      <c r="I11" s="50" t="s">
        <v>39</v>
      </c>
      <c r="J11" s="50" t="s">
        <v>40</v>
      </c>
      <c r="K11" s="40" t="s">
        <v>53</v>
      </c>
      <c r="L11" s="41">
        <v>139500000</v>
      </c>
      <c r="M11" s="41">
        <v>91515330</v>
      </c>
      <c r="N11" s="41">
        <v>47984670</v>
      </c>
      <c r="O11" s="41">
        <v>80819474</v>
      </c>
      <c r="P11" s="41">
        <v>34479362</v>
      </c>
      <c r="Q11" s="41">
        <v>31231362</v>
      </c>
      <c r="R11" s="41">
        <v>29531362</v>
      </c>
      <c r="S11" s="58">
        <f t="shared" si="0"/>
        <v>57.93510681003584</v>
      </c>
      <c r="T11" s="58">
        <f t="shared" si="1"/>
        <v>24.716388530465949</v>
      </c>
      <c r="U11" s="58">
        <f t="shared" si="2"/>
        <v>21.169435125448029</v>
      </c>
      <c r="V11" s="58">
        <f t="shared" si="3"/>
        <v>34.397612903225806</v>
      </c>
      <c r="W11" s="58">
        <f t="shared" si="4"/>
        <v>65.602387096774194</v>
      </c>
    </row>
    <row r="12" spans="1:23" ht="24" x14ac:dyDescent="0.25">
      <c r="A12" s="49" t="s">
        <v>54</v>
      </c>
      <c r="B12" s="50" t="s">
        <v>35</v>
      </c>
      <c r="C12" s="50" t="s">
        <v>36</v>
      </c>
      <c r="D12" s="50" t="s">
        <v>37</v>
      </c>
      <c r="E12" s="50" t="s">
        <v>46</v>
      </c>
      <c r="F12" s="50"/>
      <c r="G12" s="50"/>
      <c r="H12" s="50" t="s">
        <v>38</v>
      </c>
      <c r="I12" s="50" t="s">
        <v>39</v>
      </c>
      <c r="J12" s="50" t="s">
        <v>40</v>
      </c>
      <c r="K12" s="40" t="s">
        <v>55</v>
      </c>
      <c r="L12" s="41">
        <v>3150000000</v>
      </c>
      <c r="M12" s="41">
        <v>3150000000</v>
      </c>
      <c r="N12" s="41">
        <v>0</v>
      </c>
      <c r="O12" s="41">
        <v>1765169669</v>
      </c>
      <c r="P12" s="41">
        <v>1765108469</v>
      </c>
      <c r="Q12" s="41">
        <v>1765108469</v>
      </c>
      <c r="R12" s="41">
        <v>1765108469</v>
      </c>
      <c r="S12" s="58">
        <f t="shared" si="0"/>
        <v>56.037132349206352</v>
      </c>
      <c r="T12" s="58">
        <f t="shared" si="1"/>
        <v>56.035189492063495</v>
      </c>
      <c r="U12" s="58">
        <f t="shared" si="2"/>
        <v>56.035189492063495</v>
      </c>
      <c r="V12" s="58">
        <f t="shared" si="3"/>
        <v>0</v>
      </c>
      <c r="W12" s="58">
        <f t="shared" si="4"/>
        <v>100</v>
      </c>
    </row>
    <row r="13" spans="1:23" ht="15" x14ac:dyDescent="0.25">
      <c r="A13" s="49"/>
      <c r="B13" s="50"/>
      <c r="C13" s="50"/>
      <c r="D13" s="50"/>
      <c r="E13" s="50"/>
      <c r="F13" s="50"/>
      <c r="G13" s="50"/>
      <c r="H13" s="50"/>
      <c r="I13" s="50"/>
      <c r="J13" s="50"/>
      <c r="K13" s="40"/>
      <c r="L13" s="41"/>
      <c r="M13" s="41"/>
      <c r="N13" s="41"/>
      <c r="O13" s="41"/>
      <c r="P13" s="41"/>
      <c r="Q13" s="41"/>
      <c r="R13" s="41"/>
      <c r="S13" s="58"/>
      <c r="T13" s="58"/>
      <c r="U13" s="58"/>
      <c r="V13" s="58"/>
      <c r="W13" s="58"/>
    </row>
    <row r="14" spans="1:23" ht="24" x14ac:dyDescent="0.25">
      <c r="A14" s="49" t="s">
        <v>56</v>
      </c>
      <c r="B14" s="50" t="s">
        <v>35</v>
      </c>
      <c r="C14" s="50" t="s">
        <v>52</v>
      </c>
      <c r="D14" s="50" t="s">
        <v>37</v>
      </c>
      <c r="E14" s="50" t="s">
        <v>57</v>
      </c>
      <c r="F14" s="50"/>
      <c r="G14" s="50"/>
      <c r="H14" s="50" t="s">
        <v>38</v>
      </c>
      <c r="I14" s="50" t="s">
        <v>39</v>
      </c>
      <c r="J14" s="50" t="s">
        <v>40</v>
      </c>
      <c r="K14" s="40" t="s">
        <v>58</v>
      </c>
      <c r="L14" s="41">
        <v>27850000</v>
      </c>
      <c r="M14" s="41">
        <v>26987000</v>
      </c>
      <c r="N14" s="41">
        <v>863000</v>
      </c>
      <c r="O14" s="41">
        <v>26987000</v>
      </c>
      <c r="P14" s="41">
        <v>26987000</v>
      </c>
      <c r="Q14" s="41">
        <v>26987000</v>
      </c>
      <c r="R14" s="41">
        <v>26987000</v>
      </c>
      <c r="S14" s="58">
        <f>+O14/L14*100</f>
        <v>96.901256732495511</v>
      </c>
      <c r="T14" s="58">
        <f>+P14/L14*100</f>
        <v>96.901256732495511</v>
      </c>
      <c r="U14" s="58">
        <f>+R14/L14*100</f>
        <v>96.901256732495511</v>
      </c>
      <c r="V14" s="58">
        <f>+N14/L14*100</f>
        <v>3.0987432675044881</v>
      </c>
      <c r="W14" s="58">
        <f>+M14/L14*100</f>
        <v>96.901256732495511</v>
      </c>
    </row>
    <row r="15" spans="1:23" ht="24" x14ac:dyDescent="0.25">
      <c r="A15" s="49" t="s">
        <v>59</v>
      </c>
      <c r="B15" s="50" t="s">
        <v>35</v>
      </c>
      <c r="C15" s="50" t="s">
        <v>52</v>
      </c>
      <c r="D15" s="50" t="s">
        <v>37</v>
      </c>
      <c r="E15" s="50" t="s">
        <v>43</v>
      </c>
      <c r="F15" s="50"/>
      <c r="G15" s="50"/>
      <c r="H15" s="50" t="s">
        <v>38</v>
      </c>
      <c r="I15" s="50" t="s">
        <v>39</v>
      </c>
      <c r="J15" s="50" t="s">
        <v>40</v>
      </c>
      <c r="K15" s="40" t="s">
        <v>60</v>
      </c>
      <c r="L15" s="41">
        <v>1950909800</v>
      </c>
      <c r="M15" s="41">
        <v>1795978667.79</v>
      </c>
      <c r="N15" s="41">
        <v>154931132.21000001</v>
      </c>
      <c r="O15" s="41">
        <v>1486303470.22</v>
      </c>
      <c r="P15" s="41">
        <v>825706417.50999999</v>
      </c>
      <c r="Q15" s="41">
        <v>821231804.50999999</v>
      </c>
      <c r="R15" s="41">
        <v>821229735.36000001</v>
      </c>
      <c r="S15" s="58">
        <f>+O15/L15*100</f>
        <v>76.185145526461554</v>
      </c>
      <c r="T15" s="58">
        <f>+P15/L15*100</f>
        <v>42.324171907383928</v>
      </c>
      <c r="U15" s="58">
        <f>+R15/L15*100</f>
        <v>42.094705524571154</v>
      </c>
      <c r="V15" s="58">
        <f>+N15/L15*100</f>
        <v>7.9414810571970067</v>
      </c>
      <c r="W15" s="58">
        <f>+M15/L15*100</f>
        <v>92.058518942802991</v>
      </c>
    </row>
    <row r="16" spans="1:23" ht="15" x14ac:dyDescent="0.25">
      <c r="A16" s="49"/>
      <c r="B16" s="50"/>
      <c r="C16" s="50"/>
      <c r="D16" s="50"/>
      <c r="E16" s="50"/>
      <c r="F16" s="50"/>
      <c r="G16" s="50"/>
      <c r="H16" s="50"/>
      <c r="I16" s="50"/>
      <c r="J16" s="50"/>
      <c r="K16" s="40"/>
      <c r="L16" s="41"/>
      <c r="M16" s="41"/>
      <c r="N16" s="41"/>
      <c r="O16" s="41"/>
      <c r="P16" s="41"/>
      <c r="Q16" s="41"/>
      <c r="R16" s="41"/>
      <c r="S16" s="58"/>
      <c r="T16" s="58"/>
      <c r="U16" s="58"/>
      <c r="V16" s="58"/>
      <c r="W16" s="58"/>
    </row>
    <row r="17" spans="1:23" ht="24" x14ac:dyDescent="0.25">
      <c r="A17" s="49" t="s">
        <v>61</v>
      </c>
      <c r="B17" s="50" t="s">
        <v>35</v>
      </c>
      <c r="C17" s="50" t="s">
        <v>57</v>
      </c>
      <c r="D17" s="50" t="s">
        <v>52</v>
      </c>
      <c r="E17" s="50" t="s">
        <v>36</v>
      </c>
      <c r="F17" s="50" t="s">
        <v>36</v>
      </c>
      <c r="G17" s="50"/>
      <c r="H17" s="50" t="s">
        <v>38</v>
      </c>
      <c r="I17" s="50" t="s">
        <v>62</v>
      </c>
      <c r="J17" s="50" t="s">
        <v>63</v>
      </c>
      <c r="K17" s="40" t="s">
        <v>64</v>
      </c>
      <c r="L17" s="41">
        <v>29265000</v>
      </c>
      <c r="M17" s="41">
        <v>0</v>
      </c>
      <c r="N17" s="41">
        <v>29265000</v>
      </c>
      <c r="O17" s="41">
        <v>0</v>
      </c>
      <c r="P17" s="41">
        <v>0</v>
      </c>
      <c r="Q17" s="41">
        <v>0</v>
      </c>
      <c r="R17" s="41">
        <v>0</v>
      </c>
      <c r="S17" s="58">
        <f>+O17/L17*100</f>
        <v>0</v>
      </c>
      <c r="T17" s="58">
        <f>+P17/L17*100</f>
        <v>0</v>
      </c>
      <c r="U17" s="58">
        <f>+R17/L17*100</f>
        <v>0</v>
      </c>
      <c r="V17" s="58">
        <f>+N17/L17*100</f>
        <v>100</v>
      </c>
      <c r="W17" s="58">
        <f>+M17/L17*100</f>
        <v>0</v>
      </c>
    </row>
    <row r="18" spans="1:23" ht="24" x14ac:dyDescent="0.25">
      <c r="A18" s="49" t="s">
        <v>65</v>
      </c>
      <c r="B18" s="50" t="s">
        <v>35</v>
      </c>
      <c r="C18" s="50" t="s">
        <v>57</v>
      </c>
      <c r="D18" s="50" t="s">
        <v>46</v>
      </c>
      <c r="E18" s="50" t="s">
        <v>36</v>
      </c>
      <c r="F18" s="50" t="s">
        <v>36</v>
      </c>
      <c r="G18" s="50"/>
      <c r="H18" s="50" t="s">
        <v>38</v>
      </c>
      <c r="I18" s="50" t="s">
        <v>39</v>
      </c>
      <c r="J18" s="50" t="s">
        <v>40</v>
      </c>
      <c r="K18" s="40" t="s">
        <v>66</v>
      </c>
      <c r="L18" s="41">
        <v>189000000</v>
      </c>
      <c r="M18" s="41">
        <v>189000000</v>
      </c>
      <c r="N18" s="41">
        <v>0</v>
      </c>
      <c r="O18" s="41">
        <v>98356082</v>
      </c>
      <c r="P18" s="41">
        <v>98356082</v>
      </c>
      <c r="Q18" s="41">
        <v>98356082</v>
      </c>
      <c r="R18" s="41">
        <v>98356082</v>
      </c>
      <c r="S18" s="58">
        <f>+O18/L18*100</f>
        <v>52.040255026455029</v>
      </c>
      <c r="T18" s="58">
        <f>+P18/L18*100</f>
        <v>52.040255026455029</v>
      </c>
      <c r="U18" s="58">
        <f>+R18/L18*100</f>
        <v>52.040255026455029</v>
      </c>
      <c r="V18" s="58">
        <f>+N18/L18*100</f>
        <v>0</v>
      </c>
      <c r="W18" s="58">
        <f>+M18/L18*100</f>
        <v>100</v>
      </c>
    </row>
    <row r="19" spans="1:23" ht="24" x14ac:dyDescent="0.25">
      <c r="A19" s="49" t="s">
        <v>67</v>
      </c>
      <c r="B19" s="50" t="s">
        <v>35</v>
      </c>
      <c r="C19" s="50" t="s">
        <v>57</v>
      </c>
      <c r="D19" s="50" t="s">
        <v>68</v>
      </c>
      <c r="E19" s="50" t="s">
        <v>36</v>
      </c>
      <c r="F19" s="50" t="s">
        <v>36</v>
      </c>
      <c r="G19" s="50"/>
      <c r="H19" s="50" t="s">
        <v>38</v>
      </c>
      <c r="I19" s="50" t="s">
        <v>39</v>
      </c>
      <c r="J19" s="50" t="s">
        <v>40</v>
      </c>
      <c r="K19" s="40" t="s">
        <v>69</v>
      </c>
      <c r="L19" s="41">
        <v>361044000</v>
      </c>
      <c r="M19" s="41">
        <v>0</v>
      </c>
      <c r="N19" s="41">
        <v>361044000</v>
      </c>
      <c r="O19" s="41">
        <v>0</v>
      </c>
      <c r="P19" s="41">
        <v>0</v>
      </c>
      <c r="Q19" s="41">
        <v>0</v>
      </c>
      <c r="R19" s="41">
        <v>0</v>
      </c>
      <c r="S19" s="58">
        <f>+O19/L19*100</f>
        <v>0</v>
      </c>
      <c r="T19" s="58">
        <f>+P19/L19*100</f>
        <v>0</v>
      </c>
      <c r="U19" s="58">
        <f>+R19/L19*100</f>
        <v>0</v>
      </c>
      <c r="V19" s="58">
        <f>+N19/L19*100</f>
        <v>100</v>
      </c>
      <c r="W19" s="58">
        <f>+M19/L19*100</f>
        <v>0</v>
      </c>
    </row>
    <row r="20" spans="1:23" ht="15" x14ac:dyDescent="0.25">
      <c r="A20" s="49"/>
      <c r="B20" s="50"/>
      <c r="C20" s="50"/>
      <c r="D20" s="50"/>
      <c r="E20" s="50"/>
      <c r="F20" s="50"/>
      <c r="G20" s="50"/>
      <c r="H20" s="50"/>
      <c r="I20" s="50"/>
      <c r="J20" s="50"/>
      <c r="K20" s="40"/>
      <c r="L20" s="41"/>
      <c r="M20" s="41"/>
      <c r="N20" s="41"/>
      <c r="O20" s="41"/>
      <c r="P20" s="41"/>
      <c r="Q20" s="41"/>
      <c r="R20" s="41"/>
      <c r="S20" s="58"/>
      <c r="T20" s="58"/>
      <c r="U20" s="58"/>
      <c r="V20" s="58"/>
      <c r="W20" s="58"/>
    </row>
    <row r="21" spans="1:23" ht="24" x14ac:dyDescent="0.25">
      <c r="A21" s="49" t="s">
        <v>70</v>
      </c>
      <c r="B21" s="50" t="s">
        <v>71</v>
      </c>
      <c r="C21" s="50" t="s">
        <v>72</v>
      </c>
      <c r="D21" s="50" t="s">
        <v>73</v>
      </c>
      <c r="E21" s="50" t="s">
        <v>36</v>
      </c>
      <c r="F21" s="50" t="s">
        <v>1</v>
      </c>
      <c r="G21" s="50" t="s">
        <v>1</v>
      </c>
      <c r="H21" s="50" t="s">
        <v>38</v>
      </c>
      <c r="I21" s="50" t="s">
        <v>62</v>
      </c>
      <c r="J21" s="50" t="s">
        <v>40</v>
      </c>
      <c r="K21" s="40" t="s">
        <v>74</v>
      </c>
      <c r="L21" s="41">
        <v>100000000</v>
      </c>
      <c r="M21" s="41">
        <v>98785000.409999996</v>
      </c>
      <c r="N21" s="41">
        <v>1214999.5900000001</v>
      </c>
      <c r="O21" s="41">
        <v>98284996.409999996</v>
      </c>
      <c r="P21" s="41">
        <v>64501959.93</v>
      </c>
      <c r="Q21" s="41">
        <v>58568263.130000003</v>
      </c>
      <c r="R21" s="41">
        <v>58568263.130000003</v>
      </c>
      <c r="S21" s="58">
        <f>+O21/L21*100</f>
        <v>98.284996409999991</v>
      </c>
      <c r="T21" s="58">
        <f>+P21/L21*100</f>
        <v>64.501959929999998</v>
      </c>
      <c r="U21" s="58">
        <f>+R21/L21*100</f>
        <v>58.568263129999998</v>
      </c>
      <c r="V21" s="58">
        <f>+N21/L21*100</f>
        <v>1.2149995899999999</v>
      </c>
      <c r="W21" s="58">
        <f>+M21/L21*100</f>
        <v>98.785000409999995</v>
      </c>
    </row>
    <row r="22" spans="1:23" ht="15" x14ac:dyDescent="0.25">
      <c r="A22" s="49"/>
      <c r="B22" s="50"/>
      <c r="C22" s="50"/>
      <c r="D22" s="50"/>
      <c r="E22" s="50"/>
      <c r="F22" s="50"/>
      <c r="G22" s="50"/>
      <c r="H22" s="50"/>
      <c r="I22" s="50"/>
      <c r="J22" s="50"/>
      <c r="K22" s="40"/>
      <c r="L22" s="41"/>
      <c r="M22" s="41"/>
      <c r="N22" s="41"/>
      <c r="O22" s="41"/>
      <c r="P22" s="41"/>
      <c r="Q22" s="41"/>
      <c r="R22" s="41"/>
      <c r="S22" s="58"/>
      <c r="T22" s="58"/>
      <c r="U22" s="58"/>
      <c r="V22" s="58"/>
      <c r="W22" s="58"/>
    </row>
    <row r="23" spans="1:23" ht="36" x14ac:dyDescent="0.25">
      <c r="A23" s="49" t="s">
        <v>75</v>
      </c>
      <c r="B23" s="50" t="s">
        <v>71</v>
      </c>
      <c r="C23" s="50" t="s">
        <v>76</v>
      </c>
      <c r="D23" s="50" t="s">
        <v>73</v>
      </c>
      <c r="E23" s="50" t="s">
        <v>43</v>
      </c>
      <c r="F23" s="50" t="s">
        <v>1</v>
      </c>
      <c r="G23" s="50" t="s">
        <v>1</v>
      </c>
      <c r="H23" s="50" t="s">
        <v>38</v>
      </c>
      <c r="I23" s="50" t="s">
        <v>62</v>
      </c>
      <c r="J23" s="50" t="s">
        <v>40</v>
      </c>
      <c r="K23" s="40" t="s">
        <v>77</v>
      </c>
      <c r="L23" s="41">
        <v>2430000000</v>
      </c>
      <c r="M23" s="41">
        <v>2424120000</v>
      </c>
      <c r="N23" s="41">
        <v>5880000</v>
      </c>
      <c r="O23" s="41">
        <v>1394923167</v>
      </c>
      <c r="P23" s="41">
        <v>1394839567</v>
      </c>
      <c r="Q23" s="41">
        <v>1394839567</v>
      </c>
      <c r="R23" s="41">
        <v>1384892867</v>
      </c>
      <c r="S23" s="58">
        <f>+O23/L23*100</f>
        <v>57.404245555555555</v>
      </c>
      <c r="T23" s="58">
        <f>+P23/L23*100</f>
        <v>57.400805226337447</v>
      </c>
      <c r="U23" s="58">
        <f>+R23/L23*100</f>
        <v>56.991476008230457</v>
      </c>
      <c r="V23" s="58">
        <f>+N23/L23*100</f>
        <v>0.24197530864197531</v>
      </c>
      <c r="W23" s="58">
        <f>+M23/L23*100</f>
        <v>99.758024691358031</v>
      </c>
    </row>
    <row r="24" spans="1:23" ht="36" x14ac:dyDescent="0.25">
      <c r="A24" s="49" t="s">
        <v>75</v>
      </c>
      <c r="B24" s="50" t="s">
        <v>71</v>
      </c>
      <c r="C24" s="50" t="s">
        <v>76</v>
      </c>
      <c r="D24" s="50" t="s">
        <v>73</v>
      </c>
      <c r="E24" s="50" t="s">
        <v>43</v>
      </c>
      <c r="F24" s="50" t="s">
        <v>1</v>
      </c>
      <c r="G24" s="50" t="s">
        <v>1</v>
      </c>
      <c r="H24" s="50" t="s">
        <v>38</v>
      </c>
      <c r="I24" s="50" t="s">
        <v>62</v>
      </c>
      <c r="J24" s="50" t="s">
        <v>63</v>
      </c>
      <c r="K24" s="40" t="s">
        <v>77</v>
      </c>
      <c r="L24" s="41">
        <v>3500000000</v>
      </c>
      <c r="M24" s="41">
        <v>2382220746</v>
      </c>
      <c r="N24" s="41">
        <v>1117779254</v>
      </c>
      <c r="O24" s="41">
        <v>2128584770.05</v>
      </c>
      <c r="P24" s="41">
        <v>335456719.05000001</v>
      </c>
      <c r="Q24" s="41">
        <v>335456719.05000001</v>
      </c>
      <c r="R24" s="41">
        <v>335456719.05000001</v>
      </c>
      <c r="S24" s="58">
        <f>+O24/L24*100</f>
        <v>60.81670771571428</v>
      </c>
      <c r="T24" s="58">
        <f>+P24/L24*100</f>
        <v>9.5844776871428579</v>
      </c>
      <c r="U24" s="58">
        <f>+R24/L24*100</f>
        <v>9.5844776871428579</v>
      </c>
      <c r="V24" s="58">
        <f>+N24/L24*100</f>
        <v>31.936550114285716</v>
      </c>
      <c r="W24" s="58">
        <f>+M24/L24*100</f>
        <v>68.063449885714292</v>
      </c>
    </row>
    <row r="25" spans="1:23" ht="36" x14ac:dyDescent="0.25">
      <c r="A25" s="49" t="s">
        <v>75</v>
      </c>
      <c r="B25" s="50" t="s">
        <v>71</v>
      </c>
      <c r="C25" s="50" t="s">
        <v>76</v>
      </c>
      <c r="D25" s="50" t="s">
        <v>73</v>
      </c>
      <c r="E25" s="50" t="s">
        <v>43</v>
      </c>
      <c r="F25" s="50" t="s">
        <v>1</v>
      </c>
      <c r="G25" s="50" t="s">
        <v>1</v>
      </c>
      <c r="H25" s="50" t="s">
        <v>38</v>
      </c>
      <c r="I25" s="50" t="s">
        <v>78</v>
      </c>
      <c r="J25" s="50" t="s">
        <v>63</v>
      </c>
      <c r="K25" s="40" t="s">
        <v>77</v>
      </c>
      <c r="L25" s="41">
        <v>281001500</v>
      </c>
      <c r="M25" s="41">
        <v>0</v>
      </c>
      <c r="N25" s="41">
        <v>281001500</v>
      </c>
      <c r="O25" s="41">
        <v>0</v>
      </c>
      <c r="P25" s="41">
        <v>0</v>
      </c>
      <c r="Q25" s="41">
        <v>0</v>
      </c>
      <c r="R25" s="41">
        <v>0</v>
      </c>
      <c r="S25" s="58">
        <f>+O25/L25*100</f>
        <v>0</v>
      </c>
      <c r="T25" s="58">
        <f>+P25/L25*100</f>
        <v>0</v>
      </c>
      <c r="U25" s="58">
        <f>+R25/L25*100</f>
        <v>0</v>
      </c>
      <c r="V25" s="58">
        <f>+N25/L25*100</f>
        <v>100</v>
      </c>
      <c r="W25" s="58">
        <f>+M25/L25*100</f>
        <v>0</v>
      </c>
    </row>
    <row r="26" spans="1:23" ht="15" x14ac:dyDescent="0.25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40"/>
      <c r="L26" s="41"/>
      <c r="M26" s="41"/>
      <c r="N26" s="41"/>
      <c r="O26" s="41"/>
      <c r="P26" s="41"/>
      <c r="Q26" s="41"/>
      <c r="R26" s="41"/>
      <c r="S26" s="58"/>
      <c r="T26" s="58"/>
      <c r="U26" s="58"/>
      <c r="V26" s="58"/>
      <c r="W26" s="58"/>
    </row>
    <row r="27" spans="1:23" ht="36" x14ac:dyDescent="0.25">
      <c r="A27" s="49" t="s">
        <v>81</v>
      </c>
      <c r="B27" s="50" t="s">
        <v>71</v>
      </c>
      <c r="C27" s="50" t="s">
        <v>82</v>
      </c>
      <c r="D27" s="50" t="s">
        <v>73</v>
      </c>
      <c r="E27" s="50" t="s">
        <v>39</v>
      </c>
      <c r="F27" s="50" t="s">
        <v>1</v>
      </c>
      <c r="G27" s="50" t="s">
        <v>1</v>
      </c>
      <c r="H27" s="50" t="s">
        <v>38</v>
      </c>
      <c r="I27" s="50" t="s">
        <v>62</v>
      </c>
      <c r="J27" s="50" t="s">
        <v>40</v>
      </c>
      <c r="K27" s="40" t="s">
        <v>83</v>
      </c>
      <c r="L27" s="41">
        <v>2983069280</v>
      </c>
      <c r="M27" s="41">
        <v>2141072361</v>
      </c>
      <c r="N27" s="41">
        <v>841996919</v>
      </c>
      <c r="O27" s="41">
        <v>1372565872</v>
      </c>
      <c r="P27" s="41">
        <v>869039498</v>
      </c>
      <c r="Q27" s="41">
        <v>869039498</v>
      </c>
      <c r="R27" s="41">
        <v>862359083</v>
      </c>
      <c r="S27" s="58">
        <f>+O27/L27*100</f>
        <v>46.011867079399508</v>
      </c>
      <c r="T27" s="58">
        <f>+P27/L27*100</f>
        <v>29.13239406897047</v>
      </c>
      <c r="U27" s="58">
        <f>+R27/L27*100</f>
        <v>28.908449722629303</v>
      </c>
      <c r="V27" s="58">
        <f>+N27/L27*100</f>
        <v>28.225858669966929</v>
      </c>
      <c r="W27" s="58">
        <f>+M27/L27*100</f>
        <v>71.774141330033075</v>
      </c>
    </row>
    <row r="28" spans="1:23" ht="18.75" customHeight="1" x14ac:dyDescent="0.2">
      <c r="A28" s="38" t="s">
        <v>1</v>
      </c>
      <c r="B28" s="39" t="s">
        <v>1</v>
      </c>
      <c r="C28" s="39" t="s">
        <v>1</v>
      </c>
      <c r="D28" s="39" t="s">
        <v>1</v>
      </c>
      <c r="E28" s="39" t="s">
        <v>1</v>
      </c>
      <c r="F28" s="39" t="s">
        <v>1</v>
      </c>
      <c r="G28" s="39" t="s">
        <v>1</v>
      </c>
      <c r="H28" s="39" t="s">
        <v>1</v>
      </c>
      <c r="I28" s="39" t="s">
        <v>1</v>
      </c>
      <c r="J28" s="39" t="s">
        <v>1</v>
      </c>
      <c r="K28" s="59" t="s">
        <v>341</v>
      </c>
      <c r="L28" s="52">
        <v>25132639580</v>
      </c>
      <c r="M28" s="52">
        <v>22290679105.200001</v>
      </c>
      <c r="N28" s="52">
        <v>2841960474.8000002</v>
      </c>
      <c r="O28" s="52">
        <v>14001408915.68</v>
      </c>
      <c r="P28" s="52">
        <v>10958990413.49</v>
      </c>
      <c r="Q28" s="52">
        <v>10945334103.690001</v>
      </c>
      <c r="R28" s="52">
        <v>10927004919.540001</v>
      </c>
      <c r="S28" s="52">
        <f>+O28/L28*100</f>
        <v>55.710061297429391</v>
      </c>
      <c r="T28" s="52">
        <f>+P28/L28*100</f>
        <v>43.604613747817091</v>
      </c>
      <c r="U28" s="52">
        <f>+R28/L28*100</f>
        <v>43.477346996355571</v>
      </c>
      <c r="V28" s="52">
        <f>+N28/L28*100</f>
        <v>11.307847175199097</v>
      </c>
      <c r="W28" s="52">
        <f>+M28/L28*100</f>
        <v>88.692152824800914</v>
      </c>
    </row>
    <row r="29" spans="1:23" x14ac:dyDescent="0.2">
      <c r="S29" s="42"/>
      <c r="T29" s="42"/>
      <c r="U29" s="42"/>
      <c r="V29" s="42"/>
      <c r="W29" s="42"/>
    </row>
    <row r="30" spans="1:23" x14ac:dyDescent="0.2">
      <c r="K30" s="47"/>
      <c r="L30" s="47"/>
      <c r="M30" s="47"/>
      <c r="N30" s="47"/>
      <c r="O30" s="47"/>
      <c r="P30" s="47"/>
      <c r="Q30" s="47"/>
      <c r="R30" s="47"/>
      <c r="S30" s="48"/>
      <c r="T30" s="48"/>
      <c r="U30" s="48"/>
      <c r="V30" s="48"/>
      <c r="W30" s="48"/>
    </row>
    <row r="31" spans="1:23" x14ac:dyDescent="0.2">
      <c r="K31" s="43" t="s">
        <v>333</v>
      </c>
      <c r="L31" s="47"/>
      <c r="M31" s="47"/>
      <c r="N31" s="47"/>
      <c r="O31" s="47"/>
      <c r="P31" s="47"/>
      <c r="Q31" s="47"/>
      <c r="R31" s="47"/>
      <c r="S31" s="48"/>
      <c r="T31" s="48"/>
      <c r="U31" s="48"/>
      <c r="V31" s="48"/>
      <c r="W31" s="48"/>
    </row>
    <row r="32" spans="1:23" ht="15" x14ac:dyDescent="0.25">
      <c r="K32" s="44"/>
      <c r="L32" s="53"/>
      <c r="M32" s="53"/>
      <c r="N32" s="53"/>
      <c r="O32" s="53"/>
      <c r="P32" s="53"/>
      <c r="Q32" s="53"/>
      <c r="R32" s="53"/>
      <c r="S32" s="48"/>
      <c r="T32" s="48"/>
      <c r="U32" s="48"/>
      <c r="V32" s="48"/>
      <c r="W32" s="48"/>
    </row>
    <row r="33" spans="11:23" ht="15" x14ac:dyDescent="0.25">
      <c r="K33" s="45" t="s">
        <v>334</v>
      </c>
      <c r="L33" s="53">
        <f t="shared" ref="L33:R33" si="5">SUM(L7:L12)</f>
        <v>13280500000</v>
      </c>
      <c r="M33" s="53">
        <f t="shared" si="5"/>
        <v>13232515330</v>
      </c>
      <c r="N33" s="53">
        <f t="shared" si="5"/>
        <v>47984670</v>
      </c>
      <c r="O33" s="53">
        <f t="shared" si="5"/>
        <v>7395403558</v>
      </c>
      <c r="P33" s="53">
        <f t="shared" si="5"/>
        <v>7344103170</v>
      </c>
      <c r="Q33" s="53">
        <f t="shared" si="5"/>
        <v>7340855170</v>
      </c>
      <c r="R33" s="53">
        <f t="shared" si="5"/>
        <v>7339155170</v>
      </c>
      <c r="S33" s="48">
        <f>+O33/L33*100</f>
        <v>55.686183185874029</v>
      </c>
      <c r="T33" s="48">
        <f>+P33/L33*100</f>
        <v>55.299899627273078</v>
      </c>
      <c r="U33" s="48">
        <f>+R33/L33*100</f>
        <v>55.262641993900829</v>
      </c>
      <c r="V33" s="48">
        <f>+N33/L33*100</f>
        <v>0.36131674259252289</v>
      </c>
      <c r="W33" s="48">
        <f>+M33/L33*100</f>
        <v>99.638683257407479</v>
      </c>
    </row>
    <row r="34" spans="11:23" ht="15" x14ac:dyDescent="0.25">
      <c r="K34" s="45" t="s">
        <v>335</v>
      </c>
      <c r="L34" s="53">
        <f t="shared" ref="L34:R34" si="6">SUM(L14:L15)</f>
        <v>1978759800</v>
      </c>
      <c r="M34" s="53">
        <f t="shared" si="6"/>
        <v>1822965667.79</v>
      </c>
      <c r="N34" s="53">
        <f t="shared" si="6"/>
        <v>155794132.21000001</v>
      </c>
      <c r="O34" s="53">
        <f t="shared" si="6"/>
        <v>1513290470.22</v>
      </c>
      <c r="P34" s="53">
        <f t="shared" si="6"/>
        <v>852693417.50999999</v>
      </c>
      <c r="Q34" s="53">
        <f t="shared" si="6"/>
        <v>848218804.50999999</v>
      </c>
      <c r="R34" s="53">
        <f t="shared" si="6"/>
        <v>848216735.36000001</v>
      </c>
      <c r="S34" s="48">
        <f>+O34/L34*100</f>
        <v>76.476713859863139</v>
      </c>
      <c r="T34" s="48">
        <f>+P34/L34*100</f>
        <v>43.092315576150277</v>
      </c>
      <c r="U34" s="48">
        <f>+R34/L34*100</f>
        <v>42.866078811586931</v>
      </c>
      <c r="V34" s="48">
        <f>+N34/L34*100</f>
        <v>7.8733220783037945</v>
      </c>
      <c r="W34" s="48">
        <f>+M34/L34*100</f>
        <v>92.126677921696199</v>
      </c>
    </row>
    <row r="35" spans="11:23" ht="15" x14ac:dyDescent="0.25">
      <c r="K35" s="45" t="s">
        <v>336</v>
      </c>
      <c r="L35" s="53">
        <f t="shared" ref="L35:R35" si="7">SUM(L17:L19)</f>
        <v>579309000</v>
      </c>
      <c r="M35" s="53">
        <f t="shared" si="7"/>
        <v>189000000</v>
      </c>
      <c r="N35" s="53">
        <f t="shared" si="7"/>
        <v>390309000</v>
      </c>
      <c r="O35" s="53">
        <f t="shared" si="7"/>
        <v>98356082</v>
      </c>
      <c r="P35" s="53">
        <f t="shared" si="7"/>
        <v>98356082</v>
      </c>
      <c r="Q35" s="53">
        <f t="shared" si="7"/>
        <v>98356082</v>
      </c>
      <c r="R35" s="53">
        <f t="shared" si="7"/>
        <v>98356082</v>
      </c>
      <c r="S35" s="48">
        <f>+O35/L35*100</f>
        <v>16.978172615995955</v>
      </c>
      <c r="T35" s="48">
        <f>+P35/L35*100</f>
        <v>16.978172615995955</v>
      </c>
      <c r="U35" s="48">
        <f>+R35/L35*100</f>
        <v>16.978172615995955</v>
      </c>
      <c r="V35" s="48">
        <f>+N35/L35*100</f>
        <v>67.374924263217039</v>
      </c>
      <c r="W35" s="48">
        <f>+M35/L35*100</f>
        <v>32.625075736782961</v>
      </c>
    </row>
    <row r="36" spans="11:23" ht="15" x14ac:dyDescent="0.25">
      <c r="K36" s="43" t="s">
        <v>337</v>
      </c>
      <c r="L36" s="54">
        <f t="shared" ref="L36" si="8">SUM(L33:L35)</f>
        <v>15838568800</v>
      </c>
      <c r="M36" s="54">
        <f t="shared" ref="M36" si="9">SUM(M33:M35)</f>
        <v>15244480997.790001</v>
      </c>
      <c r="N36" s="54">
        <f t="shared" ref="N36" si="10">SUM(N33:N35)</f>
        <v>594087802.21000004</v>
      </c>
      <c r="O36" s="54">
        <f t="shared" ref="O36" si="11">SUM(O33:O35)</f>
        <v>9007050110.2199993</v>
      </c>
      <c r="P36" s="54">
        <f t="shared" ref="P36" si="12">SUM(P33:P35)</f>
        <v>8295152669.5100002</v>
      </c>
      <c r="Q36" s="54">
        <f t="shared" ref="Q36" si="13">SUM(Q33:Q35)</f>
        <v>8287430056.5100002</v>
      </c>
      <c r="R36" s="54">
        <f t="shared" ref="R36" si="14">SUM(R33:R35)</f>
        <v>8285727987.3599997</v>
      </c>
      <c r="S36" s="55">
        <f>+O36/L36*100</f>
        <v>56.867828299107423</v>
      </c>
      <c r="T36" s="55">
        <f>+P36/L36*100</f>
        <v>52.373120161652487</v>
      </c>
      <c r="U36" s="55">
        <f>+R36/L36*100</f>
        <v>52.313615529201094</v>
      </c>
      <c r="V36" s="55">
        <f>+N36/L36*100</f>
        <v>3.7508932133438728</v>
      </c>
      <c r="W36" s="55">
        <f>+M36/L36*100</f>
        <v>96.249106786656142</v>
      </c>
    </row>
    <row r="37" spans="11:23" ht="15" x14ac:dyDescent="0.25">
      <c r="K37" s="44"/>
      <c r="L37" s="53"/>
      <c r="M37" s="53"/>
      <c r="N37" s="53"/>
      <c r="O37" s="53"/>
      <c r="P37" s="53"/>
      <c r="Q37" s="53"/>
      <c r="R37" s="53"/>
      <c r="S37" s="48"/>
      <c r="T37" s="48"/>
      <c r="U37" s="48"/>
      <c r="V37" s="48"/>
      <c r="W37" s="48"/>
    </row>
    <row r="38" spans="11:23" ht="15" x14ac:dyDescent="0.25">
      <c r="K38" s="45" t="s">
        <v>338</v>
      </c>
      <c r="L38" s="53">
        <f t="shared" ref="L38:R38" si="15">+L21+L23+L27</f>
        <v>5513069280</v>
      </c>
      <c r="M38" s="53">
        <f t="shared" si="15"/>
        <v>4663977361.4099998</v>
      </c>
      <c r="N38" s="53">
        <f t="shared" si="15"/>
        <v>849091918.59000003</v>
      </c>
      <c r="O38" s="53">
        <f t="shared" si="15"/>
        <v>2865774035.4099998</v>
      </c>
      <c r="P38" s="53">
        <f t="shared" si="15"/>
        <v>2328381024.9300003</v>
      </c>
      <c r="Q38" s="53">
        <f t="shared" si="15"/>
        <v>2322447328.1300001</v>
      </c>
      <c r="R38" s="53">
        <f t="shared" si="15"/>
        <v>2305820213.1300001</v>
      </c>
      <c r="S38" s="48">
        <f>+O38/L38*100</f>
        <v>51.981462409810305</v>
      </c>
      <c r="T38" s="48">
        <f>+P38/L38*100</f>
        <v>42.233843013306014</v>
      </c>
      <c r="U38" s="48">
        <f>+R38/L38*100</f>
        <v>41.824618846981011</v>
      </c>
      <c r="V38" s="48">
        <f>+N38/L38*100</f>
        <v>15.401437483658832</v>
      </c>
      <c r="W38" s="48">
        <f>+M38/L38*100</f>
        <v>84.598562516341175</v>
      </c>
    </row>
    <row r="39" spans="11:23" ht="15" x14ac:dyDescent="0.25">
      <c r="K39" s="45" t="s">
        <v>339</v>
      </c>
      <c r="L39" s="53">
        <f t="shared" ref="L39:R39" si="16">+L24+L25</f>
        <v>3781001500</v>
      </c>
      <c r="M39" s="53">
        <f t="shared" si="16"/>
        <v>2382220746</v>
      </c>
      <c r="N39" s="53">
        <f t="shared" si="16"/>
        <v>1398780754</v>
      </c>
      <c r="O39" s="53">
        <f t="shared" si="16"/>
        <v>2128584770.05</v>
      </c>
      <c r="P39" s="53">
        <f t="shared" si="16"/>
        <v>335456719.05000001</v>
      </c>
      <c r="Q39" s="53">
        <f t="shared" si="16"/>
        <v>335456719.05000001</v>
      </c>
      <c r="R39" s="53">
        <f t="shared" si="16"/>
        <v>335456719.05000001</v>
      </c>
      <c r="S39" s="48">
        <f>+O39/L39*100</f>
        <v>56.296850716668587</v>
      </c>
      <c r="T39" s="48">
        <f>+P39/L39*100</f>
        <v>8.8721657224944241</v>
      </c>
      <c r="U39" s="48">
        <f>+R39/L39*100</f>
        <v>8.8721657224944241</v>
      </c>
      <c r="V39" s="48">
        <f>+N39/L39*100</f>
        <v>36.994980139521232</v>
      </c>
      <c r="W39" s="48">
        <f>+M39/L39*100</f>
        <v>63.005019860478761</v>
      </c>
    </row>
    <row r="40" spans="11:23" ht="15" x14ac:dyDescent="0.25">
      <c r="K40" s="43" t="s">
        <v>340</v>
      </c>
      <c r="L40" s="56">
        <f t="shared" ref="L40" si="17">SUM(L38:L39)</f>
        <v>9294070780</v>
      </c>
      <c r="M40" s="56">
        <f t="shared" ref="M40" si="18">SUM(M38:M39)</f>
        <v>7046198107.4099998</v>
      </c>
      <c r="N40" s="56">
        <f t="shared" ref="N40" si="19">SUM(N38:N39)</f>
        <v>2247872672.5900002</v>
      </c>
      <c r="O40" s="56">
        <f t="shared" ref="O40" si="20">SUM(O38:O39)</f>
        <v>4994358805.46</v>
      </c>
      <c r="P40" s="56">
        <f t="shared" ref="P40" si="21">SUM(P38:P39)</f>
        <v>2663837743.9800005</v>
      </c>
      <c r="Q40" s="56">
        <f t="shared" ref="Q40" si="22">SUM(Q38:Q39)</f>
        <v>2657904047.1800003</v>
      </c>
      <c r="R40" s="56">
        <f t="shared" ref="R40" si="23">SUM(R38:R39)</f>
        <v>2641276932.1800003</v>
      </c>
      <c r="S40" s="57">
        <f>+O40/L40*100</f>
        <v>53.737042935022707</v>
      </c>
      <c r="T40" s="57">
        <f>+P40/L40*100</f>
        <v>28.661689877726541</v>
      </c>
      <c r="U40" s="57">
        <f>+R40/L40*100</f>
        <v>28.418945741878677</v>
      </c>
      <c r="V40" s="57">
        <f>+N40/L40*100</f>
        <v>24.186093755894554</v>
      </c>
      <c r="W40" s="57">
        <f>+M40/L40*100</f>
        <v>75.813906244105439</v>
      </c>
    </row>
    <row r="41" spans="11:23" x14ac:dyDescent="0.2">
      <c r="K41" s="43"/>
      <c r="L41" s="47"/>
      <c r="M41" s="47"/>
      <c r="N41" s="47"/>
      <c r="O41" s="47"/>
      <c r="P41" s="47"/>
      <c r="Q41" s="47"/>
      <c r="R41" s="47"/>
      <c r="S41" s="48"/>
      <c r="T41" s="48"/>
      <c r="U41" s="48"/>
      <c r="V41" s="48"/>
      <c r="W41" s="48"/>
    </row>
    <row r="42" spans="11:23" x14ac:dyDescent="0.2">
      <c r="K42" s="46" t="s">
        <v>341</v>
      </c>
      <c r="L42" s="52">
        <f t="shared" ref="L42:R42" si="24">+L40+L36</f>
        <v>25132639580</v>
      </c>
      <c r="M42" s="52">
        <f t="shared" si="24"/>
        <v>22290679105.200001</v>
      </c>
      <c r="N42" s="52">
        <f t="shared" si="24"/>
        <v>2841960474.8000002</v>
      </c>
      <c r="O42" s="52">
        <f t="shared" si="24"/>
        <v>14001408915.68</v>
      </c>
      <c r="P42" s="52">
        <f t="shared" si="24"/>
        <v>10958990413.490002</v>
      </c>
      <c r="Q42" s="52">
        <f t="shared" si="24"/>
        <v>10945334103.690001</v>
      </c>
      <c r="R42" s="52">
        <f t="shared" si="24"/>
        <v>10927004919.540001</v>
      </c>
      <c r="S42" s="51">
        <f>+O42/L42*100</f>
        <v>55.710061297429391</v>
      </c>
      <c r="T42" s="51">
        <f>+P42/L42*100</f>
        <v>43.604613747817098</v>
      </c>
      <c r="U42" s="51">
        <f>+R42/L42*100</f>
        <v>43.477346996355571</v>
      </c>
      <c r="V42" s="51">
        <f>+N42/L42*100</f>
        <v>11.307847175199097</v>
      </c>
      <c r="W42" s="51">
        <f>+M42/L42*100</f>
        <v>88.692152824800914</v>
      </c>
    </row>
    <row r="43" spans="11:23" x14ac:dyDescent="0.2"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</row>
    <row r="44" spans="11:23" x14ac:dyDescent="0.2"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</row>
    <row r="45" spans="11:23" x14ac:dyDescent="0.2"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</row>
    <row r="46" spans="11:23" x14ac:dyDescent="0.2"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</row>
    <row r="48" spans="11:23" ht="12.75" x14ac:dyDescent="0.2">
      <c r="K48" s="60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4:K116"/>
  <sheetViews>
    <sheetView showGridLines="0" topLeftCell="A53" workbookViewId="0">
      <selection activeCell="G95" sqref="G95"/>
    </sheetView>
  </sheetViews>
  <sheetFormatPr baseColWidth="10" defaultRowHeight="15" x14ac:dyDescent="0.25"/>
  <cols>
    <col min="2" max="2" width="31.42578125" customWidth="1"/>
    <col min="3" max="3" width="18.5703125" customWidth="1"/>
    <col min="4" max="4" width="26.5703125" customWidth="1"/>
    <col min="5" max="5" width="18.85546875" customWidth="1"/>
    <col min="6" max="6" width="17" customWidth="1"/>
    <col min="7" max="7" width="17.85546875" customWidth="1"/>
    <col min="8" max="8" width="17.140625" customWidth="1"/>
    <col min="9" max="9" width="16.28515625" customWidth="1"/>
    <col min="10" max="10" width="15.42578125" customWidth="1"/>
    <col min="11" max="11" width="14.5703125" customWidth="1"/>
  </cols>
  <sheetData>
    <row r="4" spans="2:11" ht="23.25" x14ac:dyDescent="0.35">
      <c r="B4" s="128"/>
      <c r="C4" s="128"/>
      <c r="D4" s="209" t="s">
        <v>371</v>
      </c>
      <c r="E4" s="209"/>
      <c r="F4" s="209"/>
      <c r="G4" s="209"/>
      <c r="H4" s="209"/>
      <c r="I4" s="209"/>
      <c r="J4" s="209"/>
      <c r="K4" s="209"/>
    </row>
    <row r="5" spans="2:11" ht="21" x14ac:dyDescent="0.25">
      <c r="B5" s="199" t="s">
        <v>351</v>
      </c>
      <c r="C5" s="199" t="s">
        <v>352</v>
      </c>
      <c r="D5" s="200" t="s">
        <v>353</v>
      </c>
      <c r="E5" s="200"/>
      <c r="F5" s="200"/>
      <c r="G5" s="200"/>
      <c r="H5" s="200" t="s">
        <v>354</v>
      </c>
      <c r="I5" s="200"/>
      <c r="J5" s="200"/>
      <c r="K5" s="200"/>
    </row>
    <row r="6" spans="2:11" ht="21" x14ac:dyDescent="0.25">
      <c r="B6" s="200"/>
      <c r="C6" s="199"/>
      <c r="D6" s="200" t="s">
        <v>355</v>
      </c>
      <c r="E6" s="200"/>
      <c r="F6" s="200" t="s">
        <v>356</v>
      </c>
      <c r="G6" s="200"/>
      <c r="H6" s="200" t="s">
        <v>355</v>
      </c>
      <c r="I6" s="200"/>
      <c r="J6" s="200" t="s">
        <v>356</v>
      </c>
      <c r="K6" s="200"/>
    </row>
    <row r="7" spans="2:11" ht="21" x14ac:dyDescent="0.35">
      <c r="B7" s="200"/>
      <c r="C7" s="199"/>
      <c r="D7" s="129" t="s">
        <v>357</v>
      </c>
      <c r="E7" s="129" t="s">
        <v>358</v>
      </c>
      <c r="F7" s="130" t="s">
        <v>357</v>
      </c>
      <c r="G7" s="129" t="s">
        <v>358</v>
      </c>
      <c r="H7" s="129" t="s">
        <v>357</v>
      </c>
      <c r="I7" s="129" t="s">
        <v>358</v>
      </c>
      <c r="J7" s="130" t="s">
        <v>357</v>
      </c>
      <c r="K7" s="129" t="s">
        <v>358</v>
      </c>
    </row>
    <row r="8" spans="2:11" ht="21" x14ac:dyDescent="0.25">
      <c r="B8" s="131" t="s">
        <v>359</v>
      </c>
      <c r="C8" s="132">
        <f>+'EJE AGOSTO 2015'!N30/1000000</f>
        <v>15838.568799999999</v>
      </c>
      <c r="D8" s="133">
        <v>0.57799999999999996</v>
      </c>
      <c r="E8" s="134">
        <f>D8*C8</f>
        <v>9154.6927663999995</v>
      </c>
      <c r="F8" s="133">
        <f>+G8/C8</f>
        <v>0.64235457648925953</v>
      </c>
      <c r="G8" s="134">
        <f>+'EJE AGOSTO 2015'!R30/1000000</f>
        <v>10173.977153719999</v>
      </c>
      <c r="H8" s="133">
        <v>0.53029999999999999</v>
      </c>
      <c r="I8" s="135">
        <f>+C8*H8</f>
        <v>8399.1930346399986</v>
      </c>
      <c r="J8" s="133">
        <f>+K8/C8</f>
        <v>0.59911047272213136</v>
      </c>
      <c r="K8" s="136">
        <f>+'EJE AGOSTO 2015'!S30/1000000</f>
        <v>9489.0524410100006</v>
      </c>
    </row>
    <row r="9" spans="2:11" ht="21" x14ac:dyDescent="0.25">
      <c r="B9" s="137" t="s">
        <v>360</v>
      </c>
      <c r="C9" s="138">
        <f>+'EJE AGOSTO 2015'!N34/1000000</f>
        <v>9294.07078</v>
      </c>
      <c r="D9" s="139">
        <v>0.71</v>
      </c>
      <c r="E9" s="140">
        <f>D9*C9</f>
        <v>6598.7902537999998</v>
      </c>
      <c r="F9" s="139">
        <f>+G9/C9</f>
        <v>0.62928509082862827</v>
      </c>
      <c r="G9" s="140">
        <f>+'EJE AGOSTO 2015'!R34/1000000</f>
        <v>5848.6201749600004</v>
      </c>
      <c r="H9" s="139">
        <v>0.48159999999999997</v>
      </c>
      <c r="I9" s="141">
        <f>H9*C9</f>
        <v>4476.0244876480001</v>
      </c>
      <c r="J9" s="139">
        <f>+K9/C9</f>
        <v>0.39523271019031336</v>
      </c>
      <c r="K9" s="140">
        <f>+'EJE AGOSTO 2015'!S34/1000000</f>
        <v>3673.3207830799997</v>
      </c>
    </row>
    <row r="10" spans="2:11" ht="21" x14ac:dyDescent="0.25">
      <c r="B10" s="131" t="s">
        <v>361</v>
      </c>
      <c r="C10" s="132">
        <f>SUM(C8:C9)</f>
        <v>25132.639579999999</v>
      </c>
      <c r="D10" s="133">
        <f>+E10/C10</f>
        <v>0.62681370852651208</v>
      </c>
      <c r="E10" s="134">
        <f>SUM(E8:E9)</f>
        <v>15753.483020199999</v>
      </c>
      <c r="F10" s="133">
        <f>+G10/C10</f>
        <v>0.63752146994661196</v>
      </c>
      <c r="G10" s="134">
        <f>SUM(G8:G9)</f>
        <v>16022.59732868</v>
      </c>
      <c r="H10" s="133">
        <f>+I10/C10</f>
        <v>0.51229069996029442</v>
      </c>
      <c r="I10" s="135">
        <f>SUM(I8:I9)</f>
        <v>12875.217522288</v>
      </c>
      <c r="J10" s="133">
        <f>+K10/C10</f>
        <v>0.52371630851557383</v>
      </c>
      <c r="K10" s="134">
        <f>SUM(K8:K9)</f>
        <v>13162.373224090001</v>
      </c>
    </row>
    <row r="11" spans="2:11" x14ac:dyDescent="0.25">
      <c r="B11" s="197" t="s">
        <v>362</v>
      </c>
      <c r="C11" s="197"/>
      <c r="D11" s="197"/>
      <c r="E11" s="197"/>
      <c r="F11" s="197"/>
      <c r="G11" s="197"/>
      <c r="H11" s="197"/>
      <c r="I11" s="197"/>
      <c r="J11" s="197"/>
      <c r="K11" s="197"/>
    </row>
    <row r="12" spans="2:11" ht="20.25" customHeight="1" x14ac:dyDescent="0.25">
      <c r="B12" s="208" t="s">
        <v>365</v>
      </c>
      <c r="C12" s="208"/>
      <c r="D12" s="142"/>
      <c r="E12" s="197" t="s">
        <v>363</v>
      </c>
      <c r="F12" s="197"/>
      <c r="G12" s="142"/>
      <c r="H12" s="144"/>
      <c r="I12" s="197" t="s">
        <v>364</v>
      </c>
      <c r="J12" s="197"/>
      <c r="K12" s="145"/>
    </row>
    <row r="15" spans="2:11" x14ac:dyDescent="0.25">
      <c r="D15" s="196"/>
      <c r="E15" s="196"/>
    </row>
    <row r="16" spans="2:11" x14ac:dyDescent="0.25">
      <c r="I16" s="146"/>
    </row>
    <row r="17" spans="2:6" ht="15.75" thickBot="1" x14ac:dyDescent="0.3"/>
    <row r="18" spans="2:6" ht="21" thickBot="1" x14ac:dyDescent="0.3">
      <c r="B18" s="206"/>
      <c r="C18" s="204" t="s">
        <v>28</v>
      </c>
      <c r="D18" s="204"/>
      <c r="E18" s="205" t="s">
        <v>29</v>
      </c>
      <c r="F18" s="205"/>
    </row>
    <row r="19" spans="2:6" ht="29.25" customHeight="1" thickBot="1" x14ac:dyDescent="0.3">
      <c r="B19" s="207"/>
      <c r="C19" s="156" t="s">
        <v>355</v>
      </c>
      <c r="D19" s="156" t="s">
        <v>356</v>
      </c>
      <c r="E19" s="157" t="s">
        <v>355</v>
      </c>
      <c r="F19" s="157" t="s">
        <v>356</v>
      </c>
    </row>
    <row r="20" spans="2:6" ht="21" thickBot="1" x14ac:dyDescent="0.3">
      <c r="B20" s="155" t="s">
        <v>368</v>
      </c>
      <c r="C20" s="158">
        <f>+D8</f>
        <v>0.57799999999999996</v>
      </c>
      <c r="D20" s="158">
        <f>+F8</f>
        <v>0.64235457648925953</v>
      </c>
      <c r="E20" s="158">
        <f>+H8</f>
        <v>0.53029999999999999</v>
      </c>
      <c r="F20" s="158">
        <f>+J8</f>
        <v>0.59911047272213136</v>
      </c>
    </row>
    <row r="21" spans="2:6" ht="21" thickBot="1" x14ac:dyDescent="0.3">
      <c r="B21" s="155" t="s">
        <v>369</v>
      </c>
      <c r="C21" s="158">
        <f>+D9</f>
        <v>0.71</v>
      </c>
      <c r="D21" s="158">
        <f>+F9</f>
        <v>0.62928509082862827</v>
      </c>
      <c r="E21" s="158">
        <f>+H9</f>
        <v>0.48159999999999997</v>
      </c>
      <c r="F21" s="158">
        <f>+J9</f>
        <v>0.39523271019031336</v>
      </c>
    </row>
    <row r="22" spans="2:6" ht="21" thickBot="1" x14ac:dyDescent="0.3">
      <c r="B22" s="155" t="s">
        <v>370</v>
      </c>
      <c r="C22" s="158">
        <f>+D10</f>
        <v>0.62681370852651208</v>
      </c>
      <c r="D22" s="158">
        <f>+F10</f>
        <v>0.63752146994661196</v>
      </c>
      <c r="E22" s="158">
        <f>+H10</f>
        <v>0.51229069996029442</v>
      </c>
      <c r="F22" s="158">
        <f>+J10</f>
        <v>0.52371630851557383</v>
      </c>
    </row>
    <row r="58" spans="2:7" ht="23.25" x14ac:dyDescent="0.35">
      <c r="B58" s="128"/>
      <c r="C58" s="198" t="s">
        <v>372</v>
      </c>
      <c r="D58" s="198"/>
      <c r="E58" s="198"/>
      <c r="F58" s="198"/>
      <c r="G58" s="198"/>
    </row>
    <row r="59" spans="2:7" ht="21" x14ac:dyDescent="0.25">
      <c r="B59" s="199" t="s">
        <v>351</v>
      </c>
      <c r="C59" s="199" t="s">
        <v>352</v>
      </c>
      <c r="D59" s="201" t="s">
        <v>353</v>
      </c>
      <c r="E59" s="202"/>
      <c r="F59" s="201" t="s">
        <v>354</v>
      </c>
      <c r="G59" s="202"/>
    </row>
    <row r="60" spans="2:7" ht="21" x14ac:dyDescent="0.35">
      <c r="B60" s="200"/>
      <c r="C60" s="199"/>
      <c r="D60" s="130" t="s">
        <v>357</v>
      </c>
      <c r="E60" s="129" t="s">
        <v>358</v>
      </c>
      <c r="F60" s="130" t="s">
        <v>357</v>
      </c>
      <c r="G60" s="147" t="s">
        <v>358</v>
      </c>
    </row>
    <row r="61" spans="2:7" ht="21" x14ac:dyDescent="0.25">
      <c r="B61" s="131" t="s">
        <v>359</v>
      </c>
      <c r="C61" s="132">
        <f>+C8</f>
        <v>15838.568799999999</v>
      </c>
      <c r="D61" s="148">
        <f>+E61/C61</f>
        <v>0.64235457648925953</v>
      </c>
      <c r="E61" s="134">
        <f>+G8</f>
        <v>10173.977153719999</v>
      </c>
      <c r="F61" s="133">
        <f>+G61/C61</f>
        <v>0.59911047272213136</v>
      </c>
      <c r="G61" s="136">
        <f>+K8</f>
        <v>9489.0524410100006</v>
      </c>
    </row>
    <row r="62" spans="2:7" ht="21" x14ac:dyDescent="0.25">
      <c r="B62" s="137" t="s">
        <v>360</v>
      </c>
      <c r="C62" s="138">
        <f>+C9</f>
        <v>9294.07078</v>
      </c>
      <c r="D62" s="149">
        <f>+E62/C62</f>
        <v>0.62928509082862827</v>
      </c>
      <c r="E62" s="140">
        <f>+G9</f>
        <v>5848.6201749600004</v>
      </c>
      <c r="F62" s="139">
        <f>+G62/C62</f>
        <v>0.39523271019031336</v>
      </c>
      <c r="G62" s="140">
        <f>+K9</f>
        <v>3673.3207830799997</v>
      </c>
    </row>
    <row r="63" spans="2:7" ht="21" x14ac:dyDescent="0.25">
      <c r="B63" s="131" t="s">
        <v>361</v>
      </c>
      <c r="C63" s="132">
        <f>SUM(C61:C62)</f>
        <v>25132.639579999999</v>
      </c>
      <c r="D63" s="148">
        <f>+E63/C63</f>
        <v>0.63752146994661196</v>
      </c>
      <c r="E63" s="134">
        <f>SUM(E61:E62)</f>
        <v>16022.59732868</v>
      </c>
      <c r="F63" s="133">
        <f>+G63/C63</f>
        <v>0.52371630851557383</v>
      </c>
      <c r="G63" s="134">
        <f>SUM(G61:G62)</f>
        <v>13162.373224090001</v>
      </c>
    </row>
    <row r="64" spans="2:7" ht="35.25" customHeight="1" x14ac:dyDescent="0.25">
      <c r="B64" s="203" t="s">
        <v>362</v>
      </c>
      <c r="C64" s="203"/>
      <c r="D64" s="203"/>
      <c r="E64" s="203"/>
      <c r="F64" s="203"/>
      <c r="G64" s="203"/>
    </row>
    <row r="65" spans="2:7" x14ac:dyDescent="0.25">
      <c r="B65" s="197"/>
      <c r="C65" s="197"/>
      <c r="D65" s="142"/>
      <c r="E65" s="142"/>
      <c r="F65" s="143"/>
      <c r="G65" s="142"/>
    </row>
    <row r="68" spans="2:7" ht="15.75" thickBot="1" x14ac:dyDescent="0.3"/>
    <row r="69" spans="2:7" ht="21.75" customHeight="1" thickTop="1" x14ac:dyDescent="0.25">
      <c r="B69" s="190"/>
      <c r="C69" s="192" t="s">
        <v>28</v>
      </c>
      <c r="D69" s="193"/>
      <c r="E69" s="192" t="s">
        <v>29</v>
      </c>
      <c r="F69" s="193"/>
    </row>
    <row r="70" spans="2:7" ht="15.75" thickBot="1" x14ac:dyDescent="0.3">
      <c r="B70" s="191"/>
      <c r="C70" s="194"/>
      <c r="D70" s="195"/>
      <c r="E70" s="194"/>
      <c r="F70" s="195"/>
    </row>
    <row r="71" spans="2:7" ht="21.75" thickTop="1" thickBot="1" x14ac:dyDescent="0.3">
      <c r="B71" s="152" t="str">
        <f>+B20</f>
        <v>Funcionamiento : 15.839</v>
      </c>
      <c r="C71" s="153">
        <f t="shared" ref="C71:F73" si="0">+D61</f>
        <v>0.64235457648925953</v>
      </c>
      <c r="D71" s="154">
        <f>+E61</f>
        <v>10173.977153719999</v>
      </c>
      <c r="E71" s="153">
        <f t="shared" si="0"/>
        <v>0.59911047272213136</v>
      </c>
      <c r="F71" s="154">
        <f t="shared" si="0"/>
        <v>9489.0524410100006</v>
      </c>
    </row>
    <row r="72" spans="2:7" ht="21.75" thickTop="1" thickBot="1" x14ac:dyDescent="0.3">
      <c r="B72" s="152" t="str">
        <f>+B21</f>
        <v>Inversión : 9.294</v>
      </c>
      <c r="C72" s="153">
        <f t="shared" si="0"/>
        <v>0.62928509082862827</v>
      </c>
      <c r="D72" s="154">
        <f t="shared" si="0"/>
        <v>5848.6201749600004</v>
      </c>
      <c r="E72" s="153">
        <f t="shared" si="0"/>
        <v>0.39523271019031336</v>
      </c>
      <c r="F72" s="154">
        <f t="shared" si="0"/>
        <v>3673.3207830799997</v>
      </c>
    </row>
    <row r="73" spans="2:7" ht="21.75" thickTop="1" thickBot="1" x14ac:dyDescent="0.3">
      <c r="B73" s="152" t="str">
        <f>+B22</f>
        <v>Total : 25.133</v>
      </c>
      <c r="C73" s="153">
        <f t="shared" si="0"/>
        <v>0.63752146994661196</v>
      </c>
      <c r="D73" s="154">
        <f t="shared" si="0"/>
        <v>16022.59732868</v>
      </c>
      <c r="E73" s="153">
        <f t="shared" si="0"/>
        <v>0.52371630851557383</v>
      </c>
      <c r="F73" s="154">
        <f t="shared" si="0"/>
        <v>13162.373224090001</v>
      </c>
    </row>
    <row r="74" spans="2:7" ht="21.75" customHeight="1" thickTop="1" x14ac:dyDescent="0.25">
      <c r="B74" s="151" t="str">
        <f>+B64</f>
        <v xml:space="preserve">Fuente: Grupo de Gestión Financiera Función Pública  - SIIF Nación
Cifras en millones de pesos
  </v>
      </c>
      <c r="C74" s="150"/>
      <c r="D74" s="150"/>
      <c r="E74" s="150"/>
      <c r="F74" s="150"/>
    </row>
    <row r="109" spans="2:7" ht="15.75" thickBot="1" x14ac:dyDescent="0.3"/>
    <row r="110" spans="2:7" ht="33.75" x14ac:dyDescent="0.25">
      <c r="B110" s="188" t="s">
        <v>373</v>
      </c>
      <c r="C110" s="189"/>
      <c r="D110" s="189"/>
      <c r="E110" s="161" t="s">
        <v>342</v>
      </c>
      <c r="F110" s="161" t="s">
        <v>343</v>
      </c>
      <c r="G110" s="162" t="s">
        <v>344</v>
      </c>
    </row>
    <row r="111" spans="2:7" ht="60" x14ac:dyDescent="0.25">
      <c r="B111" s="163" t="s">
        <v>367</v>
      </c>
      <c r="C111" s="169" t="s">
        <v>40</v>
      </c>
      <c r="D111" s="160" t="s">
        <v>74</v>
      </c>
      <c r="E111" s="159">
        <f>+'EJE AGOSTO 2015'!V19</f>
        <v>98.284996409999991</v>
      </c>
      <c r="F111" s="159">
        <f>+'EJE AGOSTO 2015'!W19</f>
        <v>85.80195753000001</v>
      </c>
      <c r="G111" s="159">
        <f>+'EJE AGOSTO 2015'!X19</f>
        <v>76.651958730000004</v>
      </c>
    </row>
    <row r="112" spans="2:7" ht="90" x14ac:dyDescent="0.25">
      <c r="B112" s="163" t="s">
        <v>75</v>
      </c>
      <c r="C112" s="169" t="s">
        <v>40</v>
      </c>
      <c r="D112" s="160" t="s">
        <v>77</v>
      </c>
      <c r="E112" s="159">
        <f>+'EJE AGOSTO 2015'!V20</f>
        <v>63.581842345679007</v>
      </c>
      <c r="F112" s="159">
        <f>+'EJE AGOSTO 2015'!W20</f>
        <v>63.578402016460899</v>
      </c>
      <c r="G112" s="159">
        <f>+'EJE AGOSTO 2015'!X20</f>
        <v>63.578402016460899</v>
      </c>
    </row>
    <row r="113" spans="2:7" ht="90" x14ac:dyDescent="0.25">
      <c r="B113" s="163" t="s">
        <v>75</v>
      </c>
      <c r="C113" s="169" t="s">
        <v>63</v>
      </c>
      <c r="D113" s="160" t="s">
        <v>77</v>
      </c>
      <c r="E113" s="159">
        <f>+'EJE AGOSTO 2015'!V21</f>
        <v>75.625400758571431</v>
      </c>
      <c r="F113" s="159">
        <f>+'EJE AGOSTO 2015'!W21</f>
        <v>19.334839987142853</v>
      </c>
      <c r="G113" s="159">
        <f>+'EJE AGOSTO 2015'!X21</f>
        <v>18.161457930000001</v>
      </c>
    </row>
    <row r="114" spans="2:7" ht="90" x14ac:dyDescent="0.25">
      <c r="B114" s="163" t="s">
        <v>75</v>
      </c>
      <c r="C114" s="169" t="s">
        <v>63</v>
      </c>
      <c r="D114" s="160" t="s">
        <v>77</v>
      </c>
      <c r="E114" s="159">
        <f>+'EJE AGOSTO 2015'!V22</f>
        <v>0</v>
      </c>
      <c r="F114" s="159">
        <f>+'EJE AGOSTO 2015'!W22</f>
        <v>0</v>
      </c>
      <c r="G114" s="159">
        <f>+'EJE AGOSTO 2015'!X22</f>
        <v>0</v>
      </c>
    </row>
    <row r="115" spans="2:7" ht="75.75" thickBot="1" x14ac:dyDescent="0.3">
      <c r="B115" s="165" t="s">
        <v>81</v>
      </c>
      <c r="C115" s="170" t="s">
        <v>40</v>
      </c>
      <c r="D115" s="166" t="s">
        <v>83</v>
      </c>
      <c r="E115" s="159">
        <f>+'EJE AGOSTO 2015'!V23</f>
        <v>52.241742873635168</v>
      </c>
      <c r="F115" s="159">
        <f>+'EJE AGOSTO 2015'!W23</f>
        <v>45.786541605228827</v>
      </c>
      <c r="G115" s="159">
        <f>+'EJE AGOSTO 2015'!X23</f>
        <v>45.786541605228827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2"/>
  <sheetViews>
    <sheetView workbookViewId="0">
      <selection activeCell="G95" sqref="G95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374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4558327196</v>
      </c>
      <c r="X5" s="7">
        <v>4553038323</v>
      </c>
      <c r="Y5" s="7">
        <v>4553038323</v>
      </c>
      <c r="Z5" s="7">
        <v>4553038323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480284763</v>
      </c>
      <c r="X6" s="7">
        <v>480187214</v>
      </c>
      <c r="Y6" s="7">
        <v>480187214</v>
      </c>
      <c r="Z6" s="7">
        <v>480187214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170000000</v>
      </c>
      <c r="S7" s="7">
        <v>2021000000</v>
      </c>
      <c r="T7" s="7">
        <v>0</v>
      </c>
      <c r="U7" s="7">
        <v>2021000000</v>
      </c>
      <c r="V7" s="7">
        <v>0</v>
      </c>
      <c r="W7" s="7">
        <v>1115884097</v>
      </c>
      <c r="X7" s="7">
        <v>1114801796</v>
      </c>
      <c r="Y7" s="7">
        <v>1114801796</v>
      </c>
      <c r="Z7" s="7">
        <v>1114801796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100000000</v>
      </c>
      <c r="R8" s="7">
        <v>0</v>
      </c>
      <c r="S8" s="7">
        <v>165000000</v>
      </c>
      <c r="T8" s="7">
        <v>0</v>
      </c>
      <c r="U8" s="7">
        <v>165000000</v>
      </c>
      <c r="V8" s="7">
        <v>0</v>
      </c>
      <c r="W8" s="7">
        <v>129180372</v>
      </c>
      <c r="X8" s="7">
        <v>128834958</v>
      </c>
      <c r="Y8" s="7">
        <v>128834958</v>
      </c>
      <c r="Z8" s="7">
        <v>128834958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125815330</v>
      </c>
      <c r="V9" s="7">
        <v>13684670</v>
      </c>
      <c r="W9" s="7">
        <v>115177274</v>
      </c>
      <c r="X9" s="7">
        <v>41667088</v>
      </c>
      <c r="Y9" s="7">
        <v>41667088</v>
      </c>
      <c r="Z9" s="7">
        <v>41667088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2016960715</v>
      </c>
      <c r="X10" s="7">
        <v>2016899515</v>
      </c>
      <c r="Y10" s="7">
        <v>2016899515</v>
      </c>
      <c r="Z10" s="7">
        <v>2016899515</v>
      </c>
    </row>
    <row r="11" spans="1:26" ht="22.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24000000</v>
      </c>
      <c r="Q11" s="7">
        <v>3850000</v>
      </c>
      <c r="R11" s="7">
        <v>0</v>
      </c>
      <c r="S11" s="7">
        <v>27850000</v>
      </c>
      <c r="T11" s="7">
        <v>0</v>
      </c>
      <c r="U11" s="7">
        <v>26987000</v>
      </c>
      <c r="V11" s="7">
        <v>863000</v>
      </c>
      <c r="W11" s="7">
        <v>26987000</v>
      </c>
      <c r="X11" s="7">
        <v>26987000</v>
      </c>
      <c r="Y11" s="7">
        <v>26987000</v>
      </c>
      <c r="Z11" s="7">
        <v>26987000</v>
      </c>
    </row>
    <row r="12" spans="1:26" ht="22.5" x14ac:dyDescent="0.2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52</v>
      </c>
      <c r="F12" s="4" t="s">
        <v>37</v>
      </c>
      <c r="G12" s="4" t="s">
        <v>43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1954759800</v>
      </c>
      <c r="Q12" s="7">
        <v>0</v>
      </c>
      <c r="R12" s="7">
        <v>3850000</v>
      </c>
      <c r="S12" s="7">
        <v>1950909800</v>
      </c>
      <c r="T12" s="7">
        <v>0</v>
      </c>
      <c r="U12" s="7">
        <v>1841016266.79</v>
      </c>
      <c r="V12" s="7">
        <v>109893533.20999999</v>
      </c>
      <c r="W12" s="7">
        <v>1593716377.72</v>
      </c>
      <c r="X12" s="7">
        <v>989177188.00999999</v>
      </c>
      <c r="Y12" s="7">
        <v>963323320.00999999</v>
      </c>
      <c r="Z12" s="7">
        <v>963323320.00999999</v>
      </c>
    </row>
    <row r="13" spans="1:26" ht="22.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52</v>
      </c>
      <c r="G13" s="4" t="s">
        <v>36</v>
      </c>
      <c r="H13" s="4" t="s">
        <v>36</v>
      </c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64</v>
      </c>
      <c r="P13" s="7">
        <v>29265000</v>
      </c>
      <c r="Q13" s="7">
        <v>0</v>
      </c>
      <c r="R13" s="7">
        <v>0</v>
      </c>
      <c r="S13" s="7">
        <v>29265000</v>
      </c>
      <c r="T13" s="7">
        <v>0</v>
      </c>
      <c r="U13" s="7">
        <v>27050398</v>
      </c>
      <c r="V13" s="7">
        <v>2214602</v>
      </c>
      <c r="W13" s="7">
        <v>27050398</v>
      </c>
      <c r="X13" s="7">
        <v>27050398</v>
      </c>
      <c r="Y13" s="7">
        <v>27050398</v>
      </c>
      <c r="Z13" s="7">
        <v>27050398</v>
      </c>
    </row>
    <row r="14" spans="1:26" ht="22.5" x14ac:dyDescent="0.25">
      <c r="A14" s="4" t="s">
        <v>32</v>
      </c>
      <c r="B14" s="5" t="s">
        <v>33</v>
      </c>
      <c r="C14" s="6" t="s">
        <v>65</v>
      </c>
      <c r="D14" s="4" t="s">
        <v>35</v>
      </c>
      <c r="E14" s="4" t="s">
        <v>57</v>
      </c>
      <c r="F14" s="4" t="s">
        <v>46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189000000</v>
      </c>
      <c r="Q14" s="7">
        <v>0</v>
      </c>
      <c r="R14" s="7">
        <v>0</v>
      </c>
      <c r="S14" s="7">
        <v>189000000</v>
      </c>
      <c r="T14" s="7">
        <v>0</v>
      </c>
      <c r="U14" s="7">
        <v>189000000</v>
      </c>
      <c r="V14" s="7">
        <v>0</v>
      </c>
      <c r="W14" s="7">
        <v>110408961</v>
      </c>
      <c r="X14" s="7">
        <v>110408961</v>
      </c>
      <c r="Y14" s="7">
        <v>110408961</v>
      </c>
      <c r="Z14" s="7">
        <v>110408961</v>
      </c>
    </row>
    <row r="15" spans="1:26" ht="22.5" x14ac:dyDescent="0.2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57</v>
      </c>
      <c r="F15" s="4" t="s">
        <v>68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69</v>
      </c>
      <c r="P15" s="7">
        <v>361044000</v>
      </c>
      <c r="Q15" s="7">
        <v>0</v>
      </c>
      <c r="R15" s="7">
        <v>0</v>
      </c>
      <c r="S15" s="7">
        <v>361044000</v>
      </c>
      <c r="T15" s="7">
        <v>0</v>
      </c>
      <c r="U15" s="7">
        <v>0</v>
      </c>
      <c r="V15" s="7">
        <v>361044000</v>
      </c>
      <c r="W15" s="7">
        <v>0</v>
      </c>
      <c r="X15" s="7">
        <v>0</v>
      </c>
      <c r="Y15" s="7">
        <v>0</v>
      </c>
      <c r="Z15" s="7">
        <v>0</v>
      </c>
    </row>
    <row r="16" spans="1:26" ht="33.75" x14ac:dyDescent="0.25">
      <c r="A16" s="4" t="s">
        <v>32</v>
      </c>
      <c r="B16" s="5" t="s">
        <v>33</v>
      </c>
      <c r="C16" s="6" t="s">
        <v>70</v>
      </c>
      <c r="D16" s="4" t="s">
        <v>71</v>
      </c>
      <c r="E16" s="4" t="s">
        <v>72</v>
      </c>
      <c r="F16" s="4" t="s">
        <v>73</v>
      </c>
      <c r="G16" s="4" t="s">
        <v>36</v>
      </c>
      <c r="H16" s="4" t="s">
        <v>1</v>
      </c>
      <c r="I16" s="4" t="s">
        <v>1</v>
      </c>
      <c r="J16" s="4" t="s">
        <v>1</v>
      </c>
      <c r="K16" s="4" t="s">
        <v>1</v>
      </c>
      <c r="L16" s="4" t="s">
        <v>38</v>
      </c>
      <c r="M16" s="4" t="s">
        <v>62</v>
      </c>
      <c r="N16" s="4" t="s">
        <v>40</v>
      </c>
      <c r="O16" s="5" t="s">
        <v>74</v>
      </c>
      <c r="P16" s="7">
        <v>100000000</v>
      </c>
      <c r="Q16" s="7">
        <v>0</v>
      </c>
      <c r="R16" s="7">
        <v>0</v>
      </c>
      <c r="S16" s="7">
        <v>100000000</v>
      </c>
      <c r="T16" s="7">
        <v>0</v>
      </c>
      <c r="U16" s="7">
        <v>98785000.409999996</v>
      </c>
      <c r="V16" s="7">
        <v>1214999.5900000001</v>
      </c>
      <c r="W16" s="7">
        <v>98284996.409999996</v>
      </c>
      <c r="X16" s="7">
        <v>85801957.530000001</v>
      </c>
      <c r="Y16" s="7">
        <v>76651958.730000004</v>
      </c>
      <c r="Z16" s="7">
        <v>76651958.730000004</v>
      </c>
    </row>
    <row r="17" spans="1:26" ht="56.25" x14ac:dyDescent="0.25">
      <c r="A17" s="4" t="s">
        <v>32</v>
      </c>
      <c r="B17" s="5" t="s">
        <v>33</v>
      </c>
      <c r="C17" s="6" t="s">
        <v>75</v>
      </c>
      <c r="D17" s="4" t="s">
        <v>71</v>
      </c>
      <c r="E17" s="4" t="s">
        <v>76</v>
      </c>
      <c r="F17" s="4" t="s">
        <v>73</v>
      </c>
      <c r="G17" s="4" t="s">
        <v>43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38</v>
      </c>
      <c r="M17" s="4" t="s">
        <v>62</v>
      </c>
      <c r="N17" s="4" t="s">
        <v>40</v>
      </c>
      <c r="O17" s="5" t="s">
        <v>77</v>
      </c>
      <c r="P17" s="7">
        <v>2430000000</v>
      </c>
      <c r="Q17" s="7">
        <v>0</v>
      </c>
      <c r="R17" s="7">
        <v>0</v>
      </c>
      <c r="S17" s="7">
        <v>2430000000</v>
      </c>
      <c r="T17" s="7">
        <v>0</v>
      </c>
      <c r="U17" s="7">
        <v>2424120000</v>
      </c>
      <c r="V17" s="7">
        <v>5880000</v>
      </c>
      <c r="W17" s="7">
        <v>1545038769</v>
      </c>
      <c r="X17" s="7">
        <v>1544955169</v>
      </c>
      <c r="Y17" s="7">
        <v>1544955169</v>
      </c>
      <c r="Z17" s="7">
        <v>1544955169</v>
      </c>
    </row>
    <row r="18" spans="1:26" ht="56.25" x14ac:dyDescent="0.25">
      <c r="A18" s="4" t="s">
        <v>32</v>
      </c>
      <c r="B18" s="5" t="s">
        <v>33</v>
      </c>
      <c r="C18" s="6" t="s">
        <v>75</v>
      </c>
      <c r="D18" s="4" t="s">
        <v>71</v>
      </c>
      <c r="E18" s="4" t="s">
        <v>76</v>
      </c>
      <c r="F18" s="4" t="s">
        <v>73</v>
      </c>
      <c r="G18" s="4" t="s">
        <v>43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38</v>
      </c>
      <c r="M18" s="4" t="s">
        <v>62</v>
      </c>
      <c r="N18" s="4" t="s">
        <v>63</v>
      </c>
      <c r="O18" s="5" t="s">
        <v>77</v>
      </c>
      <c r="P18" s="7">
        <v>0</v>
      </c>
      <c r="Q18" s="7">
        <v>3500000000</v>
      </c>
      <c r="R18" s="7">
        <v>0</v>
      </c>
      <c r="S18" s="7">
        <v>3500000000</v>
      </c>
      <c r="T18" s="7">
        <v>0</v>
      </c>
      <c r="U18" s="7">
        <v>2832173966</v>
      </c>
      <c r="V18" s="7">
        <v>667826034</v>
      </c>
      <c r="W18" s="7">
        <v>2646889026.5500002</v>
      </c>
      <c r="X18" s="7">
        <v>676719399.54999995</v>
      </c>
      <c r="Y18" s="7">
        <v>635651027.54999995</v>
      </c>
      <c r="Z18" s="7">
        <v>635651027.54999995</v>
      </c>
    </row>
    <row r="19" spans="1:26" ht="56.25" x14ac:dyDescent="0.25">
      <c r="A19" s="4" t="s">
        <v>32</v>
      </c>
      <c r="B19" s="5" t="s">
        <v>33</v>
      </c>
      <c r="C19" s="6" t="s">
        <v>75</v>
      </c>
      <c r="D19" s="4" t="s">
        <v>71</v>
      </c>
      <c r="E19" s="4" t="s">
        <v>76</v>
      </c>
      <c r="F19" s="4" t="s">
        <v>73</v>
      </c>
      <c r="G19" s="4" t="s">
        <v>43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78</v>
      </c>
      <c r="N19" s="4" t="s">
        <v>63</v>
      </c>
      <c r="O19" s="5" t="s">
        <v>77</v>
      </c>
      <c r="P19" s="7">
        <v>0</v>
      </c>
      <c r="Q19" s="7">
        <v>281001500</v>
      </c>
      <c r="R19" s="7">
        <v>0</v>
      </c>
      <c r="S19" s="7">
        <v>281001500</v>
      </c>
      <c r="T19" s="7">
        <v>0</v>
      </c>
      <c r="U19" s="7">
        <v>0</v>
      </c>
      <c r="V19" s="7">
        <v>281001500</v>
      </c>
      <c r="W19" s="7">
        <v>0</v>
      </c>
      <c r="X19" s="7">
        <v>0</v>
      </c>
      <c r="Y19" s="7">
        <v>0</v>
      </c>
      <c r="Z19" s="7">
        <v>0</v>
      </c>
    </row>
    <row r="20" spans="1:26" ht="56.25" x14ac:dyDescent="0.25">
      <c r="A20" s="4" t="s">
        <v>32</v>
      </c>
      <c r="B20" s="5" t="s">
        <v>33</v>
      </c>
      <c r="C20" s="6" t="s">
        <v>75</v>
      </c>
      <c r="D20" s="4" t="s">
        <v>71</v>
      </c>
      <c r="E20" s="4" t="s">
        <v>76</v>
      </c>
      <c r="F20" s="4" t="s">
        <v>73</v>
      </c>
      <c r="G20" s="4" t="s">
        <v>43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79</v>
      </c>
      <c r="M20" s="4" t="s">
        <v>80</v>
      </c>
      <c r="N20" s="4" t="s">
        <v>40</v>
      </c>
      <c r="O20" s="5" t="s">
        <v>77</v>
      </c>
      <c r="P20" s="7">
        <v>0</v>
      </c>
      <c r="Q20" s="7">
        <v>281001500</v>
      </c>
      <c r="R20" s="7">
        <v>281001500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</row>
    <row r="21" spans="1:26" ht="45" x14ac:dyDescent="0.25">
      <c r="A21" s="4" t="s">
        <v>32</v>
      </c>
      <c r="B21" s="5" t="s">
        <v>33</v>
      </c>
      <c r="C21" s="6" t="s">
        <v>81</v>
      </c>
      <c r="D21" s="4" t="s">
        <v>71</v>
      </c>
      <c r="E21" s="4" t="s">
        <v>82</v>
      </c>
      <c r="F21" s="4" t="s">
        <v>73</v>
      </c>
      <c r="G21" s="4" t="s">
        <v>39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83</v>
      </c>
      <c r="P21" s="7">
        <v>2983069280</v>
      </c>
      <c r="Q21" s="7">
        <v>0</v>
      </c>
      <c r="R21" s="7">
        <v>0</v>
      </c>
      <c r="S21" s="7">
        <v>2983069280</v>
      </c>
      <c r="T21" s="7">
        <v>0</v>
      </c>
      <c r="U21" s="7">
        <v>2141072361</v>
      </c>
      <c r="V21" s="7">
        <v>841996919</v>
      </c>
      <c r="W21" s="7">
        <v>1558407383</v>
      </c>
      <c r="X21" s="7">
        <v>1365844257</v>
      </c>
      <c r="Y21" s="7">
        <v>1365844257</v>
      </c>
      <c r="Z21" s="7">
        <v>1365844257</v>
      </c>
    </row>
    <row r="22" spans="1:26" x14ac:dyDescent="0.25">
      <c r="A22" s="4" t="s">
        <v>1</v>
      </c>
      <c r="B22" s="5" t="s">
        <v>1</v>
      </c>
      <c r="C22" s="6" t="s">
        <v>1</v>
      </c>
      <c r="D22" s="4" t="s">
        <v>1</v>
      </c>
      <c r="E22" s="4" t="s">
        <v>1</v>
      </c>
      <c r="F22" s="4" t="s">
        <v>1</v>
      </c>
      <c r="G22" s="4" t="s">
        <v>1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1</v>
      </c>
      <c r="M22" s="4" t="s">
        <v>1</v>
      </c>
      <c r="N22" s="4" t="s">
        <v>1</v>
      </c>
      <c r="O22" s="5" t="s">
        <v>1</v>
      </c>
      <c r="P22" s="7">
        <v>21351638080</v>
      </c>
      <c r="Q22" s="7">
        <v>4235853000</v>
      </c>
      <c r="R22" s="7">
        <v>454851500</v>
      </c>
      <c r="S22" s="7">
        <v>25132639580</v>
      </c>
      <c r="T22" s="7">
        <v>0</v>
      </c>
      <c r="U22" s="7">
        <v>22847020322.200001</v>
      </c>
      <c r="V22" s="7">
        <v>2285619257.8000002</v>
      </c>
      <c r="W22" s="7">
        <v>16022597328.68</v>
      </c>
      <c r="X22" s="7">
        <v>13162373224.09</v>
      </c>
      <c r="Y22" s="7">
        <v>13086300985.290001</v>
      </c>
      <c r="Z22" s="7">
        <v>13086300985.290001</v>
      </c>
    </row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2:F8"/>
  <sheetViews>
    <sheetView workbookViewId="0">
      <selection activeCell="G95" sqref="G95"/>
    </sheetView>
  </sheetViews>
  <sheetFormatPr baseColWidth="10" defaultRowHeight="15" x14ac:dyDescent="0.25"/>
  <cols>
    <col min="1" max="1" width="13.28515625" bestFit="1" customWidth="1"/>
    <col min="3" max="3" width="48.28515625" customWidth="1"/>
  </cols>
  <sheetData>
    <row r="2" spans="1:6" ht="15.75" thickBot="1" x14ac:dyDescent="0.3"/>
    <row r="3" spans="1:6" ht="33.75" x14ac:dyDescent="0.25">
      <c r="A3" s="210" t="s">
        <v>366</v>
      </c>
      <c r="B3" s="211"/>
      <c r="C3" s="211"/>
      <c r="D3" s="161" t="s">
        <v>342</v>
      </c>
      <c r="E3" s="161" t="s">
        <v>343</v>
      </c>
      <c r="F3" s="162" t="s">
        <v>344</v>
      </c>
    </row>
    <row r="4" spans="1:6" ht="30" x14ac:dyDescent="0.25">
      <c r="A4" s="163" t="s">
        <v>367</v>
      </c>
      <c r="B4" s="169" t="s">
        <v>40</v>
      </c>
      <c r="C4" s="160" t="s">
        <v>74</v>
      </c>
      <c r="D4" s="159">
        <v>98.284996409999991</v>
      </c>
      <c r="E4" s="159">
        <v>73.651958730000004</v>
      </c>
      <c r="F4" s="164">
        <v>73.651958730000004</v>
      </c>
    </row>
    <row r="5" spans="1:6" ht="45" x14ac:dyDescent="0.25">
      <c r="A5" s="163" t="s">
        <v>75</v>
      </c>
      <c r="B5" s="169" t="s">
        <v>40</v>
      </c>
      <c r="C5" s="160" t="s">
        <v>77</v>
      </c>
      <c r="D5" s="159">
        <v>61.792109300411525</v>
      </c>
      <c r="E5" s="159">
        <v>61.788668971193417</v>
      </c>
      <c r="F5" s="164">
        <v>61.788668971193417</v>
      </c>
    </row>
    <row r="6" spans="1:6" ht="45" x14ac:dyDescent="0.25">
      <c r="A6" s="163" t="s">
        <v>75</v>
      </c>
      <c r="B6" s="169" t="s">
        <v>63</v>
      </c>
      <c r="C6" s="160" t="s">
        <v>77</v>
      </c>
      <c r="D6" s="159">
        <v>73.031212672857151</v>
      </c>
      <c r="E6" s="159">
        <v>11.158829430000001</v>
      </c>
      <c r="F6" s="164">
        <v>10.960941572857143</v>
      </c>
    </row>
    <row r="7" spans="1:6" ht="45" x14ac:dyDescent="0.25">
      <c r="A7" s="163" t="s">
        <v>75</v>
      </c>
      <c r="B7" s="169" t="s">
        <v>63</v>
      </c>
      <c r="C7" s="160" t="s">
        <v>77</v>
      </c>
      <c r="D7" s="159">
        <v>0</v>
      </c>
      <c r="E7" s="159">
        <v>0</v>
      </c>
      <c r="F7" s="164">
        <v>0</v>
      </c>
    </row>
    <row r="8" spans="1:6" ht="45.75" thickBot="1" x14ac:dyDescent="0.3">
      <c r="A8" s="165" t="s">
        <v>81</v>
      </c>
      <c r="B8" s="170" t="s">
        <v>40</v>
      </c>
      <c r="C8" s="166" t="s">
        <v>83</v>
      </c>
      <c r="D8" s="167">
        <v>47.767361138860309</v>
      </c>
      <c r="E8" s="167">
        <v>31.089023249235431</v>
      </c>
      <c r="F8" s="168">
        <v>31.089023249235431</v>
      </c>
    </row>
  </sheetData>
  <mergeCells count="1"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AGOSTO 2015</vt:lpstr>
      <vt:lpstr>EJE JUL 2015 (2)</vt:lpstr>
      <vt:lpstr>RESUMEN</vt:lpstr>
      <vt:lpstr>datos iniciales</vt:lpstr>
      <vt:lpstr>Hoja2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Yenny Marcela Herrera Martinez</cp:lastModifiedBy>
  <cp:lastPrinted>2015-09-01T19:41:40Z</cp:lastPrinted>
  <dcterms:created xsi:type="dcterms:W3CDTF">2015-08-03T13:34:35Z</dcterms:created>
  <dcterms:modified xsi:type="dcterms:W3CDTF">2015-09-01T19:43:12Z</dcterms:modified>
</cp:coreProperties>
</file>