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jpinzon\Desktop\VIGENCIA PPTO 2024\ejecucion\PAGINA WEB\"/>
    </mc:Choice>
  </mc:AlternateContent>
  <xr:revisionPtr revIDLastSave="0" documentId="13_ncr:1_{ED7713F1-3DFD-4380-A570-01DA2D731F49}" xr6:coauthVersionLast="36" xr6:coauthVersionMax="36" xr10:uidLastSave="{00000000-0000-0000-0000-000000000000}"/>
  <bookViews>
    <workbookView xWindow="0" yWindow="0" windowWidth="28800" windowHeight="12210" firstSheet="4" activeTab="4" xr2:uid="{00000000-000D-0000-FFFF-FFFF00000000}"/>
  </bookViews>
  <sheets>
    <sheet name="EJE AGREGADA" sheetId="1" state="hidden" r:id="rId1"/>
    <sheet name="EJE DESAGREGADA" sheetId="2" state="hidden" r:id="rId2"/>
    <sheet name="EJE JUL 2015 (2)" sheetId="5" state="hidden" r:id="rId3"/>
    <sheet name="RESUMEN" sheetId="7" state="hidden" r:id="rId4"/>
    <sheet name="EJECUCION SEPTIEMBRE 2024" sheetId="4" r:id="rId5"/>
    <sheet name="Datos Iniciales" sheetId="11" r:id="rId6"/>
    <sheet name="Hoja1" sheetId="10" state="hidden" r:id="rId7"/>
  </sheets>
  <definedNames>
    <definedName name="_xlnm._FilterDatabase" localSheetId="1" hidden="1">'EJE DESAGREGADA'!$A$4:$Z$134</definedName>
    <definedName name="_xlnm._FilterDatabase" localSheetId="2" hidden="1">'EJE JUL 2015 (2)'!$A$6:$W$42</definedName>
    <definedName name="_xlnm._FilterDatabase" localSheetId="4" hidden="1">'EJECUCION SEPTIEMBRE 2024'!$B$6:$Y$41</definedName>
  </definedNames>
  <calcPr calcId="191029"/>
</workbook>
</file>

<file path=xl/calcChain.xml><?xml version="1.0" encoding="utf-8"?>
<calcChain xmlns="http://schemas.openxmlformats.org/spreadsheetml/2006/main">
  <c r="B20" i="4" l="1"/>
  <c r="C20" i="4"/>
  <c r="D20" i="4"/>
  <c r="E20" i="4"/>
  <c r="F20" i="4"/>
  <c r="H20" i="4"/>
  <c r="I20" i="4"/>
  <c r="J20" i="4"/>
  <c r="B21" i="4"/>
  <c r="C21" i="4"/>
  <c r="D21" i="4"/>
  <c r="E21" i="4"/>
  <c r="F21" i="4"/>
  <c r="H21" i="4"/>
  <c r="I21" i="4"/>
  <c r="J21" i="4"/>
  <c r="B22" i="4"/>
  <c r="C22" i="4"/>
  <c r="D22" i="4"/>
  <c r="E22" i="4"/>
  <c r="F22" i="4"/>
  <c r="H22" i="4"/>
  <c r="I22" i="4"/>
  <c r="J22" i="4"/>
  <c r="B23" i="4"/>
  <c r="C23" i="4"/>
  <c r="D23" i="4"/>
  <c r="E23" i="4"/>
  <c r="F23" i="4"/>
  <c r="H23" i="4"/>
  <c r="I23" i="4"/>
  <c r="J23" i="4"/>
  <c r="B24" i="4"/>
  <c r="C24" i="4"/>
  <c r="D24" i="4"/>
  <c r="E24" i="4"/>
  <c r="F24" i="4"/>
  <c r="H24" i="4"/>
  <c r="I24" i="4"/>
  <c r="J24" i="4"/>
  <c r="B25" i="4"/>
  <c r="C25" i="4"/>
  <c r="D25" i="4"/>
  <c r="E25" i="4"/>
  <c r="F25" i="4"/>
  <c r="H25" i="4"/>
  <c r="I25" i="4"/>
  <c r="J25" i="4"/>
  <c r="J19" i="4"/>
  <c r="I19" i="4"/>
  <c r="H19" i="4"/>
  <c r="F19" i="4"/>
  <c r="E19" i="4"/>
  <c r="D19" i="4"/>
  <c r="C19" i="4"/>
  <c r="B19" i="4"/>
  <c r="L23" i="4"/>
  <c r="M23" i="4"/>
  <c r="N23" i="4"/>
  <c r="O23" i="4"/>
  <c r="P23" i="4"/>
  <c r="Q23" i="4"/>
  <c r="R23" i="4"/>
  <c r="S23" i="4"/>
  <c r="T23" i="4"/>
  <c r="U23" i="4"/>
  <c r="V23" i="4"/>
  <c r="L24" i="4"/>
  <c r="M24" i="4"/>
  <c r="N24" i="4"/>
  <c r="O24" i="4"/>
  <c r="P24" i="4"/>
  <c r="Q24" i="4"/>
  <c r="R24" i="4"/>
  <c r="S24" i="4"/>
  <c r="T24" i="4"/>
  <c r="U24" i="4"/>
  <c r="V24" i="4"/>
  <c r="Y24" i="4" s="1"/>
  <c r="L25" i="4"/>
  <c r="M25" i="4"/>
  <c r="N25" i="4"/>
  <c r="O25" i="4"/>
  <c r="P25" i="4"/>
  <c r="Q25" i="4"/>
  <c r="R25" i="4"/>
  <c r="S25" i="4"/>
  <c r="W25" i="4" s="1"/>
  <c r="T25" i="4"/>
  <c r="X25" i="4" s="1"/>
  <c r="U25" i="4"/>
  <c r="V25" i="4"/>
  <c r="K23" i="4"/>
  <c r="K24" i="4"/>
  <c r="K25" i="4"/>
  <c r="W24" i="4" l="1"/>
  <c r="Y25" i="4"/>
  <c r="X23" i="4"/>
  <c r="X24" i="4"/>
  <c r="W23" i="4"/>
  <c r="Y23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 l="1"/>
  <c r="Y21" i="4"/>
  <c r="X21" i="4"/>
  <c r="L20" i="4"/>
  <c r="M20" i="4"/>
  <c r="N20" i="4"/>
  <c r="O20" i="4"/>
  <c r="P20" i="4"/>
  <c r="Q20" i="4"/>
  <c r="R20" i="4"/>
  <c r="S20" i="4"/>
  <c r="T20" i="4"/>
  <c r="U20" i="4"/>
  <c r="V20" i="4"/>
  <c r="L22" i="4"/>
  <c r="M22" i="4"/>
  <c r="N22" i="4"/>
  <c r="O22" i="4"/>
  <c r="P22" i="4"/>
  <c r="Q22" i="4"/>
  <c r="R22" i="4"/>
  <c r="S22" i="4"/>
  <c r="T22" i="4"/>
  <c r="U22" i="4"/>
  <c r="V22" i="4"/>
  <c r="M19" i="4"/>
  <c r="N19" i="4"/>
  <c r="O19" i="4"/>
  <c r="P19" i="4"/>
  <c r="Q19" i="4"/>
  <c r="R19" i="4"/>
  <c r="S19" i="4"/>
  <c r="T19" i="4"/>
  <c r="U19" i="4"/>
  <c r="V19" i="4"/>
  <c r="L14" i="4"/>
  <c r="M14" i="4"/>
  <c r="N14" i="4"/>
  <c r="O14" i="4"/>
  <c r="P14" i="4"/>
  <c r="Q14" i="4"/>
  <c r="R14" i="4"/>
  <c r="S14" i="4"/>
  <c r="T14" i="4"/>
  <c r="U14" i="4"/>
  <c r="V14" i="4"/>
  <c r="L15" i="4"/>
  <c r="M15" i="4"/>
  <c r="N15" i="4"/>
  <c r="O15" i="4"/>
  <c r="P15" i="4"/>
  <c r="Q15" i="4"/>
  <c r="R15" i="4"/>
  <c r="S15" i="4"/>
  <c r="T15" i="4"/>
  <c r="U15" i="4"/>
  <c r="V15" i="4"/>
  <c r="L16" i="4"/>
  <c r="M16" i="4"/>
  <c r="N16" i="4"/>
  <c r="O16" i="4"/>
  <c r="P16" i="4"/>
  <c r="Q16" i="4"/>
  <c r="R16" i="4"/>
  <c r="S16" i="4"/>
  <c r="T16" i="4"/>
  <c r="U16" i="4"/>
  <c r="V16" i="4"/>
  <c r="L17" i="4"/>
  <c r="M17" i="4"/>
  <c r="N17" i="4"/>
  <c r="O17" i="4"/>
  <c r="P17" i="4"/>
  <c r="Q17" i="4"/>
  <c r="R17" i="4"/>
  <c r="S17" i="4"/>
  <c r="T17" i="4"/>
  <c r="U17" i="4"/>
  <c r="V17" i="4"/>
  <c r="M13" i="4"/>
  <c r="N13" i="4"/>
  <c r="O13" i="4"/>
  <c r="P13" i="4"/>
  <c r="Q13" i="4"/>
  <c r="R13" i="4"/>
  <c r="S13" i="4"/>
  <c r="T13" i="4"/>
  <c r="U13" i="4"/>
  <c r="V13" i="4"/>
  <c r="M11" i="4"/>
  <c r="N11" i="4"/>
  <c r="O11" i="4"/>
  <c r="P11" i="4"/>
  <c r="Q11" i="4"/>
  <c r="R11" i="4"/>
  <c r="S11" i="4"/>
  <c r="T11" i="4"/>
  <c r="U11" i="4"/>
  <c r="V11" i="4"/>
  <c r="M8" i="4"/>
  <c r="N8" i="4"/>
  <c r="O8" i="4"/>
  <c r="P8" i="4"/>
  <c r="Q8" i="4"/>
  <c r="R8" i="4"/>
  <c r="S8" i="4"/>
  <c r="T8" i="4"/>
  <c r="U8" i="4"/>
  <c r="V8" i="4"/>
  <c r="M9" i="4"/>
  <c r="N9" i="4"/>
  <c r="O9" i="4"/>
  <c r="P9" i="4"/>
  <c r="Q9" i="4"/>
  <c r="R9" i="4"/>
  <c r="S9" i="4"/>
  <c r="T9" i="4"/>
  <c r="U9" i="4"/>
  <c r="V9" i="4"/>
  <c r="V7" i="4"/>
  <c r="U7" i="4"/>
  <c r="T7" i="4"/>
  <c r="S7" i="4"/>
  <c r="R7" i="4"/>
  <c r="Q7" i="4"/>
  <c r="P7" i="4"/>
  <c r="O7" i="4"/>
  <c r="N7" i="4"/>
  <c r="M7" i="4"/>
  <c r="K20" i="4"/>
  <c r="K22" i="4"/>
  <c r="K19" i="4"/>
  <c r="K14" i="4"/>
  <c r="K15" i="4"/>
  <c r="K16" i="4"/>
  <c r="K17" i="4"/>
  <c r="K13" i="4"/>
  <c r="K11" i="4"/>
  <c r="K8" i="4"/>
  <c r="K9" i="4"/>
  <c r="K7" i="4"/>
  <c r="L19" i="4"/>
  <c r="L11" i="4"/>
  <c r="L13" i="4"/>
  <c r="L8" i="4"/>
  <c r="L9" i="4"/>
  <c r="L7" i="4"/>
  <c r="L27" i="4" l="1"/>
  <c r="R38" i="4"/>
  <c r="R39" i="4" s="1"/>
  <c r="Q27" i="4"/>
  <c r="L38" i="4"/>
  <c r="U38" i="4"/>
  <c r="U39" i="4" s="1"/>
  <c r="S27" i="4"/>
  <c r="N38" i="4"/>
  <c r="M38" i="4"/>
  <c r="U27" i="4"/>
  <c r="M27" i="4"/>
  <c r="V38" i="4"/>
  <c r="V39" i="4" s="1"/>
  <c r="O27" i="4"/>
  <c r="Q38" i="4"/>
  <c r="Q39" i="4" s="1"/>
  <c r="N27" i="4"/>
  <c r="R27" i="4"/>
  <c r="V27" i="4"/>
  <c r="S38" i="4"/>
  <c r="S39" i="4" s="1"/>
  <c r="O38" i="4"/>
  <c r="O39" i="4" s="1"/>
  <c r="P27" i="4"/>
  <c r="T27" i="4"/>
  <c r="T38" i="4"/>
  <c r="T39" i="4" s="1"/>
  <c r="P38" i="4"/>
  <c r="P39" i="4" s="1"/>
  <c r="N39" i="4"/>
  <c r="M39" i="4"/>
  <c r="X22" i="4"/>
  <c r="Y22" i="4"/>
  <c r="W22" i="4"/>
  <c r="T35" i="4"/>
  <c r="V35" i="4"/>
  <c r="N35" i="4"/>
  <c r="U35" i="4"/>
  <c r="M35" i="4"/>
  <c r="L35" i="4"/>
  <c r="O35" i="4"/>
  <c r="R35" i="4"/>
  <c r="X17" i="4"/>
  <c r="S35" i="4"/>
  <c r="Q35" i="4"/>
  <c r="W17" i="4"/>
  <c r="Y17" i="4"/>
  <c r="P35" i="4"/>
  <c r="X27" i="4" l="1"/>
  <c r="W27" i="4"/>
  <c r="Y27" i="4"/>
  <c r="W35" i="4"/>
  <c r="Y9" i="4"/>
  <c r="W9" i="4" l="1"/>
  <c r="X9" i="4"/>
  <c r="V34" i="4"/>
  <c r="T34" i="4"/>
  <c r="R34" i="4"/>
  <c r="P34" i="4"/>
  <c r="N34" i="4"/>
  <c r="O34" i="4" l="1"/>
  <c r="S34" i="4"/>
  <c r="M33" i="4"/>
  <c r="Q33" i="4"/>
  <c r="U33" i="4"/>
  <c r="N33" i="4"/>
  <c r="N36" i="4" s="1"/>
  <c r="R33" i="4"/>
  <c r="R36" i="4" s="1"/>
  <c r="V33" i="4"/>
  <c r="V36" i="4" s="1"/>
  <c r="M34" i="4"/>
  <c r="Q34" i="4"/>
  <c r="U34" i="4"/>
  <c r="O33" i="4"/>
  <c r="S33" i="4"/>
  <c r="L33" i="4"/>
  <c r="P33" i="4"/>
  <c r="P36" i="4" s="1"/>
  <c r="T33" i="4"/>
  <c r="T36" i="4" s="1"/>
  <c r="Y14" i="4"/>
  <c r="X15" i="4"/>
  <c r="W14" i="4"/>
  <c r="X14" i="4"/>
  <c r="W7" i="4"/>
  <c r="Y13" i="4"/>
  <c r="Y15" i="4"/>
  <c r="X13" i="4"/>
  <c r="W13" i="4"/>
  <c r="W8" i="4"/>
  <c r="W15" i="4"/>
  <c r="L34" i="4"/>
  <c r="Q36" i="4" l="1"/>
  <c r="M36" i="4"/>
  <c r="S36" i="4"/>
  <c r="O36" i="4"/>
  <c r="U36" i="4"/>
  <c r="L39" i="4"/>
  <c r="E114" i="7" l="1"/>
  <c r="W20" i="4"/>
  <c r="Y20" i="4"/>
  <c r="E115" i="7"/>
  <c r="G115" i="7"/>
  <c r="X7" i="4"/>
  <c r="Y7" i="4"/>
  <c r="Y8" i="4"/>
  <c r="X8" i="4"/>
  <c r="W16" i="4"/>
  <c r="E111" i="7" s="1"/>
  <c r="C58" i="7"/>
  <c r="P7" i="10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K9" i="10"/>
  <c r="L9" i="10"/>
  <c r="M9" i="10"/>
  <c r="P9" i="10" s="1"/>
  <c r="C9" i="10"/>
  <c r="C20" i="7"/>
  <c r="B74" i="7"/>
  <c r="E21" i="7"/>
  <c r="E20" i="7"/>
  <c r="C21" i="7"/>
  <c r="Z4" i="4"/>
  <c r="M35" i="5"/>
  <c r="N35" i="5"/>
  <c r="O35" i="5"/>
  <c r="P35" i="5"/>
  <c r="Q35" i="5"/>
  <c r="R35" i="5"/>
  <c r="M34" i="5"/>
  <c r="N34" i="5"/>
  <c r="V34" i="5" s="1"/>
  <c r="O34" i="5"/>
  <c r="P34" i="5"/>
  <c r="Q34" i="5"/>
  <c r="R34" i="5"/>
  <c r="R36" i="5" s="1"/>
  <c r="M33" i="5"/>
  <c r="N33" i="5"/>
  <c r="O33" i="5"/>
  <c r="P33" i="5"/>
  <c r="Q33" i="5"/>
  <c r="R33" i="5"/>
  <c r="M39" i="5"/>
  <c r="N39" i="5"/>
  <c r="O39" i="5"/>
  <c r="P39" i="5"/>
  <c r="Q39" i="5"/>
  <c r="R39" i="5"/>
  <c r="M38" i="5"/>
  <c r="M40" i="5" s="1"/>
  <c r="N38" i="5"/>
  <c r="O38" i="5"/>
  <c r="P38" i="5"/>
  <c r="Q38" i="5"/>
  <c r="R38" i="5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L38" i="5"/>
  <c r="L35" i="5"/>
  <c r="L34" i="5"/>
  <c r="L33" i="5"/>
  <c r="L36" i="5" s="1"/>
  <c r="B72" i="7"/>
  <c r="B71" i="7"/>
  <c r="B73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R139" i="2"/>
  <c r="S139" i="2"/>
  <c r="T139" i="2"/>
  <c r="U139" i="2"/>
  <c r="V139" i="2"/>
  <c r="W139" i="2"/>
  <c r="X139" i="2"/>
  <c r="Y139" i="2"/>
  <c r="Z139" i="2"/>
  <c r="AA139" i="2"/>
  <c r="AA141" i="2" s="1"/>
  <c r="AB139" i="2"/>
  <c r="AB141" i="2" s="1"/>
  <c r="P139" i="2"/>
  <c r="Q138" i="2"/>
  <c r="R138" i="2"/>
  <c r="S138" i="2"/>
  <c r="T138" i="2"/>
  <c r="U138" i="2"/>
  <c r="V138" i="2"/>
  <c r="W138" i="2"/>
  <c r="X138" i="2"/>
  <c r="Y138" i="2"/>
  <c r="Z138" i="2"/>
  <c r="P138" i="2"/>
  <c r="Q137" i="2"/>
  <c r="R137" i="2"/>
  <c r="S137" i="2"/>
  <c r="T137" i="2"/>
  <c r="U137" i="2"/>
  <c r="V137" i="2"/>
  <c r="V143" i="2" s="1"/>
  <c r="W137" i="2"/>
  <c r="X137" i="2"/>
  <c r="Y137" i="2"/>
  <c r="Z137" i="2"/>
  <c r="P137" i="2"/>
  <c r="Q136" i="2"/>
  <c r="R136" i="2"/>
  <c r="S136" i="2"/>
  <c r="T136" i="2"/>
  <c r="U136" i="2"/>
  <c r="V136" i="2"/>
  <c r="W136" i="2"/>
  <c r="X136" i="2"/>
  <c r="Y136" i="2"/>
  <c r="Z136" i="2"/>
  <c r="P136" i="2"/>
  <c r="U34" i="5" l="1"/>
  <c r="T35" i="5"/>
  <c r="Q36" i="5"/>
  <c r="T38" i="5"/>
  <c r="O9" i="10"/>
  <c r="N9" i="10"/>
  <c r="O40" i="5"/>
  <c r="T39" i="5"/>
  <c r="X143" i="2"/>
  <c r="U141" i="2"/>
  <c r="V141" i="2"/>
  <c r="Y143" i="2"/>
  <c r="W34" i="5"/>
  <c r="T33" i="5"/>
  <c r="S141" i="2"/>
  <c r="U35" i="5"/>
  <c r="W143" i="2"/>
  <c r="Q40" i="5"/>
  <c r="Q42" i="5" s="1"/>
  <c r="M36" i="5"/>
  <c r="M42" i="5" s="1"/>
  <c r="R143" i="2"/>
  <c r="Q143" i="2"/>
  <c r="V39" i="5"/>
  <c r="R141" i="2"/>
  <c r="P143" i="2"/>
  <c r="W39" i="5"/>
  <c r="Z141" i="2"/>
  <c r="T143" i="2"/>
  <c r="U33" i="5"/>
  <c r="T34" i="5"/>
  <c r="V35" i="5"/>
  <c r="U36" i="5"/>
  <c r="S34" i="5"/>
  <c r="Q141" i="2"/>
  <c r="W33" i="5"/>
  <c r="S39" i="5"/>
  <c r="N36" i="5"/>
  <c r="V36" i="5" s="1"/>
  <c r="W141" i="2"/>
  <c r="Y141" i="2"/>
  <c r="U143" i="2"/>
  <c r="V33" i="5"/>
  <c r="U39" i="5"/>
  <c r="X141" i="2"/>
  <c r="T141" i="2"/>
  <c r="P141" i="2"/>
  <c r="S143" i="2"/>
  <c r="Z143" i="2"/>
  <c r="W35" i="5"/>
  <c r="R40" i="5"/>
  <c r="R42" i="5" s="1"/>
  <c r="N40" i="5"/>
  <c r="P40" i="5"/>
  <c r="O36" i="5"/>
  <c r="S36" i="5" s="1"/>
  <c r="S35" i="5"/>
  <c r="V38" i="5"/>
  <c r="L40" i="5"/>
  <c r="S38" i="5"/>
  <c r="P36" i="5"/>
  <c r="T36" i="5" s="1"/>
  <c r="U38" i="5"/>
  <c r="W38" i="5"/>
  <c r="S33" i="5"/>
  <c r="X19" i="4"/>
  <c r="F113" i="7" s="1"/>
  <c r="G112" i="7"/>
  <c r="Y19" i="4"/>
  <c r="G113" i="7" s="1"/>
  <c r="E112" i="7"/>
  <c r="X34" i="4"/>
  <c r="Y16" i="4"/>
  <c r="G111" i="7" s="1"/>
  <c r="G114" i="7"/>
  <c r="X16" i="4"/>
  <c r="F111" i="7" s="1"/>
  <c r="W11" i="4"/>
  <c r="W19" i="4"/>
  <c r="E113" i="7" s="1"/>
  <c r="F115" i="7"/>
  <c r="X20" i="4"/>
  <c r="F114" i="7"/>
  <c r="F112" i="7"/>
  <c r="Y11" i="4"/>
  <c r="X11" i="4"/>
  <c r="U40" i="5" l="1"/>
  <c r="V40" i="5"/>
  <c r="T40" i="5"/>
  <c r="N42" i="5"/>
  <c r="W36" i="5"/>
  <c r="O42" i="5"/>
  <c r="G9" i="7"/>
  <c r="E62" i="7" s="1"/>
  <c r="L42" i="5"/>
  <c r="W42" i="5" s="1"/>
  <c r="W40" i="5"/>
  <c r="P42" i="5"/>
  <c r="S40" i="5"/>
  <c r="Q41" i="4"/>
  <c r="W39" i="4"/>
  <c r="X35" i="4"/>
  <c r="Y34" i="4"/>
  <c r="W34" i="4"/>
  <c r="Y33" i="4"/>
  <c r="L36" i="4"/>
  <c r="U41" i="4"/>
  <c r="M41" i="4"/>
  <c r="P41" i="4"/>
  <c r="Y35" i="4"/>
  <c r="R41" i="4"/>
  <c r="W38" i="4"/>
  <c r="N41" i="4"/>
  <c r="V41" i="4"/>
  <c r="X38" i="4"/>
  <c r="O41" i="4"/>
  <c r="X33" i="4"/>
  <c r="W33" i="4"/>
  <c r="Y38" i="4"/>
  <c r="C8" i="7" l="1"/>
  <c r="C61" i="7" s="1"/>
  <c r="L41" i="4"/>
  <c r="S42" i="5"/>
  <c r="S41" i="4"/>
  <c r="W36" i="4"/>
  <c r="K8" i="7"/>
  <c r="G61" i="7" s="1"/>
  <c r="F71" i="7" s="1"/>
  <c r="T41" i="4"/>
  <c r="C9" i="7"/>
  <c r="C62" i="7" s="1"/>
  <c r="D62" i="7" s="1"/>
  <c r="C72" i="7" s="1"/>
  <c r="T42" i="5"/>
  <c r="V42" i="5"/>
  <c r="U42" i="5"/>
  <c r="G8" i="7"/>
  <c r="X39" i="4"/>
  <c r="K9" i="7"/>
  <c r="X36" i="4"/>
  <c r="Y39" i="4"/>
  <c r="D72" i="7"/>
  <c r="Y36" i="4"/>
  <c r="I8" i="7" l="1"/>
  <c r="E8" i="7"/>
  <c r="J8" i="7"/>
  <c r="F20" i="7" s="1"/>
  <c r="I9" i="7"/>
  <c r="C10" i="7"/>
  <c r="F9" i="7"/>
  <c r="D21" i="7" s="1"/>
  <c r="E9" i="7"/>
  <c r="Y41" i="4"/>
  <c r="X41" i="4"/>
  <c r="G62" i="7"/>
  <c r="J9" i="7"/>
  <c r="F21" i="7" s="1"/>
  <c r="K10" i="7"/>
  <c r="W41" i="4"/>
  <c r="E61" i="7"/>
  <c r="G10" i="7"/>
  <c r="F8" i="7"/>
  <c r="D20" i="7" s="1"/>
  <c r="C63" i="7"/>
  <c r="F61" i="7"/>
  <c r="E71" i="7" s="1"/>
  <c r="E10" i="7" l="1"/>
  <c r="D10" i="7" s="1"/>
  <c r="C22" i="7" s="1"/>
  <c r="I10" i="7"/>
  <c r="H10" i="7" s="1"/>
  <c r="E22" i="7" s="1"/>
  <c r="J10" i="7"/>
  <c r="F22" i="7" s="1"/>
  <c r="F10" i="7"/>
  <c r="D22" i="7" s="1"/>
  <c r="D71" i="7"/>
  <c r="D61" i="7"/>
  <c r="C71" i="7" s="1"/>
  <c r="E63" i="7"/>
  <c r="F62" i="7"/>
  <c r="E72" i="7" s="1"/>
  <c r="F72" i="7"/>
  <c r="G63" i="7"/>
  <c r="D73" i="7" l="1"/>
  <c r="D63" i="7"/>
  <c r="C73" i="7" s="1"/>
  <c r="F73" i="7"/>
  <c r="F63" i="7"/>
  <c r="E73" i="7" s="1"/>
</calcChain>
</file>

<file path=xl/sharedStrings.xml><?xml version="1.0" encoding="utf-8"?>
<sst xmlns="http://schemas.openxmlformats.org/spreadsheetml/2006/main" count="2998" uniqueCount="416">
  <si>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</si>
  <si>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</si>
  <si>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</si>
  <si>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</si>
  <si>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</si>
  <si>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</si>
  <si>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</si>
  <si>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</si>
  <si>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</si>
  <si>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</si>
  <si>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</si>
  <si>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</si>
  <si>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</si>
  <si>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</si>
  <si>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</si>
  <si>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</si>
  <si>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</si>
  <si>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</si>
  <si>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</si>
  <si>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</si>
  <si>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</si>
  <si>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</si>
  <si>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</si>
  <si>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</si>
  <si>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</si>
  <si>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</si>
  <si>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</si>
  <si>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</si>
  <si>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</si>
  <si>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</si>
  <si>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</si>
  <si>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</si>
  <si>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</si>
  <si>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</si>
  <si>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</si>
  <si>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</si>
  <si>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</si>
  <si>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</si>
  <si>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</si>
  <si>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</si>
  <si>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</si>
  <si>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</si>
  <si>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</si>
  <si>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</si>
  <si>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</si>
  <si>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</si>
  <si>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</si>
  <si>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</si>
  <si>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</si>
  <si>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</si>
  <si>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</si>
  <si>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</si>
  <si>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</si>
  <si>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</si>
  <si>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</si>
  <si>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</si>
  <si>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</si>
  <si>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</si>
  <si>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</si>
  <si>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</si>
  <si>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</si>
  <si>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</si>
  <si>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</si>
  <si>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</si>
  <si>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</si>
  <si>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</si>
  <si>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</si>
  <si>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</si>
  <si>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</si>
  <si>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</si>
  <si>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</si>
  <si>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</si>
  <si>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</si>
  <si>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</si>
  <si>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</si>
  <si>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</si>
  <si>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</si>
  <si>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</si>
  <si>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</si>
  <si>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</si>
  <si>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</si>
  <si>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</si>
  <si>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</si>
  <si>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</si>
  <si>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</si>
  <si>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</si>
  <si>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</si>
  <si>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</si>
  <si>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</si>
  <si>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</si>
  <si>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</si>
  <si>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</si>
  <si>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</si>
  <si>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</si>
  <si>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</si>
  <si>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</si>
  <si>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</si>
  <si>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</si>
  <si>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</si>
  <si>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</si>
  <si>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</si>
  <si>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</si>
  <si>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</si>
  <si>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</si>
  <si>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</si>
  <si>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</si>
  <si>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</si>
  <si>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</si>
  <si>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</si>
  <si>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</si>
  <si>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</si>
  <si>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</si>
  <si>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</si>
  <si>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</si>
  <si>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</si>
  <si>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</si>
  <si>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</si>
  <si>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</si>
  <si>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</si>
  <si>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</si>
  <si>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</si>
  <si>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</si>
  <si>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</si>
  <si>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</si>
  <si>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</si>
  <si>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</si>
  <si>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</si>
  <si>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</si>
  <si>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</si>
  <si>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</si>
  <si>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</si>
  <si>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</si>
  <si>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</si>
  <si>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</si>
  <si>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</si>
  <si>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</si>
  <si>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</si>
  <si>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</si>
  <si>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</si>
  <si>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</si>
  <si>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</si>
  <si>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</si>
  <si>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</si>
  <si>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</si>
  <si>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</si>
  <si>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</si>
  <si>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</si>
  <si>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</si>
  <si>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</si>
  <si>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</si>
  <si>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</si>
  <si>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</si>
  <si>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</si>
  <si>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</si>
  <si>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</si>
  <si>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</si>
  <si>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</si>
  <si>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</si>
  <si>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</si>
  <si>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</si>
  <si>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</si>
  <si>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</si>
  <si>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</si>
  <si>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</si>
  <si>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</si>
  <si>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</si>
  <si>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</si>
  <si>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</si>
  <si>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</si>
  <si>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</si>
  <si>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</si>
  <si>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</si>
  <si>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</si>
  <si>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</si>
  <si>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</si>
  <si>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</si>
  <si>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</si>
  <si>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</si>
  <si>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</si>
  <si>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</si>
  <si>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</si>
  <si>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</si>
  <si>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</si>
  <si>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</si>
  <si>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</si>
  <si>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</si>
  <si>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</si>
  <si>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</si>
  <si>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</si>
  <si>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</si>
  <si>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</si>
  <si>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</si>
  <si>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</si>
  <si>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</si>
  <si>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</si>
  <si>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</si>
  <si>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</si>
  <si>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</si>
  <si>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</si>
  <si>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</si>
  <si>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</si>
  <si>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</si>
  <si>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</si>
  <si>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</si>
  <si>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</si>
  <si>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</si>
  <si>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</si>
  <si>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</si>
  <si>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</si>
  <si>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</si>
  <si>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</si>
  <si>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</si>
  <si>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</si>
  <si>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</si>
  <si>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</si>
  <si>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</si>
  <si>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</si>
  <si>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</si>
  <si>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</si>
  <si>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</si>
  <si>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</si>
  <si>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</si>
  <si>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</si>
  <si>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</si>
  <si>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</si>
  <si>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</si>
  <si>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</si>
  <si>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</si>
  <si>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</si>
  <si>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</si>
  <si>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</si>
  <si>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</si>
  <si>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</si>
  <si>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</si>
  <si>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</si>
  <si>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</si>
  <si>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</si>
  <si>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</si>
  <si>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</si>
  <si>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</si>
  <si>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</si>
  <si>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</si>
  <si>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</si>
  <si>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</si>
  <si>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</si>
  <si>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</si>
  <si>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</si>
  <si>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</si>
  <si>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</si>
  <si>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</si>
  <si>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</si>
  <si>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</si>
  <si>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</si>
  <si>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</si>
  <si>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</si>
  <si>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</si>
  <si>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</si>
  <si>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</si>
  <si>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</si>
  <si>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</si>
  <si>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</si>
  <si>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</si>
  <si>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</si>
  <si>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</si>
  <si>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</si>
  <si>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</si>
  <si>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</si>
  <si>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</si>
  <si>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</si>
  <si>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</si>
  <si>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</si>
  <si>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</si>
  <si>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</si>
  <si>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</si>
  <si>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</si>
  <si>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</si>
  <si>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</si>
  <si>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</si>
  <si>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</si>
  <si>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</si>
  <si>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</si>
  <si>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</si>
  <si>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</si>
  <si>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</si>
  <si>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</si>
  <si>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</si>
  <si>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</si>
  <si>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</si>
  <si>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</si>
  <si>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</si>
  <si>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</si>
  <si>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</si>
  <si>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</si>
  <si>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</si>
  <si>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</si>
  <si>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</si>
  <si>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</si>
  <si>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</si>
  <si>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</si>
  <si>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</si>
  <si>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</si>
  <si>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</si>
  <si>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</si>
  <si>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</si>
  <si>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</si>
  <si>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</si>
  <si>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</si>
  <si>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</si>
  <si>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</si>
  <si>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</si>
  <si>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</si>
  <si>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</si>
  <si>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</si>
  <si>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</si>
  <si>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</si>
  <si>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</si>
  <si>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</si>
  <si>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</si>
  <si>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</si>
  <si>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</si>
  <si>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</si>
  <si>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</si>
  <si>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</si>
  <si>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</si>
  <si>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</si>
  <si>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</si>
  <si>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</si>
  <si>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</si>
  <si>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</si>
  <si>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</si>
  <si>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</si>
  <si>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</si>
  <si>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</si>
  <si>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</si>
  <si>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</si>
  <si>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</si>
  <si>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</si>
  <si>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</si>
  <si>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</si>
  <si>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</si>
  <si>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</si>
  <si>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</si>
  <si>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</si>
  <si>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</si>
  <si>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</si>
  <si>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</si>
  <si>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</si>
  <si>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</si>
  <si>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</si>
  <si>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</si>
  <si>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</si>
  <si>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</si>
  <si>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</si>
  <si>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</si>
  <si>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</si>
  <si>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</si>
  <si>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</si>
  <si>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</si>
  <si>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</si>
  <si>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</si>
  <si>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</si>
  <si>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</si>
  <si>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</si>
  <si>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</si>
  <si>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</si>
  <si>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</si>
  <si>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</si>
  <si>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</si>
  <si>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</si>
  <si>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</si>
  <si>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Inversion</t>
  </si>
  <si>
    <t>Fuente: Grupo de Gestión Financiera Función Pública  - SIIF Nación</t>
  </si>
  <si>
    <t>Elaboró:</t>
  </si>
  <si>
    <t>Revisó:</t>
  </si>
  <si>
    <t>EJECUCION PROYECTOS DE INVERSION A 22 DE DICIEMBRE DE 2015</t>
  </si>
  <si>
    <t xml:space="preserve">Comparativo Ejecucion a 31 de enero de 2016 </t>
  </si>
  <si>
    <t>0599</t>
  </si>
  <si>
    <t>0505</t>
  </si>
  <si>
    <t>A-01-01-01</t>
  </si>
  <si>
    <t>01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</si>
  <si>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</si>
  <si>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</si>
  <si>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</si>
  <si>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</si>
  <si>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</si>
  <si>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</si>
  <si>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</si>
  <si>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A-03-04-02-001</t>
  </si>
  <si>
    <t>04</t>
  </si>
  <si>
    <t>001</t>
  </si>
  <si>
    <t>MESADAS PENSIONALES (DE PENSIONES)</t>
  </si>
  <si>
    <t>A-03-04-02-012</t>
  </si>
  <si>
    <t>012</t>
  </si>
  <si>
    <t>A-08-01</t>
  </si>
  <si>
    <t>08</t>
  </si>
  <si>
    <t>IMPUESTOS</t>
  </si>
  <si>
    <t>A-08-04-01</t>
  </si>
  <si>
    <t>CUOTA DE FISCALIZACIÓN Y AUDITAJE</t>
  </si>
  <si>
    <t>INCAPACIDADES Y LICENCIAS DE MATERNIDAD Y PATERNIDAD (NO DE PENSIONES)</t>
  </si>
  <si>
    <t>Adquisicion de Bienes y Servicios</t>
  </si>
  <si>
    <t>DEPARTAMENTO DE LA FUNCIÓN PÚBLICA - GESTIÓN GENERAL</t>
  </si>
  <si>
    <t>A-02</t>
  </si>
  <si>
    <t>ADQUISICIÓN DE BIENES  Y SERVICIOS</t>
  </si>
  <si>
    <t>A-03-10</t>
  </si>
  <si>
    <t>C-0505-1000-5-53105B</t>
  </si>
  <si>
    <t>53105B</t>
  </si>
  <si>
    <t>5. CONVERGENCIA REGIONAL / B. ENTIDADES PÚBLICAS TERRITORIALES Y NACIONALES FORTALECIDAS</t>
  </si>
  <si>
    <t>C-0505-1000-6-53105B</t>
  </si>
  <si>
    <t>C-0599-1000-7-53105B</t>
  </si>
  <si>
    <t>C-0599-1000-8-53105B</t>
  </si>
  <si>
    <t>Profesional  Grupo de Gestion Financiera</t>
  </si>
  <si>
    <t>Coordinadora Grupo de Gestion Financiera ( E )</t>
  </si>
  <si>
    <t>Yenny Marcela Herrera</t>
  </si>
  <si>
    <t>Jose Daniel Pinzon G</t>
  </si>
  <si>
    <t>Enero-Septiembre</t>
  </si>
  <si>
    <t>Ejecución Presupuestal Acumulada a 30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</si>
</sst>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64" formatCode="_(* #,##0.00_);_(* \(#,##0.00\);_(* &quot;-&quot;??_);_(@_)"/>
    <numFmt numFmtId="165" formatCode="[$-1240A]&quot;$&quot;\ #,##0.00;\(&quot;$&quot;\ #,##0.00\)"/>
    <numFmt numFmtId="166" formatCode="_(* #,##0_);_(* \(#,##0\);_(* &quot;-&quot;??_);_(@_)"/>
    <numFmt numFmtId="167" formatCode="0.0%"/>
    <numFmt numFmtId="168" formatCode="0.0"/>
    <numFmt numFmtId="169" formatCode="_(* #,##0.00000_);_(* \(#,##0.00000\);_(* &quot;-&quot;?_);_(@_)"/>
    <numFmt numFmtId="170" formatCode="_(* #,##0.000_);_(* \(#,##0.000\);_(* &quot;-&quot;??_);_(@_)"/>
    <numFmt numFmtId="171" formatCode="#,##0.00_ ;\-#,##0.00\ "/>
    <numFmt numFmtId="172" formatCode="_-* #,##0.00_-;\-* #,##0.00_-;_-* &quot;-&quot;_-;_-@_-"/>
    <numFmt numFmtId="173" formatCode="[$-1240A]&quot;$&quot;\ #,##0.00;\-&quot;$&quot;\ #,##0.00"/>
  </numFmts>
  <fonts count="57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9"/>
      <color rgb="FF000000"/>
      <name val="Cambria"/>
      <family val="1"/>
    </font>
    <font>
      <sz val="9"/>
      <name val="Cambria"/>
      <family val="1"/>
    </font>
    <font>
      <b/>
      <sz val="11"/>
      <name val="Cambria"/>
      <family val="1"/>
    </font>
    <font>
      <b/>
      <sz val="9"/>
      <name val="Cambria"/>
      <family val="1"/>
    </font>
    <font>
      <b/>
      <sz val="11"/>
      <color rgb="FF000000"/>
      <name val="Cambria"/>
      <family val="1"/>
    </font>
    <font>
      <sz val="11"/>
      <name val="Cambria"/>
      <family val="1"/>
    </font>
    <font>
      <sz val="9"/>
      <color rgb="FF000000"/>
      <name val="Cambria"/>
      <family val="1"/>
    </font>
    <font>
      <b/>
      <sz val="9"/>
      <color indexed="8"/>
      <name val="Cambria"/>
      <family val="1"/>
    </font>
    <font>
      <sz val="9"/>
      <color indexed="8"/>
      <name val="Cambria"/>
      <family val="1"/>
    </font>
    <font>
      <b/>
      <sz val="12"/>
      <color indexed="8"/>
      <name val="Cambria"/>
      <family val="1"/>
    </font>
    <font>
      <sz val="12"/>
      <name val="Cambria"/>
      <family val="1"/>
    </font>
    <font>
      <sz val="12"/>
      <color rgb="FF000000"/>
      <name val="Cambria"/>
      <family val="1"/>
    </font>
    <font>
      <b/>
      <sz val="12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</font>
    <font>
      <b/>
      <sz val="9"/>
      <color rgb="FF000000"/>
      <name val="Times New Roman"/>
    </font>
    <font>
      <sz val="11"/>
      <name val="Calibri"/>
    </font>
    <font>
      <b/>
      <sz val="8"/>
      <color rgb="FF000000"/>
      <name val="Times New Roman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316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165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164" fontId="6" fillId="2" borderId="0" xfId="1" applyFont="1" applyFill="1" applyBorder="1"/>
    <xf numFmtId="165" fontId="6" fillId="3" borderId="0" xfId="1" applyNumberFormat="1" applyFont="1" applyFill="1" applyBorder="1"/>
    <xf numFmtId="164" fontId="6" fillId="4" borderId="0" xfId="1" applyFont="1" applyFill="1" applyBorder="1"/>
    <xf numFmtId="164" fontId="6" fillId="5" borderId="0" xfId="1" applyFont="1" applyFill="1" applyBorder="1"/>
    <xf numFmtId="164" fontId="6" fillId="7" borderId="0" xfId="1" applyFont="1" applyFill="1" applyBorder="1"/>
    <xf numFmtId="164" fontId="1" fillId="0" borderId="0" xfId="0" applyNumberFormat="1" applyFont="1" applyFill="1" applyBorder="1"/>
    <xf numFmtId="164" fontId="6" fillId="6" borderId="0" xfId="0" applyNumberFormat="1" applyFont="1" applyFill="1" applyBorder="1"/>
    <xf numFmtId="164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NumberFormat="1" applyFont="1" applyFill="1" applyBorder="1" applyAlignment="1">
      <alignment horizontal="center"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6" fillId="0" borderId="2" xfId="0" applyNumberFormat="1" applyFont="1" applyFill="1" applyBorder="1" applyAlignment="1">
      <alignment horizontal="center" vertical="center" wrapText="1" readingOrder="1"/>
    </xf>
    <xf numFmtId="0" fontId="16" fillId="5" borderId="2" xfId="0" applyNumberFormat="1" applyFont="1" applyFill="1" applyBorder="1" applyAlignment="1">
      <alignment horizontal="center" vertical="center" wrapText="1" readingOrder="1"/>
    </xf>
    <xf numFmtId="0" fontId="16" fillId="4" borderId="2" xfId="0" applyNumberFormat="1" applyFont="1" applyFill="1" applyBorder="1" applyAlignment="1">
      <alignment horizontal="center" vertical="center" wrapText="1" readingOrder="1"/>
    </xf>
    <xf numFmtId="0" fontId="16" fillId="9" borderId="2" xfId="0" applyNumberFormat="1" applyFont="1" applyFill="1" applyBorder="1" applyAlignment="1">
      <alignment horizontal="center" vertical="center" wrapText="1" readingOrder="1"/>
    </xf>
    <xf numFmtId="0" fontId="17" fillId="5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 readingOrder="1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19" fillId="0" borderId="3" xfId="0" applyNumberFormat="1" applyFont="1" applyFill="1" applyBorder="1" applyAlignment="1">
      <alignment horizontal="left" vertical="center" wrapText="1" readingOrder="1"/>
    </xf>
    <xf numFmtId="164" fontId="19" fillId="0" borderId="3" xfId="1" applyFont="1" applyFill="1" applyBorder="1" applyAlignment="1">
      <alignment horizontal="left" vertical="center" wrapText="1" readingOrder="1"/>
    </xf>
    <xf numFmtId="2" fontId="14" fillId="0" borderId="0" xfId="0" applyNumberFormat="1" applyFont="1" applyFill="1" applyBorder="1"/>
    <xf numFmtId="4" fontId="20" fillId="0" borderId="0" xfId="0" applyNumberFormat="1" applyFont="1" applyFill="1" applyBorder="1" applyAlignment="1" applyProtection="1">
      <alignment horizontal="center"/>
    </xf>
    <xf numFmtId="4" fontId="20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2" fontId="21" fillId="0" borderId="0" xfId="0" applyNumberFormat="1" applyFont="1" applyFill="1" applyBorder="1"/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2" fontId="17" fillId="9" borderId="0" xfId="0" applyNumberFormat="1" applyFont="1" applyFill="1" applyBorder="1"/>
    <xf numFmtId="164" fontId="16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1" fillId="12" borderId="0" xfId="0" applyNumberFormat="1" applyFont="1" applyFill="1" applyBorder="1"/>
    <xf numFmtId="39" fontId="5" fillId="5" borderId="0" xfId="0" applyNumberFormat="1" applyFont="1" applyFill="1" applyBorder="1"/>
    <xf numFmtId="2" fontId="21" fillId="5" borderId="0" xfId="0" applyNumberFormat="1" applyFont="1" applyFill="1" applyBorder="1"/>
    <xf numFmtId="2" fontId="5" fillId="0" borderId="0" xfId="0" applyNumberFormat="1" applyFont="1" applyFill="1" applyBorder="1"/>
    <xf numFmtId="0" fontId="19" fillId="0" borderId="3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23" fillId="0" borderId="16" xfId="0" applyNumberFormat="1" applyFont="1" applyFill="1" applyBorder="1" applyAlignment="1">
      <alignment horizontal="center" vertical="center" wrapText="1" readingOrder="1"/>
    </xf>
    <xf numFmtId="0" fontId="23" fillId="13" borderId="16" xfId="0" applyNumberFormat="1" applyFont="1" applyFill="1" applyBorder="1" applyAlignment="1">
      <alignment horizontal="center" vertical="center" wrapText="1" readingOrder="1"/>
    </xf>
    <xf numFmtId="0" fontId="23" fillId="4" borderId="16" xfId="0" applyNumberFormat="1" applyFont="1" applyFill="1" applyBorder="1" applyAlignment="1">
      <alignment horizontal="center" vertical="center" wrapText="1" readingOrder="1"/>
    </xf>
    <xf numFmtId="0" fontId="23" fillId="14" borderId="23" xfId="0" applyNumberFormat="1" applyFont="1" applyFill="1" applyBorder="1" applyAlignment="1">
      <alignment horizontal="center" vertical="center" wrapText="1" readingOrder="1"/>
    </xf>
    <xf numFmtId="0" fontId="24" fillId="5" borderId="2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9" borderId="24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166" fontId="25" fillId="0" borderId="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center" wrapText="1"/>
    </xf>
    <xf numFmtId="168" fontId="1" fillId="0" borderId="0" xfId="0" applyNumberFormat="1" applyFont="1" applyFill="1" applyBorder="1"/>
    <xf numFmtId="0" fontId="0" fillId="0" borderId="0" xfId="0" applyBorder="1"/>
    <xf numFmtId="0" fontId="27" fillId="0" borderId="0" xfId="0" applyFont="1" applyFill="1" applyBorder="1" applyAlignment="1">
      <alignment vertical="center"/>
    </xf>
    <xf numFmtId="0" fontId="26" fillId="0" borderId="28" xfId="0" applyFont="1" applyFill="1" applyBorder="1" applyAlignment="1">
      <alignment vertical="center"/>
    </xf>
    <xf numFmtId="167" fontId="26" fillId="0" borderId="28" xfId="2" applyNumberFormat="1" applyFont="1" applyFill="1" applyBorder="1" applyAlignment="1">
      <alignment horizontal="center" vertical="center"/>
    </xf>
    <xf numFmtId="166" fontId="26" fillId="0" borderId="28" xfId="1" applyNumberFormat="1" applyFont="1" applyFill="1" applyBorder="1" applyAlignment="1">
      <alignment horizontal="center" vertical="center"/>
    </xf>
    <xf numFmtId="0" fontId="26" fillId="0" borderId="29" xfId="0" applyFont="1" applyBorder="1" applyAlignment="1">
      <alignment vertical="center"/>
    </xf>
    <xf numFmtId="0" fontId="26" fillId="15" borderId="29" xfId="0" applyFont="1" applyFill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169" fontId="1" fillId="0" borderId="0" xfId="0" applyNumberFormat="1" applyFont="1" applyFill="1" applyBorder="1"/>
    <xf numFmtId="170" fontId="1" fillId="0" borderId="0" xfId="0" applyNumberFormat="1" applyFont="1" applyFill="1" applyBorder="1"/>
    <xf numFmtId="0" fontId="1" fillId="0" borderId="2" xfId="0" applyFont="1" applyFill="1" applyBorder="1"/>
    <xf numFmtId="164" fontId="1" fillId="0" borderId="2" xfId="1" applyFont="1" applyFill="1" applyBorder="1"/>
    <xf numFmtId="164" fontId="1" fillId="0" borderId="2" xfId="0" applyNumberFormat="1" applyFont="1" applyFill="1" applyBorder="1"/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10" fontId="26" fillId="0" borderId="29" xfId="2" applyNumberFormat="1" applyFont="1" applyBorder="1" applyAlignment="1">
      <alignment horizontal="center" vertical="center"/>
    </xf>
    <xf numFmtId="0" fontId="29" fillId="0" borderId="0" xfId="0" applyFont="1" applyFill="1" applyBorder="1"/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10" fontId="30" fillId="0" borderId="2" xfId="2" applyNumberFormat="1" applyFont="1" applyFill="1" applyBorder="1" applyAlignment="1">
      <alignment horizontal="right" vertical="center"/>
    </xf>
    <xf numFmtId="166" fontId="30" fillId="0" borderId="2" xfId="1" applyNumberFormat="1" applyFont="1" applyFill="1" applyBorder="1" applyAlignment="1">
      <alignment horizontal="right" vertical="center"/>
    </xf>
    <xf numFmtId="0" fontId="31" fillId="0" borderId="0" xfId="0" applyFont="1" applyFill="1" applyBorder="1"/>
    <xf numFmtId="0" fontId="31" fillId="0" borderId="5" xfId="0" applyFont="1" applyFill="1" applyBorder="1" applyAlignment="1">
      <alignment wrapText="1"/>
    </xf>
    <xf numFmtId="0" fontId="31" fillId="0" borderId="2" xfId="0" applyFont="1" applyFill="1" applyBorder="1" applyAlignment="1">
      <alignment wrapText="1"/>
    </xf>
    <xf numFmtId="0" fontId="31" fillId="0" borderId="20" xfId="0" applyFont="1" applyFill="1" applyBorder="1" applyAlignment="1">
      <alignment wrapText="1"/>
    </xf>
    <xf numFmtId="0" fontId="30" fillId="0" borderId="1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10" fontId="30" fillId="0" borderId="12" xfId="2" applyNumberFormat="1" applyFont="1" applyFill="1" applyBorder="1" applyAlignment="1">
      <alignment horizontal="right" vertical="center"/>
    </xf>
    <xf numFmtId="166" fontId="30" fillId="0" borderId="19" xfId="1" applyNumberFormat="1" applyFont="1" applyFill="1" applyBorder="1" applyAlignment="1">
      <alignment horizontal="left" vertical="center"/>
    </xf>
    <xf numFmtId="166" fontId="30" fillId="0" borderId="19" xfId="1" applyNumberFormat="1" applyFont="1" applyFill="1" applyBorder="1" applyAlignment="1">
      <alignment horizontal="right" vertical="center"/>
    </xf>
    <xf numFmtId="10" fontId="30" fillId="0" borderId="13" xfId="2" applyNumberFormat="1" applyFont="1" applyFill="1" applyBorder="1" applyAlignment="1">
      <alignment horizontal="right" vertical="center"/>
    </xf>
    <xf numFmtId="166" fontId="30" fillId="0" borderId="20" xfId="1" applyNumberFormat="1" applyFont="1" applyFill="1" applyBorder="1" applyAlignment="1">
      <alignment horizontal="right" vertical="center"/>
    </xf>
    <xf numFmtId="10" fontId="30" fillId="0" borderId="20" xfId="2" applyNumberFormat="1" applyFont="1" applyFill="1" applyBorder="1" applyAlignment="1">
      <alignment horizontal="right" vertical="center"/>
    </xf>
    <xf numFmtId="166" fontId="30" fillId="0" borderId="21" xfId="1" applyNumberFormat="1" applyFont="1" applyFill="1" applyBorder="1" applyAlignment="1">
      <alignment horizontal="right" vertical="center"/>
    </xf>
    <xf numFmtId="0" fontId="30" fillId="16" borderId="12" xfId="0" applyFont="1" applyFill="1" applyBorder="1" applyAlignment="1">
      <alignment vertical="center"/>
    </xf>
    <xf numFmtId="0" fontId="30" fillId="16" borderId="13" xfId="0" applyFont="1" applyFill="1" applyBorder="1" applyAlignment="1">
      <alignment vertical="center"/>
    </xf>
    <xf numFmtId="0" fontId="30" fillId="16" borderId="2" xfId="0" applyFont="1" applyFill="1" applyBorder="1" applyAlignment="1">
      <alignment horizontal="center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166" fontId="30" fillId="0" borderId="12" xfId="1" applyNumberFormat="1" applyFont="1" applyFill="1" applyBorder="1" applyAlignment="1">
      <alignment horizontal="center" vertical="center"/>
    </xf>
    <xf numFmtId="166" fontId="30" fillId="0" borderId="13" xfId="1" applyNumberFormat="1" applyFont="1" applyFill="1" applyBorder="1" applyAlignment="1">
      <alignment horizontal="center" vertical="center"/>
    </xf>
    <xf numFmtId="0" fontId="30" fillId="16" borderId="44" xfId="0" applyFont="1" applyFill="1" applyBorder="1" applyAlignment="1">
      <alignment vertical="center"/>
    </xf>
    <xf numFmtId="0" fontId="30" fillId="16" borderId="45" xfId="0" applyFont="1" applyFill="1" applyBorder="1" applyAlignment="1">
      <alignment vertical="center"/>
    </xf>
    <xf numFmtId="0" fontId="33" fillId="16" borderId="16" xfId="0" applyFont="1" applyFill="1" applyBorder="1" applyAlignment="1">
      <alignment horizontal="center" vertical="center" wrapText="1"/>
    </xf>
    <xf numFmtId="0" fontId="33" fillId="16" borderId="17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vertical="center"/>
    </xf>
    <xf numFmtId="0" fontId="34" fillId="0" borderId="20" xfId="0" applyFont="1" applyFill="1" applyBorder="1" applyAlignment="1">
      <alignment horizontal="center" vertical="center"/>
    </xf>
    <xf numFmtId="168" fontId="35" fillId="0" borderId="5" xfId="0" applyNumberFormat="1" applyFont="1" applyFill="1" applyBorder="1" applyAlignment="1">
      <alignment horizontal="center" vertical="center"/>
    </xf>
    <xf numFmtId="168" fontId="35" fillId="0" borderId="37" xfId="0" applyNumberFormat="1" applyFont="1" applyFill="1" applyBorder="1" applyAlignment="1">
      <alignment horizontal="center" vertical="center"/>
    </xf>
    <xf numFmtId="168" fontId="35" fillId="0" borderId="2" xfId="0" applyNumberFormat="1" applyFont="1" applyFill="1" applyBorder="1" applyAlignment="1">
      <alignment horizontal="center" vertical="center"/>
    </xf>
    <xf numFmtId="168" fontId="35" fillId="0" borderId="19" xfId="0" applyNumberFormat="1" applyFont="1" applyFill="1" applyBorder="1" applyAlignment="1">
      <alignment horizontal="center" vertical="center"/>
    </xf>
    <xf numFmtId="168" fontId="35" fillId="0" borderId="20" xfId="0" applyNumberFormat="1" applyFont="1" applyFill="1" applyBorder="1" applyAlignment="1">
      <alignment horizontal="center" vertical="center"/>
    </xf>
    <xf numFmtId="168" fontId="35" fillId="0" borderId="21" xfId="0" applyNumberFormat="1" applyFont="1" applyFill="1" applyBorder="1" applyAlignment="1">
      <alignment horizontal="center" vertical="center"/>
    </xf>
    <xf numFmtId="166" fontId="30" fillId="0" borderId="19" xfId="1" applyNumberFormat="1" applyFont="1" applyFill="1" applyBorder="1" applyAlignment="1">
      <alignment vertical="center"/>
    </xf>
    <xf numFmtId="166" fontId="30" fillId="0" borderId="21" xfId="1" applyNumberFormat="1" applyFont="1" applyFill="1" applyBorder="1" applyAlignment="1">
      <alignment vertical="center"/>
    </xf>
    <xf numFmtId="0" fontId="36" fillId="0" borderId="0" xfId="0" applyNumberFormat="1" applyFont="1" applyFill="1" applyBorder="1" applyAlignment="1">
      <alignment horizontal="center" vertical="center" wrapText="1" readingOrder="1"/>
    </xf>
    <xf numFmtId="0" fontId="37" fillId="0" borderId="0" xfId="0" applyFont="1" applyFill="1" applyBorder="1"/>
    <xf numFmtId="0" fontId="39" fillId="0" borderId="0" xfId="0" applyFont="1" applyFill="1" applyBorder="1" applyAlignment="1"/>
    <xf numFmtId="0" fontId="39" fillId="0" borderId="0" xfId="0" applyFont="1" applyFill="1" applyBorder="1" applyAlignment="1">
      <alignment horizontal="center"/>
    </xf>
    <xf numFmtId="0" fontId="40" fillId="0" borderId="0" xfId="0" applyNumberFormat="1" applyFont="1" applyFill="1" applyBorder="1" applyAlignment="1">
      <alignment horizontal="center" vertical="center" wrapText="1" readingOrder="1"/>
    </xf>
    <xf numFmtId="0" fontId="41" fillId="0" borderId="0" xfId="0" applyFont="1" applyFill="1" applyBorder="1"/>
    <xf numFmtId="0" fontId="42" fillId="0" borderId="10" xfId="0" applyNumberFormat="1" applyFont="1" applyFill="1" applyBorder="1" applyAlignment="1">
      <alignment horizontal="center" vertical="center" wrapText="1" readingOrder="1"/>
    </xf>
    <xf numFmtId="0" fontId="42" fillId="0" borderId="2" xfId="0" applyNumberFormat="1" applyFont="1" applyFill="1" applyBorder="1" applyAlignment="1">
      <alignment horizontal="center" vertical="center" wrapText="1" readingOrder="1"/>
    </xf>
    <xf numFmtId="0" fontId="42" fillId="0" borderId="20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left" vertical="center" wrapText="1" readingOrder="1"/>
    </xf>
    <xf numFmtId="165" fontId="42" fillId="0" borderId="22" xfId="0" applyNumberFormat="1" applyFont="1" applyFill="1" applyBorder="1" applyAlignment="1">
      <alignment horizontal="right" vertical="center" wrapText="1" readingOrder="1"/>
    </xf>
    <xf numFmtId="0" fontId="42" fillId="0" borderId="0" xfId="0" applyNumberFormat="1" applyFont="1" applyFill="1" applyBorder="1" applyAlignment="1">
      <alignment horizontal="center" vertical="center" wrapText="1" readingOrder="1"/>
    </xf>
    <xf numFmtId="4" fontId="43" fillId="0" borderId="47" xfId="0" applyNumberFormat="1" applyFont="1" applyFill="1" applyBorder="1" applyAlignment="1" applyProtection="1">
      <alignment horizontal="center" vertical="center"/>
    </xf>
    <xf numFmtId="171" fontId="37" fillId="0" borderId="0" xfId="0" applyNumberFormat="1" applyFont="1" applyFill="1" applyBorder="1"/>
    <xf numFmtId="39" fontId="36" fillId="0" borderId="0" xfId="0" applyNumberFormat="1" applyFont="1" applyFill="1" applyBorder="1" applyAlignment="1">
      <alignment horizontal="right" vertical="center" wrapText="1" readingOrder="1"/>
    </xf>
    <xf numFmtId="39" fontId="37" fillId="0" borderId="0" xfId="0" applyNumberFormat="1" applyFont="1" applyFill="1" applyBorder="1"/>
    <xf numFmtId="4" fontId="44" fillId="0" borderId="0" xfId="0" applyNumberFormat="1" applyFont="1" applyFill="1" applyBorder="1" applyAlignment="1" applyProtection="1">
      <alignment horizontal="center"/>
    </xf>
    <xf numFmtId="0" fontId="36" fillId="0" borderId="15" xfId="0" applyNumberFormat="1" applyFont="1" applyFill="1" applyBorder="1" applyAlignment="1">
      <alignment horizontal="center" vertical="center" wrapText="1" readingOrder="1"/>
    </xf>
    <xf numFmtId="0" fontId="36" fillId="0" borderId="16" xfId="0" applyNumberFormat="1" applyFont="1" applyFill="1" applyBorder="1" applyAlignment="1">
      <alignment horizontal="center" vertical="center" wrapText="1" readingOrder="1"/>
    </xf>
    <xf numFmtId="0" fontId="42" fillId="0" borderId="8" xfId="0" applyNumberFormat="1" applyFont="1" applyFill="1" applyBorder="1" applyAlignment="1">
      <alignment horizontal="left" vertical="center" wrapText="1" readingOrder="1"/>
    </xf>
    <xf numFmtId="0" fontId="42" fillId="0" borderId="4" xfId="0" applyNumberFormat="1" applyFont="1" applyFill="1" applyBorder="1" applyAlignment="1">
      <alignment horizontal="left" vertical="center" wrapText="1" readingOrder="1"/>
    </xf>
    <xf numFmtId="0" fontId="42" fillId="0" borderId="25" xfId="0" applyNumberFormat="1" applyFont="1" applyFill="1" applyBorder="1" applyAlignment="1">
      <alignment horizontal="left" vertical="center" wrapText="1" readingOrder="1"/>
    </xf>
    <xf numFmtId="4" fontId="44" fillId="0" borderId="0" xfId="0" applyNumberFormat="1" applyFont="1" applyFill="1" applyBorder="1" applyAlignment="1" applyProtection="1"/>
    <xf numFmtId="4" fontId="43" fillId="0" borderId="9" xfId="0" applyNumberFormat="1" applyFont="1" applyFill="1" applyBorder="1" applyAlignment="1" applyProtection="1">
      <alignment horizontal="center" vertical="center"/>
    </xf>
    <xf numFmtId="0" fontId="39" fillId="0" borderId="0" xfId="0" applyFont="1" applyFill="1" applyBorder="1"/>
    <xf numFmtId="0" fontId="46" fillId="0" borderId="0" xfId="0" applyFont="1" applyFill="1" applyBorder="1"/>
    <xf numFmtId="0" fontId="46" fillId="0" borderId="39" xfId="0" applyFont="1" applyFill="1" applyBorder="1"/>
    <xf numFmtId="165" fontId="47" fillId="0" borderId="39" xfId="0" applyNumberFormat="1" applyFont="1" applyFill="1" applyBorder="1" applyAlignment="1">
      <alignment horizontal="right" vertical="center" wrapText="1" readingOrder="1"/>
    </xf>
    <xf numFmtId="0" fontId="48" fillId="0" borderId="0" xfId="0" applyFont="1" applyFill="1" applyBorder="1"/>
    <xf numFmtId="39" fontId="48" fillId="0" borderId="0" xfId="0" applyNumberFormat="1" applyFont="1" applyFill="1" applyBorder="1"/>
    <xf numFmtId="39" fontId="42" fillId="0" borderId="10" xfId="0" applyNumberFormat="1" applyFont="1" applyFill="1" applyBorder="1" applyAlignment="1">
      <alignment horizontal="center" vertical="center" wrapText="1" readingOrder="1"/>
    </xf>
    <xf numFmtId="39" fontId="42" fillId="0" borderId="11" xfId="0" applyNumberFormat="1" applyFont="1" applyFill="1" applyBorder="1" applyAlignment="1">
      <alignment horizontal="center" vertical="center" wrapText="1" readingOrder="1"/>
    </xf>
    <xf numFmtId="39" fontId="42" fillId="0" borderId="2" xfId="0" applyNumberFormat="1" applyFont="1" applyFill="1" applyBorder="1" applyAlignment="1">
      <alignment horizontal="center" vertical="center" wrapText="1" readingOrder="1"/>
    </xf>
    <xf numFmtId="39" fontId="42" fillId="0" borderId="19" xfId="0" applyNumberFormat="1" applyFont="1" applyFill="1" applyBorder="1" applyAlignment="1">
      <alignment horizontal="center" vertical="center" wrapText="1" readingOrder="1"/>
    </xf>
    <xf numFmtId="39" fontId="42" fillId="0" borderId="20" xfId="0" applyNumberFormat="1" applyFont="1" applyFill="1" applyBorder="1" applyAlignment="1">
      <alignment horizontal="center" vertical="center" wrapText="1" readingOrder="1"/>
    </xf>
    <xf numFmtId="39" fontId="42" fillId="0" borderId="21" xfId="0" applyNumberFormat="1" applyFont="1" applyFill="1" applyBorder="1" applyAlignment="1">
      <alignment horizontal="center" vertical="center" wrapText="1" readingOrder="1"/>
    </xf>
    <xf numFmtId="2" fontId="37" fillId="0" borderId="0" xfId="0" applyNumberFormat="1" applyFont="1" applyFill="1" applyBorder="1" applyAlignment="1">
      <alignment horizontal="center"/>
    </xf>
    <xf numFmtId="39" fontId="36" fillId="0" borderId="0" xfId="0" applyNumberFormat="1" applyFont="1" applyFill="1" applyBorder="1" applyAlignment="1">
      <alignment horizontal="center" vertical="center" wrapText="1" readingOrder="1"/>
    </xf>
    <xf numFmtId="39" fontId="37" fillId="0" borderId="11" xfId="0" applyNumberFormat="1" applyFont="1" applyFill="1" applyBorder="1" applyAlignment="1">
      <alignment horizontal="center"/>
    </xf>
    <xf numFmtId="39" fontId="37" fillId="0" borderId="0" xfId="0" applyNumberFormat="1" applyFont="1" applyFill="1" applyBorder="1" applyAlignment="1">
      <alignment horizontal="center"/>
    </xf>
    <xf numFmtId="39" fontId="42" fillId="0" borderId="0" xfId="0" applyNumberFormat="1" applyFont="1" applyFill="1" applyBorder="1" applyAlignment="1">
      <alignment horizontal="center" vertical="center" wrapText="1" readingOrder="1"/>
    </xf>
    <xf numFmtId="0" fontId="36" fillId="0" borderId="49" xfId="0" applyNumberFormat="1" applyFont="1" applyFill="1" applyBorder="1" applyAlignment="1">
      <alignment horizontal="center" vertical="center" wrapText="1" readingOrder="1"/>
    </xf>
    <xf numFmtId="0" fontId="36" fillId="0" borderId="23" xfId="0" applyNumberFormat="1" applyFont="1" applyFill="1" applyBorder="1" applyAlignment="1">
      <alignment horizontal="center" vertical="center" wrapText="1" readingOrder="1"/>
    </xf>
    <xf numFmtId="0" fontId="36" fillId="17" borderId="23" xfId="0" applyNumberFormat="1" applyFont="1" applyFill="1" applyBorder="1" applyAlignment="1">
      <alignment horizontal="center" vertical="center" wrapText="1" readingOrder="1"/>
    </xf>
    <xf numFmtId="0" fontId="36" fillId="18" borderId="23" xfId="0" applyNumberFormat="1" applyFont="1" applyFill="1" applyBorder="1" applyAlignment="1">
      <alignment horizontal="center" vertical="center" wrapText="1" readingOrder="1"/>
    </xf>
    <xf numFmtId="0" fontId="36" fillId="19" borderId="23" xfId="0" applyNumberFormat="1" applyFont="1" applyFill="1" applyBorder="1" applyAlignment="1">
      <alignment horizontal="center" vertical="center" wrapText="1" readingOrder="1"/>
    </xf>
    <xf numFmtId="0" fontId="36" fillId="12" borderId="23" xfId="0" applyNumberFormat="1" applyFont="1" applyFill="1" applyBorder="1" applyAlignment="1">
      <alignment horizontal="center" vertical="center" wrapText="1" readingOrder="1"/>
    </xf>
    <xf numFmtId="0" fontId="39" fillId="19" borderId="23" xfId="0" applyFont="1" applyFill="1" applyBorder="1" applyAlignment="1">
      <alignment horizontal="center" vertical="center" wrapText="1"/>
    </xf>
    <xf numFmtId="0" fontId="39" fillId="17" borderId="23" xfId="0" applyFont="1" applyFill="1" applyBorder="1" applyAlignment="1">
      <alignment horizontal="center" vertical="center" wrapText="1"/>
    </xf>
    <xf numFmtId="0" fontId="39" fillId="12" borderId="24" xfId="0" applyFont="1" applyFill="1" applyBorder="1" applyAlignment="1">
      <alignment horizontal="center" vertical="center" wrapText="1"/>
    </xf>
    <xf numFmtId="0" fontId="36" fillId="18" borderId="16" xfId="0" applyNumberFormat="1" applyFont="1" applyFill="1" applyBorder="1" applyAlignment="1">
      <alignment horizontal="center" vertical="center" wrapText="1" readingOrder="1"/>
    </xf>
    <xf numFmtId="0" fontId="36" fillId="17" borderId="16" xfId="0" applyNumberFormat="1" applyFont="1" applyFill="1" applyBorder="1" applyAlignment="1">
      <alignment horizontal="center" vertical="center" wrapText="1" readingOrder="1"/>
    </xf>
    <xf numFmtId="0" fontId="36" fillId="19" borderId="16" xfId="0" applyNumberFormat="1" applyFont="1" applyFill="1" applyBorder="1" applyAlignment="1">
      <alignment horizontal="center" vertical="center" wrapText="1" readingOrder="1"/>
    </xf>
    <xf numFmtId="0" fontId="36" fillId="12" borderId="16" xfId="0" applyNumberFormat="1" applyFont="1" applyFill="1" applyBorder="1" applyAlignment="1">
      <alignment horizontal="center" vertical="center" wrapText="1" readingOrder="1"/>
    </xf>
    <xf numFmtId="39" fontId="49" fillId="4" borderId="25" xfId="0" applyNumberFormat="1" applyFont="1" applyFill="1" applyBorder="1" applyAlignment="1">
      <alignment horizontal="center" vertical="center" wrapText="1" readingOrder="1"/>
    </xf>
    <xf numFmtId="39" fontId="49" fillId="4" borderId="14" xfId="0" applyNumberFormat="1" applyFont="1" applyFill="1" applyBorder="1" applyAlignment="1">
      <alignment horizontal="center" vertical="center" wrapText="1" readingOrder="1"/>
    </xf>
    <xf numFmtId="39" fontId="49" fillId="4" borderId="48" xfId="0" applyNumberFormat="1" applyFont="1" applyFill="1" applyBorder="1" applyAlignment="1">
      <alignment horizontal="center" vertical="center" wrapText="1" readingOrder="1"/>
    </xf>
    <xf numFmtId="39" fontId="50" fillId="4" borderId="17" xfId="0" applyNumberFormat="1" applyFont="1" applyFill="1" applyBorder="1" applyAlignment="1">
      <alignment horizontal="center" vertical="center"/>
    </xf>
    <xf numFmtId="39" fontId="50" fillId="4" borderId="26" xfId="0" applyNumberFormat="1" applyFont="1" applyFill="1" applyBorder="1" applyAlignment="1">
      <alignment horizontal="center"/>
    </xf>
    <xf numFmtId="39" fontId="50" fillId="4" borderId="17" xfId="0" applyNumberFormat="1" applyFont="1" applyFill="1" applyBorder="1" applyAlignment="1">
      <alignment horizontal="center"/>
    </xf>
    <xf numFmtId="0" fontId="51" fillId="0" borderId="2" xfId="0" applyNumberFormat="1" applyFont="1" applyFill="1" applyBorder="1" applyAlignment="1">
      <alignment horizontal="center" vertical="center" wrapText="1" readingOrder="1"/>
    </xf>
    <xf numFmtId="0" fontId="51" fillId="0" borderId="2" xfId="0" applyNumberFormat="1" applyFont="1" applyFill="1" applyBorder="1" applyAlignment="1">
      <alignment horizontal="left" vertical="center" wrapText="1" readingOrder="1"/>
    </xf>
    <xf numFmtId="0" fontId="51" fillId="0" borderId="8" xfId="0" applyNumberFormat="1" applyFont="1" applyFill="1" applyBorder="1" applyAlignment="1">
      <alignment horizontal="center" vertical="center" wrapText="1" readingOrder="1"/>
    </xf>
    <xf numFmtId="0" fontId="51" fillId="0" borderId="10" xfId="0" applyNumberFormat="1" applyFont="1" applyFill="1" applyBorder="1" applyAlignment="1">
      <alignment horizontal="center" vertical="center" wrapText="1" readingOrder="1"/>
    </xf>
    <xf numFmtId="0" fontId="51" fillId="0" borderId="10" xfId="0" applyNumberFormat="1" applyFont="1" applyFill="1" applyBorder="1" applyAlignment="1">
      <alignment horizontal="left" vertical="center" wrapText="1" readingOrder="1"/>
    </xf>
    <xf numFmtId="0" fontId="51" fillId="0" borderId="12" xfId="0" applyNumberFormat="1" applyFont="1" applyFill="1" applyBorder="1" applyAlignment="1">
      <alignment horizontal="center" vertical="center" wrapText="1" readingOrder="1"/>
    </xf>
    <xf numFmtId="0" fontId="51" fillId="0" borderId="13" xfId="0" applyNumberFormat="1" applyFont="1" applyFill="1" applyBorder="1" applyAlignment="1">
      <alignment horizontal="center" vertical="center" wrapText="1" readingOrder="1"/>
    </xf>
    <xf numFmtId="0" fontId="51" fillId="0" borderId="20" xfId="0" applyNumberFormat="1" applyFont="1" applyFill="1" applyBorder="1" applyAlignment="1">
      <alignment horizontal="center" vertical="center" wrapText="1" readingOrder="1"/>
    </xf>
    <xf numFmtId="0" fontId="51" fillId="0" borderId="20" xfId="0" applyNumberFormat="1" applyFont="1" applyFill="1" applyBorder="1" applyAlignment="1">
      <alignment horizontal="left" vertical="center" wrapText="1" readingOrder="1"/>
    </xf>
    <xf numFmtId="39" fontId="42" fillId="0" borderId="52" xfId="0" applyNumberFormat="1" applyFont="1" applyFill="1" applyBorder="1" applyAlignment="1">
      <alignment horizontal="center" vertical="center" wrapText="1" readingOrder="1"/>
    </xf>
    <xf numFmtId="39" fontId="42" fillId="0" borderId="53" xfId="0" applyNumberFormat="1" applyFont="1" applyFill="1" applyBorder="1" applyAlignment="1">
      <alignment horizontal="center" vertical="center" wrapText="1" readingOrder="1"/>
    </xf>
    <xf numFmtId="39" fontId="42" fillId="0" borderId="8" xfId="0" applyNumberFormat="1" applyFont="1" applyFill="1" applyBorder="1" applyAlignment="1">
      <alignment horizontal="center" vertical="center" wrapText="1" readingOrder="1"/>
    </xf>
    <xf numFmtId="39" fontId="42" fillId="0" borderId="12" xfId="0" applyNumberFormat="1" applyFont="1" applyFill="1" applyBorder="1" applyAlignment="1">
      <alignment horizontal="center" vertical="center" wrapText="1" readingOrder="1"/>
    </xf>
    <xf numFmtId="172" fontId="51" fillId="0" borderId="10" xfId="3" applyNumberFormat="1" applyFont="1" applyFill="1" applyBorder="1" applyAlignment="1">
      <alignment horizontal="right" vertical="center" wrapText="1" readingOrder="1"/>
    </xf>
    <xf numFmtId="172" fontId="51" fillId="0" borderId="2" xfId="3" applyNumberFormat="1" applyFont="1" applyFill="1" applyBorder="1" applyAlignment="1">
      <alignment horizontal="right" vertical="center" wrapText="1" readingOrder="1"/>
    </xf>
    <xf numFmtId="172" fontId="51" fillId="0" borderId="20" xfId="3" applyNumberFormat="1" applyFont="1" applyFill="1" applyBorder="1" applyAlignment="1">
      <alignment horizontal="right" vertical="center" wrapText="1" readingOrder="1"/>
    </xf>
    <xf numFmtId="4" fontId="43" fillId="0" borderId="47" xfId="0" applyNumberFormat="1" applyFont="1" applyFill="1" applyBorder="1" applyAlignment="1" applyProtection="1">
      <alignment horizontal="center"/>
    </xf>
    <xf numFmtId="0" fontId="42" fillId="0" borderId="43" xfId="0" applyNumberFormat="1" applyFont="1" applyFill="1" applyBorder="1" applyAlignment="1">
      <alignment horizontal="left" vertical="center" wrapText="1" readingOrder="1"/>
    </xf>
    <xf numFmtId="39" fontId="49" fillId="4" borderId="15" xfId="0" applyNumberFormat="1" applyFont="1" applyFill="1" applyBorder="1" applyAlignment="1">
      <alignment horizontal="center" vertical="center" wrapText="1" readingOrder="1"/>
    </xf>
    <xf numFmtId="39" fontId="49" fillId="4" borderId="16" xfId="0" applyNumberFormat="1" applyFont="1" applyFill="1" applyBorder="1" applyAlignment="1">
      <alignment horizontal="center" vertical="center" wrapText="1" readingOrder="1"/>
    </xf>
    <xf numFmtId="39" fontId="49" fillId="4" borderId="17" xfId="0" applyNumberFormat="1" applyFont="1" applyFill="1" applyBorder="1" applyAlignment="1">
      <alignment horizontal="center" vertical="center" wrapText="1" readingOrder="1"/>
    </xf>
    <xf numFmtId="39" fontId="37" fillId="0" borderId="8" xfId="0" applyNumberFormat="1" applyFont="1" applyFill="1" applyBorder="1" applyAlignment="1">
      <alignment horizontal="center"/>
    </xf>
    <xf numFmtId="39" fontId="37" fillId="0" borderId="10" xfId="0" applyNumberFormat="1" applyFont="1" applyFill="1" applyBorder="1" applyAlignment="1">
      <alignment horizontal="center"/>
    </xf>
    <xf numFmtId="39" fontId="50" fillId="4" borderId="6" xfId="0" applyNumberFormat="1" applyFont="1" applyFill="1" applyBorder="1" applyAlignment="1">
      <alignment horizontal="center"/>
    </xf>
    <xf numFmtId="39" fontId="42" fillId="0" borderId="51" xfId="0" applyNumberFormat="1" applyFont="1" applyFill="1" applyBorder="1" applyAlignment="1">
      <alignment horizontal="center" vertical="center" wrapText="1" readingOrder="1"/>
    </xf>
    <xf numFmtId="39" fontId="50" fillId="4" borderId="15" xfId="0" applyNumberFormat="1" applyFont="1" applyFill="1" applyBorder="1" applyAlignment="1">
      <alignment horizontal="center" vertical="center"/>
    </xf>
    <xf numFmtId="39" fontId="50" fillId="4" borderId="16" xfId="0" applyNumberFormat="1" applyFont="1" applyFill="1" applyBorder="1" applyAlignment="1">
      <alignment horizontal="center" vertical="center"/>
    </xf>
    <xf numFmtId="172" fontId="37" fillId="0" borderId="10" xfId="3" applyNumberFormat="1" applyFont="1" applyFill="1" applyBorder="1"/>
    <xf numFmtId="172" fontId="37" fillId="0" borderId="5" xfId="3" applyNumberFormat="1" applyFont="1" applyFill="1" applyBorder="1"/>
    <xf numFmtId="172" fontId="37" fillId="0" borderId="14" xfId="3" applyNumberFormat="1" applyFont="1" applyFill="1" applyBorder="1"/>
    <xf numFmtId="172" fontId="50" fillId="4" borderId="16" xfId="3" applyNumberFormat="1" applyFont="1" applyFill="1" applyBorder="1"/>
    <xf numFmtId="172" fontId="50" fillId="4" borderId="46" xfId="3" applyNumberFormat="1" applyFont="1" applyFill="1" applyBorder="1"/>
    <xf numFmtId="172" fontId="37" fillId="0" borderId="0" xfId="3" applyNumberFormat="1" applyFont="1" applyFill="1" applyBorder="1"/>
    <xf numFmtId="172" fontId="49" fillId="4" borderId="6" xfId="3" applyNumberFormat="1" applyFont="1" applyFill="1" applyBorder="1" applyAlignment="1">
      <alignment horizontal="right" vertical="center" wrapText="1" readingOrder="1"/>
    </xf>
    <xf numFmtId="0" fontId="51" fillId="0" borderId="0" xfId="0" applyNumberFormat="1" applyFont="1" applyFill="1" applyBorder="1" applyAlignment="1">
      <alignment horizontal="center" vertical="center" wrapText="1" readingOrder="1"/>
    </xf>
    <xf numFmtId="41" fontId="42" fillId="0" borderId="0" xfId="3" applyFont="1" applyFill="1" applyBorder="1" applyAlignment="1">
      <alignment horizontal="left" vertical="center" wrapText="1" readingOrder="1"/>
    </xf>
    <xf numFmtId="172" fontId="42" fillId="0" borderId="0" xfId="3" applyNumberFormat="1" applyFont="1" applyFill="1" applyBorder="1" applyAlignment="1">
      <alignment horizontal="right"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51" fillId="0" borderId="15" xfId="0" applyNumberFormat="1" applyFont="1" applyFill="1" applyBorder="1" applyAlignment="1">
      <alignment horizontal="center" vertical="center" wrapText="1" readingOrder="1"/>
    </xf>
    <xf numFmtId="0" fontId="51" fillId="0" borderId="16" xfId="0" applyNumberFormat="1" applyFont="1" applyFill="1" applyBorder="1" applyAlignment="1">
      <alignment horizontal="center" vertical="center" wrapText="1" readingOrder="1"/>
    </xf>
    <xf numFmtId="0" fontId="42" fillId="0" borderId="16" xfId="0" applyNumberFormat="1" applyFont="1" applyFill="1" applyBorder="1" applyAlignment="1">
      <alignment horizontal="center" vertical="center" wrapText="1" readingOrder="1"/>
    </xf>
    <xf numFmtId="0" fontId="51" fillId="0" borderId="16" xfId="0" applyNumberFormat="1" applyFont="1" applyFill="1" applyBorder="1" applyAlignment="1">
      <alignment horizontal="left" vertical="center" wrapText="1" readingOrder="1"/>
    </xf>
    <xf numFmtId="172" fontId="51" fillId="0" borderId="16" xfId="3" applyNumberFormat="1" applyFont="1" applyFill="1" applyBorder="1" applyAlignment="1">
      <alignment horizontal="right" vertical="center" wrapText="1" readingOrder="1"/>
    </xf>
    <xf numFmtId="39" fontId="42" fillId="0" borderId="38" xfId="0" applyNumberFormat="1" applyFont="1" applyFill="1" applyBorder="1" applyAlignment="1">
      <alignment horizontal="center" vertical="center" wrapText="1" readingOrder="1"/>
    </xf>
    <xf numFmtId="39" fontId="42" fillId="0" borderId="16" xfId="0" applyNumberFormat="1" applyFont="1" applyFill="1" applyBorder="1" applyAlignment="1">
      <alignment horizontal="center" vertical="center" wrapText="1" readingOrder="1"/>
    </xf>
    <xf numFmtId="39" fontId="42" fillId="0" borderId="17" xfId="0" applyNumberFormat="1" applyFont="1" applyFill="1" applyBorder="1" applyAlignment="1">
      <alignment horizontal="center" vertical="center" wrapText="1" readingOrder="1"/>
    </xf>
    <xf numFmtId="0" fontId="3" fillId="0" borderId="20" xfId="0" applyNumberFormat="1" applyFont="1" applyFill="1" applyBorder="1" applyAlignment="1">
      <alignment horizontal="center" vertical="center" wrapText="1" readingOrder="1"/>
    </xf>
    <xf numFmtId="0" fontId="3" fillId="0" borderId="13" xfId="0" applyNumberFormat="1" applyFont="1" applyFill="1" applyBorder="1" applyAlignment="1">
      <alignment horizontal="center" vertical="center" wrapText="1" readingOrder="1"/>
    </xf>
    <xf numFmtId="0" fontId="52" fillId="0" borderId="2" xfId="0" applyNumberFormat="1" applyFont="1" applyFill="1" applyBorder="1" applyAlignment="1">
      <alignment horizontal="center" vertical="center" wrapText="1" readingOrder="1"/>
    </xf>
    <xf numFmtId="0" fontId="52" fillId="0" borderId="10" xfId="0" applyNumberFormat="1" applyFont="1" applyFill="1" applyBorder="1" applyAlignment="1">
      <alignment horizontal="center" vertical="center" wrapText="1" readingOrder="1"/>
    </xf>
    <xf numFmtId="0" fontId="52" fillId="0" borderId="20" xfId="0" applyNumberFormat="1" applyFont="1" applyFill="1" applyBorder="1" applyAlignment="1">
      <alignment horizontal="center" vertical="center" wrapText="1" readingOrder="1"/>
    </xf>
    <xf numFmtId="0" fontId="36" fillId="0" borderId="0" xfId="0" applyNumberFormat="1" applyFont="1" applyFill="1" applyBorder="1" applyAlignment="1">
      <alignment horizontal="left" vertical="center" wrapText="1" readingOrder="1"/>
    </xf>
    <xf numFmtId="0" fontId="40" fillId="0" borderId="0" xfId="0" applyNumberFormat="1" applyFont="1" applyFill="1" applyBorder="1" applyAlignment="1">
      <alignment horizontal="left" vertical="center" wrapText="1" readingOrder="1"/>
    </xf>
    <xf numFmtId="0" fontId="36" fillId="0" borderId="23" xfId="0" applyNumberFormat="1" applyFont="1" applyFill="1" applyBorder="1" applyAlignment="1">
      <alignment horizontal="left" vertical="center" wrapText="1" readingOrder="1"/>
    </xf>
    <xf numFmtId="172" fontId="51" fillId="0" borderId="10" xfId="3" applyNumberFormat="1" applyFont="1" applyFill="1" applyBorder="1" applyAlignment="1">
      <alignment horizontal="left" vertical="center" wrapText="1" readingOrder="1"/>
    </xf>
    <xf numFmtId="172" fontId="51" fillId="0" borderId="2" xfId="3" applyNumberFormat="1" applyFont="1" applyFill="1" applyBorder="1" applyAlignment="1">
      <alignment horizontal="left" vertical="center" wrapText="1" readingOrder="1"/>
    </xf>
    <xf numFmtId="172" fontId="51" fillId="0" borderId="20" xfId="3" applyNumberFormat="1" applyFont="1" applyFill="1" applyBorder="1" applyAlignment="1">
      <alignment horizontal="left" vertical="center" wrapText="1" readingOrder="1"/>
    </xf>
    <xf numFmtId="165" fontId="42" fillId="0" borderId="22" xfId="0" applyNumberFormat="1" applyFont="1" applyFill="1" applyBorder="1" applyAlignment="1">
      <alignment horizontal="left" vertical="center" wrapText="1" readingOrder="1"/>
    </xf>
    <xf numFmtId="172" fontId="51" fillId="0" borderId="16" xfId="3" applyNumberFormat="1" applyFont="1" applyFill="1" applyBorder="1" applyAlignment="1">
      <alignment horizontal="left" vertical="center" wrapText="1" readingOrder="1"/>
    </xf>
    <xf numFmtId="172" fontId="42" fillId="0" borderId="0" xfId="3" applyNumberFormat="1" applyFont="1" applyFill="1" applyBorder="1" applyAlignment="1">
      <alignment horizontal="left" vertical="center" wrapText="1" readingOrder="1"/>
    </xf>
    <xf numFmtId="39" fontId="49" fillId="4" borderId="46" xfId="0" applyNumberFormat="1" applyFont="1" applyFill="1" applyBorder="1" applyAlignment="1">
      <alignment horizontal="left" vertical="center" wrapText="1" readingOrder="1"/>
    </xf>
    <xf numFmtId="0" fontId="37" fillId="0" borderId="0" xfId="0" applyFont="1" applyFill="1" applyBorder="1" applyAlignment="1">
      <alignment horizontal="left" vertical="center" readingOrder="1"/>
    </xf>
    <xf numFmtId="0" fontId="36" fillId="0" borderId="16" xfId="0" applyNumberFormat="1" applyFont="1" applyFill="1" applyBorder="1" applyAlignment="1">
      <alignment horizontal="left" vertical="center" wrapText="1" readingOrder="1"/>
    </xf>
    <xf numFmtId="172" fontId="37" fillId="0" borderId="10" xfId="3" applyNumberFormat="1" applyFont="1" applyFill="1" applyBorder="1" applyAlignment="1">
      <alignment horizontal="left" vertical="center" readingOrder="1"/>
    </xf>
    <xf numFmtId="172" fontId="37" fillId="0" borderId="5" xfId="3" applyNumberFormat="1" applyFont="1" applyFill="1" applyBorder="1" applyAlignment="1">
      <alignment horizontal="left" vertical="center" readingOrder="1"/>
    </xf>
    <xf numFmtId="172" fontId="37" fillId="0" borderId="14" xfId="3" applyNumberFormat="1" applyFont="1" applyFill="1" applyBorder="1" applyAlignment="1">
      <alignment horizontal="left" vertical="center" readingOrder="1"/>
    </xf>
    <xf numFmtId="172" fontId="50" fillId="4" borderId="16" xfId="3" applyNumberFormat="1" applyFont="1" applyFill="1" applyBorder="1" applyAlignment="1">
      <alignment horizontal="left" vertical="center" readingOrder="1"/>
    </xf>
    <xf numFmtId="172" fontId="37" fillId="0" borderId="50" xfId="3" applyNumberFormat="1" applyFont="1" applyFill="1" applyBorder="1" applyAlignment="1">
      <alignment horizontal="left" vertical="center" readingOrder="1"/>
    </xf>
    <xf numFmtId="172" fontId="50" fillId="4" borderId="46" xfId="3" applyNumberFormat="1" applyFont="1" applyFill="1" applyBorder="1" applyAlignment="1">
      <alignment horizontal="left" vertical="center" readingOrder="1"/>
    </xf>
    <xf numFmtId="172" fontId="37" fillId="0" borderId="0" xfId="3" applyNumberFormat="1" applyFont="1" applyFill="1" applyBorder="1" applyAlignment="1">
      <alignment horizontal="left" vertical="center" readingOrder="1"/>
    </xf>
    <xf numFmtId="172" fontId="49" fillId="4" borderId="6" xfId="3" applyNumberFormat="1" applyFont="1" applyFill="1" applyBorder="1" applyAlignment="1">
      <alignment horizontal="left" vertical="center" wrapText="1" readingOrder="1"/>
    </xf>
    <xf numFmtId="39" fontId="37" fillId="0" borderId="0" xfId="0" applyNumberFormat="1" applyFont="1" applyFill="1" applyBorder="1" applyAlignment="1">
      <alignment horizontal="left" vertical="center" readingOrder="1"/>
    </xf>
    <xf numFmtId="0" fontId="51" fillId="0" borderId="54" xfId="0" applyNumberFormat="1" applyFont="1" applyFill="1" applyBorder="1" applyAlignment="1">
      <alignment horizontal="left" vertical="center" wrapText="1" readingOrder="1"/>
    </xf>
    <xf numFmtId="172" fontId="51" fillId="0" borderId="46" xfId="3" applyNumberFormat="1" applyFont="1" applyFill="1" applyBorder="1" applyAlignment="1">
      <alignment horizontal="left" vertical="center" wrapText="1" readingOrder="1"/>
    </xf>
    <xf numFmtId="172" fontId="51" fillId="0" borderId="46" xfId="3" applyNumberFormat="1" applyFont="1" applyFill="1" applyBorder="1" applyAlignment="1">
      <alignment horizontal="right" vertical="center" wrapText="1" readingOrder="1"/>
    </xf>
    <xf numFmtId="39" fontId="42" fillId="0" borderId="46" xfId="0" applyNumberFormat="1" applyFont="1" applyFill="1" applyBorder="1" applyAlignment="1">
      <alignment horizontal="center" vertical="center" wrapText="1" readingOrder="1"/>
    </xf>
    <xf numFmtId="39" fontId="42" fillId="0" borderId="14" xfId="0" applyNumberFormat="1" applyFont="1" applyFill="1" applyBorder="1" applyAlignment="1">
      <alignment horizontal="center" vertical="center" wrapText="1" readingOrder="1"/>
    </xf>
    <xf numFmtId="39" fontId="42" fillId="0" borderId="48" xfId="0" applyNumberFormat="1" applyFont="1" applyFill="1" applyBorder="1" applyAlignment="1">
      <alignment horizontal="center" vertical="center" wrapText="1" readingOrder="1"/>
    </xf>
    <xf numFmtId="0" fontId="53" fillId="0" borderId="1" xfId="0" applyNumberFormat="1" applyFont="1" applyFill="1" applyBorder="1" applyAlignment="1">
      <alignment horizontal="center" vertical="center" wrapText="1" readingOrder="1"/>
    </xf>
    <xf numFmtId="0" fontId="53" fillId="0" borderId="1" xfId="0" applyNumberFormat="1" applyFont="1" applyFill="1" applyBorder="1" applyAlignment="1">
      <alignment horizontal="left" vertical="center" wrapText="1" readingOrder="1"/>
    </xf>
    <xf numFmtId="0" fontId="54" fillId="0" borderId="1" xfId="0" applyNumberFormat="1" applyFont="1" applyFill="1" applyBorder="1" applyAlignment="1">
      <alignment horizontal="center" vertical="center" wrapText="1" readingOrder="1"/>
    </xf>
    <xf numFmtId="0" fontId="54" fillId="0" borderId="0" xfId="0" applyNumberFormat="1" applyFont="1" applyFill="1" applyBorder="1" applyAlignment="1">
      <alignment horizontal="center" vertical="center" wrapText="1" readingOrder="1"/>
    </xf>
    <xf numFmtId="0" fontId="55" fillId="0" borderId="0" xfId="0" applyFont="1" applyFill="1" applyBorder="1"/>
    <xf numFmtId="0" fontId="53" fillId="0" borderId="1" xfId="0" applyNumberFormat="1" applyFont="1" applyFill="1" applyBorder="1" applyAlignment="1">
      <alignment vertical="center" wrapText="1" readingOrder="1"/>
    </xf>
    <xf numFmtId="173" fontId="53" fillId="0" borderId="1" xfId="0" applyNumberFormat="1" applyFont="1" applyFill="1" applyBorder="1" applyAlignment="1">
      <alignment horizontal="right" vertical="center" wrapText="1" readingOrder="1"/>
    </xf>
    <xf numFmtId="0" fontId="54" fillId="0" borderId="1" xfId="0" applyNumberFormat="1" applyFont="1" applyFill="1" applyBorder="1" applyAlignment="1">
      <alignment horizontal="left" vertical="center" wrapText="1" readingOrder="1"/>
    </xf>
    <xf numFmtId="0" fontId="56" fillId="0" borderId="1" xfId="0" applyNumberFormat="1" applyFont="1" applyFill="1" applyBorder="1" applyAlignment="1">
      <alignment horizontal="right" vertical="center" wrapText="1" readingOrder="1"/>
    </xf>
    <xf numFmtId="0" fontId="7" fillId="0" borderId="0" xfId="0" applyFont="1" applyFill="1" applyBorder="1" applyAlignment="1">
      <alignment horizontal="center"/>
    </xf>
    <xf numFmtId="0" fontId="32" fillId="16" borderId="6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32" fillId="16" borderId="38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horizontal="center" vertical="center" wrapText="1"/>
    </xf>
    <xf numFmtId="0" fontId="26" fillId="0" borderId="3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/>
    </xf>
    <xf numFmtId="0" fontId="26" fillId="0" borderId="34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left" vertical="top" wrapText="1"/>
    </xf>
    <xf numFmtId="0" fontId="29" fillId="16" borderId="8" xfId="0" applyFont="1" applyFill="1" applyBorder="1" applyAlignment="1">
      <alignment horizontal="center"/>
    </xf>
    <xf numFmtId="0" fontId="29" fillId="16" borderId="10" xfId="0" applyFont="1" applyFill="1" applyBorder="1" applyAlignment="1">
      <alignment horizontal="center"/>
    </xf>
    <xf numFmtId="0" fontId="29" fillId="16" borderId="11" xfId="0" applyFont="1" applyFill="1" applyBorder="1" applyAlignment="1">
      <alignment horizontal="center"/>
    </xf>
    <xf numFmtId="0" fontId="30" fillId="16" borderId="43" xfId="0" applyFont="1" applyFill="1" applyBorder="1" applyAlignment="1">
      <alignment horizontal="center" vertical="center" wrapText="1"/>
    </xf>
    <xf numFmtId="0" fontId="30" fillId="16" borderId="44" xfId="0" applyFont="1" applyFill="1" applyBorder="1" applyAlignment="1">
      <alignment horizontal="center" vertical="center"/>
    </xf>
    <xf numFmtId="0" fontId="30" fillId="16" borderId="1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30" fillId="16" borderId="19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6" fillId="15" borderId="29" xfId="0" applyFont="1" applyFill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0" fontId="29" fillId="16" borderId="40" xfId="0" applyFont="1" applyFill="1" applyBorder="1" applyAlignment="1">
      <alignment horizontal="center"/>
    </xf>
    <xf numFmtId="0" fontId="29" fillId="16" borderId="41" xfId="0" applyFont="1" applyFill="1" applyBorder="1" applyAlignment="1">
      <alignment horizontal="center"/>
    </xf>
    <xf numFmtId="0" fontId="29" fillId="16" borderId="42" xfId="0" applyFont="1" applyFill="1" applyBorder="1" applyAlignment="1">
      <alignment horizontal="center"/>
    </xf>
    <xf numFmtId="0" fontId="30" fillId="16" borderId="8" xfId="0" applyFont="1" applyFill="1" applyBorder="1" applyAlignment="1">
      <alignment horizontal="center" vertical="center" wrapText="1"/>
    </xf>
    <xf numFmtId="0" fontId="30" fillId="16" borderId="12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4" fontId="45" fillId="4" borderId="6" xfId="0" applyNumberFormat="1" applyFont="1" applyFill="1" applyBorder="1" applyAlignment="1" applyProtection="1">
      <alignment horizontal="center" vertical="center"/>
    </xf>
    <xf numFmtId="4" fontId="45" fillId="4" borderId="7" xfId="0" applyNumberFormat="1" applyFont="1" applyFill="1" applyBorder="1" applyAlignment="1" applyProtection="1">
      <alignment horizontal="center" vertical="center"/>
    </xf>
    <xf numFmtId="4" fontId="45" fillId="4" borderId="18" xfId="0" applyNumberFormat="1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>
      <alignment horizontal="center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3E37B"/>
      <color rgb="FFF9B277"/>
      <color rgb="FF96BAE6"/>
      <color rgb="FF71BFD1"/>
      <color rgb="FFD89794"/>
      <color rgb="FF46DE63"/>
      <color rgb="FF1DA337"/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F3-478F-9860-1F9B05034FC4}"/>
                </c:ext>
              </c:extLst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F3-478F-9860-1F9B05034FC4}"/>
                </c:ext>
              </c:extLst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F3-478F-9860-1F9B05034FC4}"/>
                </c:ext>
              </c:extLst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F3-478F-9860-1F9B05034F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0.69008031742345377</c:v>
                </c:pt>
                <c:pt idx="2">
                  <c:v>0.91983862874214917</c:v>
                </c:pt>
                <c:pt idx="3">
                  <c:v>0.66432265984405681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F3-478F-9860-1F9B05034FC4}"/>
            </c:ext>
          </c:extLst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0.81339429537375241</c:v>
                </c:pt>
                <c:pt idx="2">
                  <c:v>0.93122178299834424</c:v>
                </c:pt>
                <c:pt idx="3">
                  <c:v>0.60828754220251602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F3-478F-9860-1F9B05034FC4}"/>
            </c:ext>
          </c:extLst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0.92952228545481252</c:v>
                </c:pt>
                <c:pt idx="1">
                  <c:v>0.73098091068630011</c:v>
                </c:pt>
                <c:pt idx="2">
                  <c:v>0.9236141760890082</c:v>
                </c:pt>
                <c:pt idx="3">
                  <c:v>0.6457370169738208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F3-478F-9860-1F9B05034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499584"/>
        <c:axId val="138501120"/>
        <c:axId val="0"/>
      </c:bar3DChart>
      <c:catAx>
        <c:axId val="138499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01120"/>
        <c:crosses val="autoZero"/>
        <c:auto val="1"/>
        <c:lblAlgn val="ctr"/>
        <c:lblOffset val="100"/>
        <c:noMultiLvlLbl val="0"/>
      </c:catAx>
      <c:valAx>
        <c:axId val="13850112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499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23305.201869490003</c:v>
                </c:pt>
                <c:pt idx="1">
                  <c:v>22435.321372369999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C-46C7-B15E-86D5C63E4612}"/>
            </c:ext>
          </c:extLst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13632.835911550001</c:v>
                </c:pt>
                <c:pt idx="1">
                  <c:v>10195.159096949999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C-46C7-B15E-86D5C63E4612}"/>
            </c:ext>
          </c:extLst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36938.037781040002</c:v>
                </c:pt>
                <c:pt idx="1">
                  <c:v>32630.480469319999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C-46C7-B15E-86D5C63E4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524928"/>
        <c:axId val="138530816"/>
        <c:axId val="0"/>
      </c:bar3DChart>
      <c:catAx>
        <c:axId val="1385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530816"/>
        <c:crosses val="autoZero"/>
        <c:auto val="1"/>
        <c:lblAlgn val="ctr"/>
        <c:lblOffset val="100"/>
        <c:noMultiLvlLbl val="0"/>
      </c:catAx>
      <c:valAx>
        <c:axId val="13853081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24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3"/>
                <c:pt idx="0">
                  <c:v>C-113-1000</c:v>
                </c:pt>
                <c:pt idx="1">
                  <c:v>CSF</c:v>
                </c:pt>
                <c:pt idx="2">
                  <c:v>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B-4AD5-A48F-00AEB4C184C0}"/>
            </c:ext>
          </c:extLst>
        </c:ser>
        <c:ser>
          <c:idx val="1"/>
          <c:order val="1"/>
          <c:tx>
            <c:strRef>
              <c:f>RESUMEN!$B$112:$D$112</c:f>
              <c:strCache>
                <c:ptCount val="3"/>
                <c:pt idx="0">
                  <c:v>C-123-1000-4</c:v>
                </c:pt>
                <c:pt idx="1">
                  <c:v>CSF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B-4AD5-A48F-00AEB4C184C0}"/>
            </c:ext>
          </c:extLst>
        </c:ser>
        <c:ser>
          <c:idx val="2"/>
          <c:order val="2"/>
          <c:tx>
            <c:strRef>
              <c:f>RESUMEN!$B$113:$D$113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69.116313906195586</c:v>
                </c:pt>
                <c:pt idx="1">
                  <c:v>64.316740189591087</c:v>
                </c:pt>
                <c:pt idx="2">
                  <c:v>62.593624316835871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B-4AD5-A48F-00AEB4C184C0}"/>
            </c:ext>
          </c:extLst>
        </c:ser>
        <c:ser>
          <c:idx val="3"/>
          <c:order val="3"/>
          <c:tx>
            <c:strRef>
              <c:f>RESUMEN!$B$114:$D$114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4B-4AD5-A48F-00AEB4C184C0}"/>
            </c:ext>
          </c:extLst>
        </c:ser>
        <c:ser>
          <c:idx val="4"/>
          <c:order val="4"/>
          <c:tx>
            <c:strRef>
              <c:f>RESUMEN!$B$115:$D$115</c:f>
              <c:strCache>
                <c:ptCount val="3"/>
                <c:pt idx="0">
                  <c:v>C-520-1000-10</c:v>
                </c:pt>
                <c:pt idx="1">
                  <c:v>CSF</c:v>
                </c:pt>
                <c:pt idx="2">
                  <c:v>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4B-4AD5-A48F-00AEB4C18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687616"/>
        <c:axId val="138689152"/>
        <c:axId val="0"/>
      </c:bar3DChart>
      <c:catAx>
        <c:axId val="138687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9152"/>
        <c:crosses val="autoZero"/>
        <c:auto val="1"/>
        <c:lblAlgn val="ctr"/>
        <c:lblOffset val="100"/>
        <c:noMultiLvlLbl val="0"/>
      </c:catAx>
      <c:valAx>
        <c:axId val="13868915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7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Z41"/>
  <sheetViews>
    <sheetView showGridLines="0" topLeftCell="A13" workbookViewId="0">
      <selection activeCell="O33" sqref="O33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/>
    <row r="30" spans="1:26">
      <c r="O30" s="19" t="s">
        <v>333</v>
      </c>
    </row>
    <row r="31" spans="1:26">
      <c r="O31" s="20"/>
    </row>
    <row r="32" spans="1:26">
      <c r="O32" s="21" t="s">
        <v>334</v>
      </c>
    </row>
    <row r="33" spans="15:15">
      <c r="O33" s="21" t="s">
        <v>335</v>
      </c>
    </row>
    <row r="34" spans="15:15">
      <c r="O34" s="21" t="s">
        <v>336</v>
      </c>
    </row>
    <row r="35" spans="15:15">
      <c r="O35" s="19" t="s">
        <v>337</v>
      </c>
    </row>
    <row r="36" spans="15:15">
      <c r="O36" s="20"/>
    </row>
    <row r="37" spans="15:15">
      <c r="O37" s="21" t="s">
        <v>338</v>
      </c>
    </row>
    <row r="38" spans="15:15">
      <c r="O38" s="21" t="s">
        <v>339</v>
      </c>
    </row>
    <row r="39" spans="15:15">
      <c r="O39" s="19" t="s">
        <v>340</v>
      </c>
    </row>
    <row r="40" spans="15:15">
      <c r="O40" s="19"/>
    </row>
    <row r="41" spans="15:1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>
      <c r="U133" s="8"/>
    </row>
    <row r="134" spans="1:28">
      <c r="U134" s="8"/>
      <c r="X134" s="8"/>
    </row>
    <row r="135" spans="1:28">
      <c r="U135" s="8"/>
    </row>
    <row r="136" spans="1:28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>
      <c r="W144" s="16"/>
      <c r="X144" s="16"/>
      <c r="Y144" s="16"/>
    </row>
    <row r="145" spans="23:26">
      <c r="W145" s="16"/>
      <c r="X145" s="16"/>
      <c r="Y145" s="16"/>
    </row>
    <row r="146" spans="23:26">
      <c r="Y146" s="16"/>
      <c r="Z146" s="16"/>
    </row>
    <row r="147" spans="23:26">
      <c r="X147" s="8"/>
      <c r="Y147" s="16"/>
    </row>
  </sheetData>
  <autoFilter ref="A4:Z134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2:W48"/>
  <sheetViews>
    <sheetView showGridLines="0" topLeftCell="H22" workbookViewId="0">
      <selection activeCell="L33" sqref="L33"/>
    </sheetView>
  </sheetViews>
  <sheetFormatPr baseColWidth="10" defaultColWidth="11.42578125" defaultRowHeight="12"/>
  <cols>
    <col min="1" max="1" width="15.140625" style="24" customWidth="1"/>
    <col min="2" max="2" width="5.5703125" style="24" customWidth="1"/>
    <col min="3" max="7" width="5.42578125" style="24" customWidth="1"/>
    <col min="8" max="8" width="6.42578125" style="24" customWidth="1"/>
    <col min="9" max="9" width="5.28515625" style="24" customWidth="1"/>
    <col min="10" max="10" width="5.42578125" style="24" customWidth="1"/>
    <col min="11" max="11" width="50.85546875" style="25" customWidth="1"/>
    <col min="12" max="18" width="18.85546875" style="25" customWidth="1"/>
    <col min="19" max="19" width="7.140625" style="25" customWidth="1"/>
    <col min="20" max="20" width="7.5703125" style="25" customWidth="1"/>
    <col min="21" max="21" width="8.7109375" style="25" customWidth="1"/>
    <col min="22" max="22" width="10.140625" style="25" customWidth="1"/>
    <col min="23" max="23" width="9.140625" style="25" customWidth="1"/>
    <col min="24" max="16384" width="11.42578125" style="25"/>
  </cols>
  <sheetData>
    <row r="2" spans="1:23">
      <c r="A2" s="278" t="s">
        <v>347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</row>
    <row r="3" spans="1:23">
      <c r="A3" s="278" t="s">
        <v>348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</row>
    <row r="4" spans="1:23">
      <c r="A4" s="278" t="s">
        <v>349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</row>
    <row r="5" spans="1:23">
      <c r="A5" s="23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3" t="s">
        <v>1</v>
      </c>
      <c r="I5" s="23" t="s">
        <v>1</v>
      </c>
      <c r="J5" s="23" t="s">
        <v>1</v>
      </c>
      <c r="K5" s="26" t="s">
        <v>1</v>
      </c>
      <c r="L5" s="26" t="s">
        <v>1</v>
      </c>
      <c r="M5" s="26" t="s">
        <v>1</v>
      </c>
      <c r="N5" s="26" t="s">
        <v>1</v>
      </c>
      <c r="O5" s="26" t="s">
        <v>1</v>
      </c>
      <c r="P5" s="26" t="s">
        <v>1</v>
      </c>
      <c r="Q5" s="26"/>
      <c r="R5" s="26" t="s">
        <v>1</v>
      </c>
    </row>
    <row r="6" spans="1:23" ht="42.75" customHeight="1">
      <c r="A6" s="27" t="s">
        <v>8</v>
      </c>
      <c r="B6" s="27" t="s">
        <v>9</v>
      </c>
      <c r="C6" s="27" t="s">
        <v>10</v>
      </c>
      <c r="D6" s="27" t="s">
        <v>11</v>
      </c>
      <c r="E6" s="27" t="s">
        <v>12</v>
      </c>
      <c r="F6" s="27" t="s">
        <v>13</v>
      </c>
      <c r="G6" s="27" t="s">
        <v>14</v>
      </c>
      <c r="H6" s="27" t="s">
        <v>17</v>
      </c>
      <c r="I6" s="27" t="s">
        <v>18</v>
      </c>
      <c r="J6" s="27" t="s">
        <v>19</v>
      </c>
      <c r="K6" s="28" t="s">
        <v>20</v>
      </c>
      <c r="L6" s="29" t="s">
        <v>24</v>
      </c>
      <c r="M6" s="28" t="s">
        <v>26</v>
      </c>
      <c r="N6" s="28" t="s">
        <v>27</v>
      </c>
      <c r="O6" s="29" t="s">
        <v>28</v>
      </c>
      <c r="P6" s="30" t="s">
        <v>29</v>
      </c>
      <c r="Q6" s="28" t="s">
        <v>30</v>
      </c>
      <c r="R6" s="31" t="s">
        <v>31</v>
      </c>
      <c r="S6" s="32" t="s">
        <v>342</v>
      </c>
      <c r="T6" s="33" t="s">
        <v>343</v>
      </c>
      <c r="U6" s="34" t="s">
        <v>344</v>
      </c>
      <c r="V6" s="35" t="s">
        <v>345</v>
      </c>
      <c r="W6" s="36" t="s">
        <v>346</v>
      </c>
    </row>
    <row r="7" spans="1:23" ht="24">
      <c r="A7" s="48" t="s">
        <v>34</v>
      </c>
      <c r="B7" s="49" t="s">
        <v>35</v>
      </c>
      <c r="C7" s="49" t="s">
        <v>36</v>
      </c>
      <c r="D7" s="49" t="s">
        <v>37</v>
      </c>
      <c r="E7" s="49" t="s">
        <v>36</v>
      </c>
      <c r="F7" s="49" t="s">
        <v>36</v>
      </c>
      <c r="G7" s="49"/>
      <c r="H7" s="49" t="s">
        <v>38</v>
      </c>
      <c r="I7" s="49" t="s">
        <v>39</v>
      </c>
      <c r="J7" s="49" t="s">
        <v>40</v>
      </c>
      <c r="K7" s="39" t="s">
        <v>41</v>
      </c>
      <c r="L7" s="40">
        <v>6981000000</v>
      </c>
      <c r="M7" s="40">
        <v>6981000000</v>
      </c>
      <c r="N7" s="40">
        <v>0</v>
      </c>
      <c r="O7" s="40">
        <v>4026927890</v>
      </c>
      <c r="P7" s="40">
        <v>4022826873</v>
      </c>
      <c r="Q7" s="40">
        <v>4022826873</v>
      </c>
      <c r="R7" s="40">
        <v>4022826873</v>
      </c>
      <c r="S7" s="57">
        <f t="shared" ref="S7:S12" si="0">+O7/L7*100</f>
        <v>57.684112448073343</v>
      </c>
      <c r="T7" s="57">
        <f t="shared" ref="T7:T12" si="1">+P7/L7*100</f>
        <v>57.625367039106145</v>
      </c>
      <c r="U7" s="57">
        <f t="shared" ref="U7:U12" si="2">+R7/L7*100</f>
        <v>57.625367039106145</v>
      </c>
      <c r="V7" s="57">
        <f t="shared" ref="V7:V12" si="3">+N7/L7*100</f>
        <v>0</v>
      </c>
      <c r="W7" s="57">
        <f t="shared" ref="W7:W12" si="4">+M7/L7*100</f>
        <v>100</v>
      </c>
    </row>
    <row r="8" spans="1:23" ht="24">
      <c r="A8" s="48" t="s">
        <v>42</v>
      </c>
      <c r="B8" s="49" t="s">
        <v>35</v>
      </c>
      <c r="C8" s="49" t="s">
        <v>36</v>
      </c>
      <c r="D8" s="49" t="s">
        <v>37</v>
      </c>
      <c r="E8" s="49" t="s">
        <v>36</v>
      </c>
      <c r="F8" s="49" t="s">
        <v>43</v>
      </c>
      <c r="G8" s="49"/>
      <c r="H8" s="49" t="s">
        <v>38</v>
      </c>
      <c r="I8" s="49" t="s">
        <v>39</v>
      </c>
      <c r="J8" s="49" t="s">
        <v>40</v>
      </c>
      <c r="K8" s="39" t="s">
        <v>44</v>
      </c>
      <c r="L8" s="40">
        <v>824000000</v>
      </c>
      <c r="M8" s="40">
        <v>824000000</v>
      </c>
      <c r="N8" s="40">
        <v>0</v>
      </c>
      <c r="O8" s="40">
        <v>433692227</v>
      </c>
      <c r="P8" s="40">
        <v>433594678</v>
      </c>
      <c r="Q8" s="40">
        <v>433594678</v>
      </c>
      <c r="R8" s="40">
        <v>433594678</v>
      </c>
      <c r="S8" s="57">
        <f t="shared" si="0"/>
        <v>52.63255182038835</v>
      </c>
      <c r="T8" s="57">
        <f t="shared" si="1"/>
        <v>52.62071334951456</v>
      </c>
      <c r="U8" s="57">
        <f t="shared" si="2"/>
        <v>52.62071334951456</v>
      </c>
      <c r="V8" s="57">
        <f t="shared" si="3"/>
        <v>0</v>
      </c>
      <c r="W8" s="57">
        <f t="shared" si="4"/>
        <v>100</v>
      </c>
    </row>
    <row r="9" spans="1:23" ht="24">
      <c r="A9" s="48" t="s">
        <v>45</v>
      </c>
      <c r="B9" s="49" t="s">
        <v>35</v>
      </c>
      <c r="C9" s="49" t="s">
        <v>36</v>
      </c>
      <c r="D9" s="49" t="s">
        <v>37</v>
      </c>
      <c r="E9" s="49" t="s">
        <v>36</v>
      </c>
      <c r="F9" s="49" t="s">
        <v>46</v>
      </c>
      <c r="G9" s="49"/>
      <c r="H9" s="49" t="s">
        <v>38</v>
      </c>
      <c r="I9" s="49" t="s">
        <v>39</v>
      </c>
      <c r="J9" s="49" t="s">
        <v>40</v>
      </c>
      <c r="K9" s="39" t="s">
        <v>47</v>
      </c>
      <c r="L9" s="40">
        <v>2091000000</v>
      </c>
      <c r="M9" s="40">
        <v>2091000000</v>
      </c>
      <c r="N9" s="40">
        <v>0</v>
      </c>
      <c r="O9" s="40">
        <v>1002046771</v>
      </c>
      <c r="P9" s="40">
        <v>1001691675</v>
      </c>
      <c r="Q9" s="40">
        <v>1001691675</v>
      </c>
      <c r="R9" s="40">
        <v>1001691675</v>
      </c>
      <c r="S9" s="57">
        <f t="shared" si="0"/>
        <v>47.92189244380679</v>
      </c>
      <c r="T9" s="57">
        <f t="shared" si="1"/>
        <v>47.904910329985654</v>
      </c>
      <c r="U9" s="57">
        <f t="shared" si="2"/>
        <v>47.904910329985654</v>
      </c>
      <c r="V9" s="57">
        <f t="shared" si="3"/>
        <v>0</v>
      </c>
      <c r="W9" s="57">
        <f t="shared" si="4"/>
        <v>100</v>
      </c>
    </row>
    <row r="10" spans="1:23" ht="24">
      <c r="A10" s="48" t="s">
        <v>48</v>
      </c>
      <c r="B10" s="49" t="s">
        <v>35</v>
      </c>
      <c r="C10" s="49" t="s">
        <v>36</v>
      </c>
      <c r="D10" s="49" t="s">
        <v>37</v>
      </c>
      <c r="E10" s="49" t="s">
        <v>36</v>
      </c>
      <c r="F10" s="49" t="s">
        <v>49</v>
      </c>
      <c r="G10" s="49"/>
      <c r="H10" s="49" t="s">
        <v>38</v>
      </c>
      <c r="I10" s="49" t="s">
        <v>39</v>
      </c>
      <c r="J10" s="49" t="s">
        <v>40</v>
      </c>
      <c r="K10" s="39" t="s">
        <v>50</v>
      </c>
      <c r="L10" s="40">
        <v>95000000</v>
      </c>
      <c r="M10" s="40">
        <v>95000000</v>
      </c>
      <c r="N10" s="40">
        <v>0</v>
      </c>
      <c r="O10" s="40">
        <v>86747527</v>
      </c>
      <c r="P10" s="40">
        <v>86402113</v>
      </c>
      <c r="Q10" s="40">
        <v>86402113</v>
      </c>
      <c r="R10" s="40">
        <v>86402113</v>
      </c>
      <c r="S10" s="57">
        <f t="shared" si="0"/>
        <v>91.31318631578948</v>
      </c>
      <c r="T10" s="57">
        <f t="shared" si="1"/>
        <v>90.949592631578952</v>
      </c>
      <c r="U10" s="57">
        <f t="shared" si="2"/>
        <v>90.949592631578952</v>
      </c>
      <c r="V10" s="57">
        <f t="shared" si="3"/>
        <v>0</v>
      </c>
      <c r="W10" s="57">
        <f t="shared" si="4"/>
        <v>100</v>
      </c>
    </row>
    <row r="11" spans="1:23" ht="24">
      <c r="A11" s="48" t="s">
        <v>51</v>
      </c>
      <c r="B11" s="49" t="s">
        <v>35</v>
      </c>
      <c r="C11" s="49" t="s">
        <v>36</v>
      </c>
      <c r="D11" s="49" t="s">
        <v>37</v>
      </c>
      <c r="E11" s="49" t="s">
        <v>52</v>
      </c>
      <c r="F11" s="49"/>
      <c r="G11" s="49"/>
      <c r="H11" s="49" t="s">
        <v>38</v>
      </c>
      <c r="I11" s="49" t="s">
        <v>39</v>
      </c>
      <c r="J11" s="49" t="s">
        <v>40</v>
      </c>
      <c r="K11" s="39" t="s">
        <v>53</v>
      </c>
      <c r="L11" s="40">
        <v>139500000</v>
      </c>
      <c r="M11" s="40">
        <v>91515330</v>
      </c>
      <c r="N11" s="40">
        <v>47984670</v>
      </c>
      <c r="O11" s="40">
        <v>80819474</v>
      </c>
      <c r="P11" s="40">
        <v>34479362</v>
      </c>
      <c r="Q11" s="40">
        <v>31231362</v>
      </c>
      <c r="R11" s="40">
        <v>29531362</v>
      </c>
      <c r="S11" s="57">
        <f t="shared" si="0"/>
        <v>57.93510681003584</v>
      </c>
      <c r="T11" s="57">
        <f t="shared" si="1"/>
        <v>24.716388530465949</v>
      </c>
      <c r="U11" s="57">
        <f t="shared" si="2"/>
        <v>21.169435125448029</v>
      </c>
      <c r="V11" s="57">
        <f t="shared" si="3"/>
        <v>34.397612903225806</v>
      </c>
      <c r="W11" s="57">
        <f t="shared" si="4"/>
        <v>65.602387096774194</v>
      </c>
    </row>
    <row r="12" spans="1:23" ht="24">
      <c r="A12" s="48" t="s">
        <v>54</v>
      </c>
      <c r="B12" s="49" t="s">
        <v>35</v>
      </c>
      <c r="C12" s="49" t="s">
        <v>36</v>
      </c>
      <c r="D12" s="49" t="s">
        <v>37</v>
      </c>
      <c r="E12" s="49" t="s">
        <v>46</v>
      </c>
      <c r="F12" s="49"/>
      <c r="G12" s="49"/>
      <c r="H12" s="49" t="s">
        <v>38</v>
      </c>
      <c r="I12" s="49" t="s">
        <v>39</v>
      </c>
      <c r="J12" s="49" t="s">
        <v>40</v>
      </c>
      <c r="K12" s="39" t="s">
        <v>55</v>
      </c>
      <c r="L12" s="40">
        <v>3150000000</v>
      </c>
      <c r="M12" s="40">
        <v>3150000000</v>
      </c>
      <c r="N12" s="40">
        <v>0</v>
      </c>
      <c r="O12" s="40">
        <v>1765169669</v>
      </c>
      <c r="P12" s="40">
        <v>1765108469</v>
      </c>
      <c r="Q12" s="40">
        <v>1765108469</v>
      </c>
      <c r="R12" s="40">
        <v>1765108469</v>
      </c>
      <c r="S12" s="57">
        <f t="shared" si="0"/>
        <v>56.037132349206352</v>
      </c>
      <c r="T12" s="57">
        <f t="shared" si="1"/>
        <v>56.035189492063495</v>
      </c>
      <c r="U12" s="57">
        <f t="shared" si="2"/>
        <v>56.035189492063495</v>
      </c>
      <c r="V12" s="57">
        <f t="shared" si="3"/>
        <v>0</v>
      </c>
      <c r="W12" s="57">
        <f t="shared" si="4"/>
        <v>100</v>
      </c>
    </row>
    <row r="13" spans="1:23" ht="1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39"/>
      <c r="L13" s="40"/>
      <c r="M13" s="40"/>
      <c r="N13" s="40"/>
      <c r="O13" s="40"/>
      <c r="P13" s="40"/>
      <c r="Q13" s="40"/>
      <c r="R13" s="40"/>
      <c r="S13" s="57"/>
      <c r="T13" s="57"/>
      <c r="U13" s="57"/>
      <c r="V13" s="57"/>
      <c r="W13" s="57"/>
    </row>
    <row r="14" spans="1:23" ht="24">
      <c r="A14" s="48" t="s">
        <v>56</v>
      </c>
      <c r="B14" s="49" t="s">
        <v>35</v>
      </c>
      <c r="C14" s="49" t="s">
        <v>52</v>
      </c>
      <c r="D14" s="49" t="s">
        <v>37</v>
      </c>
      <c r="E14" s="49" t="s">
        <v>57</v>
      </c>
      <c r="F14" s="49"/>
      <c r="G14" s="49"/>
      <c r="H14" s="49" t="s">
        <v>38</v>
      </c>
      <c r="I14" s="49" t="s">
        <v>39</v>
      </c>
      <c r="J14" s="49" t="s">
        <v>40</v>
      </c>
      <c r="K14" s="39" t="s">
        <v>58</v>
      </c>
      <c r="L14" s="40">
        <v>27850000</v>
      </c>
      <c r="M14" s="40">
        <v>26987000</v>
      </c>
      <c r="N14" s="40">
        <v>863000</v>
      </c>
      <c r="O14" s="40">
        <v>26987000</v>
      </c>
      <c r="P14" s="40">
        <v>26987000</v>
      </c>
      <c r="Q14" s="40">
        <v>26987000</v>
      </c>
      <c r="R14" s="40">
        <v>26987000</v>
      </c>
      <c r="S14" s="57">
        <f>+O14/L14*100</f>
        <v>96.901256732495511</v>
      </c>
      <c r="T14" s="57">
        <f>+P14/L14*100</f>
        <v>96.901256732495511</v>
      </c>
      <c r="U14" s="57">
        <f>+R14/L14*100</f>
        <v>96.901256732495511</v>
      </c>
      <c r="V14" s="57">
        <f>+N14/L14*100</f>
        <v>3.0987432675044881</v>
      </c>
      <c r="W14" s="57">
        <f>+M14/L14*100</f>
        <v>96.901256732495511</v>
      </c>
    </row>
    <row r="15" spans="1:23" ht="24">
      <c r="A15" s="48" t="s">
        <v>59</v>
      </c>
      <c r="B15" s="49" t="s">
        <v>35</v>
      </c>
      <c r="C15" s="49" t="s">
        <v>52</v>
      </c>
      <c r="D15" s="49" t="s">
        <v>37</v>
      </c>
      <c r="E15" s="49" t="s">
        <v>43</v>
      </c>
      <c r="F15" s="49"/>
      <c r="G15" s="49"/>
      <c r="H15" s="49" t="s">
        <v>38</v>
      </c>
      <c r="I15" s="49" t="s">
        <v>39</v>
      </c>
      <c r="J15" s="49" t="s">
        <v>40</v>
      </c>
      <c r="K15" s="39" t="s">
        <v>60</v>
      </c>
      <c r="L15" s="40">
        <v>1950909800</v>
      </c>
      <c r="M15" s="40">
        <v>1795978667.79</v>
      </c>
      <c r="N15" s="40">
        <v>154931132.21000001</v>
      </c>
      <c r="O15" s="40">
        <v>1486303470.22</v>
      </c>
      <c r="P15" s="40">
        <v>825706417.50999999</v>
      </c>
      <c r="Q15" s="40">
        <v>821231804.50999999</v>
      </c>
      <c r="R15" s="40">
        <v>821229735.36000001</v>
      </c>
      <c r="S15" s="57">
        <f>+O15/L15*100</f>
        <v>76.185145526461554</v>
      </c>
      <c r="T15" s="57">
        <f>+P15/L15*100</f>
        <v>42.324171907383928</v>
      </c>
      <c r="U15" s="57">
        <f>+R15/L15*100</f>
        <v>42.094705524571154</v>
      </c>
      <c r="V15" s="57">
        <f>+N15/L15*100</f>
        <v>7.9414810571970067</v>
      </c>
      <c r="W15" s="57">
        <f>+M15/L15*100</f>
        <v>92.058518942802991</v>
      </c>
    </row>
    <row r="16" spans="1:23" ht="1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39"/>
      <c r="L16" s="40"/>
      <c r="M16" s="40"/>
      <c r="N16" s="40"/>
      <c r="O16" s="40"/>
      <c r="P16" s="40"/>
      <c r="Q16" s="40"/>
      <c r="R16" s="40"/>
      <c r="S16" s="57"/>
      <c r="T16" s="57"/>
      <c r="U16" s="57"/>
      <c r="V16" s="57"/>
      <c r="W16" s="57"/>
    </row>
    <row r="17" spans="1:23" ht="24">
      <c r="A17" s="48" t="s">
        <v>61</v>
      </c>
      <c r="B17" s="49" t="s">
        <v>35</v>
      </c>
      <c r="C17" s="49" t="s">
        <v>57</v>
      </c>
      <c r="D17" s="49" t="s">
        <v>52</v>
      </c>
      <c r="E17" s="49" t="s">
        <v>36</v>
      </c>
      <c r="F17" s="49" t="s">
        <v>36</v>
      </c>
      <c r="G17" s="49"/>
      <c r="H17" s="49" t="s">
        <v>38</v>
      </c>
      <c r="I17" s="49" t="s">
        <v>62</v>
      </c>
      <c r="J17" s="49" t="s">
        <v>63</v>
      </c>
      <c r="K17" s="39" t="s">
        <v>64</v>
      </c>
      <c r="L17" s="40">
        <v>29265000</v>
      </c>
      <c r="M17" s="40">
        <v>0</v>
      </c>
      <c r="N17" s="40">
        <v>29265000</v>
      </c>
      <c r="O17" s="40">
        <v>0</v>
      </c>
      <c r="P17" s="40">
        <v>0</v>
      </c>
      <c r="Q17" s="40">
        <v>0</v>
      </c>
      <c r="R17" s="40">
        <v>0</v>
      </c>
      <c r="S17" s="57">
        <f>+O17/L17*100</f>
        <v>0</v>
      </c>
      <c r="T17" s="57">
        <f>+P17/L17*100</f>
        <v>0</v>
      </c>
      <c r="U17" s="57">
        <f>+R17/L17*100</f>
        <v>0</v>
      </c>
      <c r="V17" s="57">
        <f>+N17/L17*100</f>
        <v>100</v>
      </c>
      <c r="W17" s="57">
        <f>+M17/L17*100</f>
        <v>0</v>
      </c>
    </row>
    <row r="18" spans="1:23" ht="24">
      <c r="A18" s="48" t="s">
        <v>65</v>
      </c>
      <c r="B18" s="49" t="s">
        <v>35</v>
      </c>
      <c r="C18" s="49" t="s">
        <v>57</v>
      </c>
      <c r="D18" s="49" t="s">
        <v>46</v>
      </c>
      <c r="E18" s="49" t="s">
        <v>36</v>
      </c>
      <c r="F18" s="49" t="s">
        <v>36</v>
      </c>
      <c r="G18" s="49"/>
      <c r="H18" s="49" t="s">
        <v>38</v>
      </c>
      <c r="I18" s="49" t="s">
        <v>39</v>
      </c>
      <c r="J18" s="49" t="s">
        <v>40</v>
      </c>
      <c r="K18" s="39" t="s">
        <v>66</v>
      </c>
      <c r="L18" s="40">
        <v>189000000</v>
      </c>
      <c r="M18" s="40">
        <v>189000000</v>
      </c>
      <c r="N18" s="40">
        <v>0</v>
      </c>
      <c r="O18" s="40">
        <v>98356082</v>
      </c>
      <c r="P18" s="40">
        <v>98356082</v>
      </c>
      <c r="Q18" s="40">
        <v>98356082</v>
      </c>
      <c r="R18" s="40">
        <v>98356082</v>
      </c>
      <c r="S18" s="57">
        <f>+O18/L18*100</f>
        <v>52.040255026455029</v>
      </c>
      <c r="T18" s="57">
        <f>+P18/L18*100</f>
        <v>52.040255026455029</v>
      </c>
      <c r="U18" s="57">
        <f>+R18/L18*100</f>
        <v>52.040255026455029</v>
      </c>
      <c r="V18" s="57">
        <f>+N18/L18*100</f>
        <v>0</v>
      </c>
      <c r="W18" s="57">
        <f>+M18/L18*100</f>
        <v>100</v>
      </c>
    </row>
    <row r="19" spans="1:23" ht="24">
      <c r="A19" s="48" t="s">
        <v>67</v>
      </c>
      <c r="B19" s="49" t="s">
        <v>35</v>
      </c>
      <c r="C19" s="49" t="s">
        <v>57</v>
      </c>
      <c r="D19" s="49" t="s">
        <v>68</v>
      </c>
      <c r="E19" s="49" t="s">
        <v>36</v>
      </c>
      <c r="F19" s="49" t="s">
        <v>36</v>
      </c>
      <c r="G19" s="49"/>
      <c r="H19" s="49" t="s">
        <v>38</v>
      </c>
      <c r="I19" s="49" t="s">
        <v>39</v>
      </c>
      <c r="J19" s="49" t="s">
        <v>40</v>
      </c>
      <c r="K19" s="39" t="s">
        <v>69</v>
      </c>
      <c r="L19" s="40">
        <v>361044000</v>
      </c>
      <c r="M19" s="40">
        <v>0</v>
      </c>
      <c r="N19" s="40">
        <v>361044000</v>
      </c>
      <c r="O19" s="40">
        <v>0</v>
      </c>
      <c r="P19" s="40">
        <v>0</v>
      </c>
      <c r="Q19" s="40">
        <v>0</v>
      </c>
      <c r="R19" s="40">
        <v>0</v>
      </c>
      <c r="S19" s="57">
        <f>+O19/L19*100</f>
        <v>0</v>
      </c>
      <c r="T19" s="57">
        <f>+P19/L19*100</f>
        <v>0</v>
      </c>
      <c r="U19" s="57">
        <f>+R19/L19*100</f>
        <v>0</v>
      </c>
      <c r="V19" s="57">
        <f>+N19/L19*100</f>
        <v>100</v>
      </c>
      <c r="W19" s="57">
        <f>+M19/L19*100</f>
        <v>0</v>
      </c>
    </row>
    <row r="20" spans="1:23" ht="1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39"/>
      <c r="L20" s="40"/>
      <c r="M20" s="40"/>
      <c r="N20" s="40"/>
      <c r="O20" s="40"/>
      <c r="P20" s="40"/>
      <c r="Q20" s="40"/>
      <c r="R20" s="40"/>
      <c r="S20" s="57"/>
      <c r="T20" s="57"/>
      <c r="U20" s="57"/>
      <c r="V20" s="57"/>
      <c r="W20" s="57"/>
    </row>
    <row r="21" spans="1:23" ht="24">
      <c r="A21" s="48" t="s">
        <v>70</v>
      </c>
      <c r="B21" s="49" t="s">
        <v>71</v>
      </c>
      <c r="C21" s="49" t="s">
        <v>72</v>
      </c>
      <c r="D21" s="49" t="s">
        <v>73</v>
      </c>
      <c r="E21" s="49" t="s">
        <v>36</v>
      </c>
      <c r="F21" s="49" t="s">
        <v>1</v>
      </c>
      <c r="G21" s="49" t="s">
        <v>1</v>
      </c>
      <c r="H21" s="49" t="s">
        <v>38</v>
      </c>
      <c r="I21" s="49" t="s">
        <v>62</v>
      </c>
      <c r="J21" s="49" t="s">
        <v>40</v>
      </c>
      <c r="K21" s="39" t="s">
        <v>74</v>
      </c>
      <c r="L21" s="40">
        <v>100000000</v>
      </c>
      <c r="M21" s="40">
        <v>98785000.409999996</v>
      </c>
      <c r="N21" s="40">
        <v>1214999.5900000001</v>
      </c>
      <c r="O21" s="40">
        <v>98284996.409999996</v>
      </c>
      <c r="P21" s="40">
        <v>64501959.93</v>
      </c>
      <c r="Q21" s="40">
        <v>58568263.130000003</v>
      </c>
      <c r="R21" s="40">
        <v>58568263.130000003</v>
      </c>
      <c r="S21" s="57">
        <f>+O21/L21*100</f>
        <v>98.284996409999991</v>
      </c>
      <c r="T21" s="57">
        <f>+P21/L21*100</f>
        <v>64.501959929999998</v>
      </c>
      <c r="U21" s="57">
        <f>+R21/L21*100</f>
        <v>58.568263129999998</v>
      </c>
      <c r="V21" s="57">
        <f>+N21/L21*100</f>
        <v>1.2149995899999999</v>
      </c>
      <c r="W21" s="57">
        <f>+M21/L21*100</f>
        <v>98.785000409999995</v>
      </c>
    </row>
    <row r="22" spans="1:23" ht="1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39"/>
      <c r="L22" s="40"/>
      <c r="M22" s="40"/>
      <c r="N22" s="40"/>
      <c r="O22" s="40"/>
      <c r="P22" s="40"/>
      <c r="Q22" s="40"/>
      <c r="R22" s="40"/>
      <c r="S22" s="57"/>
      <c r="T22" s="57"/>
      <c r="U22" s="57"/>
      <c r="V22" s="57"/>
      <c r="W22" s="57"/>
    </row>
    <row r="23" spans="1:23" ht="36">
      <c r="A23" s="48" t="s">
        <v>75</v>
      </c>
      <c r="B23" s="49" t="s">
        <v>71</v>
      </c>
      <c r="C23" s="49" t="s">
        <v>76</v>
      </c>
      <c r="D23" s="49" t="s">
        <v>73</v>
      </c>
      <c r="E23" s="49" t="s">
        <v>43</v>
      </c>
      <c r="F23" s="49" t="s">
        <v>1</v>
      </c>
      <c r="G23" s="49" t="s">
        <v>1</v>
      </c>
      <c r="H23" s="49" t="s">
        <v>38</v>
      </c>
      <c r="I23" s="49" t="s">
        <v>62</v>
      </c>
      <c r="J23" s="49" t="s">
        <v>40</v>
      </c>
      <c r="K23" s="39" t="s">
        <v>77</v>
      </c>
      <c r="L23" s="40">
        <v>2430000000</v>
      </c>
      <c r="M23" s="40">
        <v>2424120000</v>
      </c>
      <c r="N23" s="40">
        <v>5880000</v>
      </c>
      <c r="O23" s="40">
        <v>1394923167</v>
      </c>
      <c r="P23" s="40">
        <v>1394839567</v>
      </c>
      <c r="Q23" s="40">
        <v>1394839567</v>
      </c>
      <c r="R23" s="40">
        <v>1384892867</v>
      </c>
      <c r="S23" s="57">
        <f>+O23/L23*100</f>
        <v>57.404245555555555</v>
      </c>
      <c r="T23" s="57">
        <f>+P23/L23*100</f>
        <v>57.400805226337447</v>
      </c>
      <c r="U23" s="57">
        <f>+R23/L23*100</f>
        <v>56.991476008230457</v>
      </c>
      <c r="V23" s="57">
        <f>+N23/L23*100</f>
        <v>0.24197530864197531</v>
      </c>
      <c r="W23" s="57">
        <f>+M23/L23*100</f>
        <v>99.758024691358031</v>
      </c>
    </row>
    <row r="24" spans="1:23" ht="36">
      <c r="A24" s="48" t="s">
        <v>75</v>
      </c>
      <c r="B24" s="49" t="s">
        <v>71</v>
      </c>
      <c r="C24" s="49" t="s">
        <v>76</v>
      </c>
      <c r="D24" s="49" t="s">
        <v>73</v>
      </c>
      <c r="E24" s="49" t="s">
        <v>43</v>
      </c>
      <c r="F24" s="49" t="s">
        <v>1</v>
      </c>
      <c r="G24" s="49" t="s">
        <v>1</v>
      </c>
      <c r="H24" s="49" t="s">
        <v>38</v>
      </c>
      <c r="I24" s="49" t="s">
        <v>62</v>
      </c>
      <c r="J24" s="49" t="s">
        <v>63</v>
      </c>
      <c r="K24" s="39" t="s">
        <v>77</v>
      </c>
      <c r="L24" s="40">
        <v>3500000000</v>
      </c>
      <c r="M24" s="40">
        <v>2382220746</v>
      </c>
      <c r="N24" s="40">
        <v>1117779254</v>
      </c>
      <c r="O24" s="40">
        <v>2128584770.05</v>
      </c>
      <c r="P24" s="40">
        <v>335456719.05000001</v>
      </c>
      <c r="Q24" s="40">
        <v>335456719.05000001</v>
      </c>
      <c r="R24" s="40">
        <v>335456719.05000001</v>
      </c>
      <c r="S24" s="57">
        <f>+O24/L24*100</f>
        <v>60.81670771571428</v>
      </c>
      <c r="T24" s="57">
        <f>+P24/L24*100</f>
        <v>9.5844776871428579</v>
      </c>
      <c r="U24" s="57">
        <f>+R24/L24*100</f>
        <v>9.5844776871428579</v>
      </c>
      <c r="V24" s="57">
        <f>+N24/L24*100</f>
        <v>31.936550114285716</v>
      </c>
      <c r="W24" s="57">
        <f>+M24/L24*100</f>
        <v>68.063449885714292</v>
      </c>
    </row>
    <row r="25" spans="1:23" ht="36">
      <c r="A25" s="48" t="s">
        <v>75</v>
      </c>
      <c r="B25" s="49" t="s">
        <v>71</v>
      </c>
      <c r="C25" s="49" t="s">
        <v>76</v>
      </c>
      <c r="D25" s="49" t="s">
        <v>73</v>
      </c>
      <c r="E25" s="49" t="s">
        <v>43</v>
      </c>
      <c r="F25" s="49" t="s">
        <v>1</v>
      </c>
      <c r="G25" s="49" t="s">
        <v>1</v>
      </c>
      <c r="H25" s="49" t="s">
        <v>38</v>
      </c>
      <c r="I25" s="49" t="s">
        <v>78</v>
      </c>
      <c r="J25" s="49" t="s">
        <v>63</v>
      </c>
      <c r="K25" s="39" t="s">
        <v>77</v>
      </c>
      <c r="L25" s="40">
        <v>281001500</v>
      </c>
      <c r="M25" s="40">
        <v>0</v>
      </c>
      <c r="N25" s="40">
        <v>281001500</v>
      </c>
      <c r="O25" s="40">
        <v>0</v>
      </c>
      <c r="P25" s="40">
        <v>0</v>
      </c>
      <c r="Q25" s="40">
        <v>0</v>
      </c>
      <c r="R25" s="40">
        <v>0</v>
      </c>
      <c r="S25" s="57">
        <f>+O25/L25*100</f>
        <v>0</v>
      </c>
      <c r="T25" s="57">
        <f>+P25/L25*100</f>
        <v>0</v>
      </c>
      <c r="U25" s="57">
        <f>+R25/L25*100</f>
        <v>0</v>
      </c>
      <c r="V25" s="57">
        <f>+N25/L25*100</f>
        <v>100</v>
      </c>
      <c r="W25" s="57">
        <f>+M25/L25*100</f>
        <v>0</v>
      </c>
    </row>
    <row r="26" spans="1:23" ht="1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39"/>
      <c r="L26" s="40"/>
      <c r="M26" s="40"/>
      <c r="N26" s="40"/>
      <c r="O26" s="40"/>
      <c r="P26" s="40"/>
      <c r="Q26" s="40"/>
      <c r="R26" s="40"/>
      <c r="S26" s="57"/>
      <c r="T26" s="57"/>
      <c r="U26" s="57"/>
      <c r="V26" s="57"/>
      <c r="W26" s="57"/>
    </row>
    <row r="27" spans="1:23" ht="36">
      <c r="A27" s="48" t="s">
        <v>81</v>
      </c>
      <c r="B27" s="49" t="s">
        <v>71</v>
      </c>
      <c r="C27" s="49" t="s">
        <v>82</v>
      </c>
      <c r="D27" s="49" t="s">
        <v>73</v>
      </c>
      <c r="E27" s="49" t="s">
        <v>39</v>
      </c>
      <c r="F27" s="49" t="s">
        <v>1</v>
      </c>
      <c r="G27" s="49" t="s">
        <v>1</v>
      </c>
      <c r="H27" s="49" t="s">
        <v>38</v>
      </c>
      <c r="I27" s="49" t="s">
        <v>62</v>
      </c>
      <c r="J27" s="49" t="s">
        <v>40</v>
      </c>
      <c r="K27" s="39" t="s">
        <v>83</v>
      </c>
      <c r="L27" s="40">
        <v>2983069280</v>
      </c>
      <c r="M27" s="40">
        <v>2141072361</v>
      </c>
      <c r="N27" s="40">
        <v>841996919</v>
      </c>
      <c r="O27" s="40">
        <v>1372565872</v>
      </c>
      <c r="P27" s="40">
        <v>869039498</v>
      </c>
      <c r="Q27" s="40">
        <v>869039498</v>
      </c>
      <c r="R27" s="40">
        <v>862359083</v>
      </c>
      <c r="S27" s="57">
        <f>+O27/L27*100</f>
        <v>46.011867079399508</v>
      </c>
      <c r="T27" s="57">
        <f>+P27/L27*100</f>
        <v>29.13239406897047</v>
      </c>
      <c r="U27" s="57">
        <f>+R27/L27*100</f>
        <v>28.908449722629303</v>
      </c>
      <c r="V27" s="57">
        <f>+N27/L27*100</f>
        <v>28.225858669966929</v>
      </c>
      <c r="W27" s="57">
        <f>+M27/L27*100</f>
        <v>71.774141330033075</v>
      </c>
    </row>
    <row r="28" spans="1:23" ht="18.75" customHeight="1">
      <c r="A28" s="37" t="s">
        <v>1</v>
      </c>
      <c r="B28" s="38" t="s">
        <v>1</v>
      </c>
      <c r="C28" s="38" t="s">
        <v>1</v>
      </c>
      <c r="D28" s="38" t="s">
        <v>1</v>
      </c>
      <c r="E28" s="38" t="s">
        <v>1</v>
      </c>
      <c r="F28" s="38" t="s">
        <v>1</v>
      </c>
      <c r="G28" s="38" t="s">
        <v>1</v>
      </c>
      <c r="H28" s="38" t="s">
        <v>1</v>
      </c>
      <c r="I28" s="38" t="s">
        <v>1</v>
      </c>
      <c r="J28" s="38" t="s">
        <v>1</v>
      </c>
      <c r="K28" s="58" t="s">
        <v>341</v>
      </c>
      <c r="L28" s="51">
        <v>25132639580</v>
      </c>
      <c r="M28" s="51">
        <v>22290679105.200001</v>
      </c>
      <c r="N28" s="51">
        <v>2841960474.8000002</v>
      </c>
      <c r="O28" s="51">
        <v>14001408915.68</v>
      </c>
      <c r="P28" s="51">
        <v>10958990413.49</v>
      </c>
      <c r="Q28" s="51">
        <v>10945334103.690001</v>
      </c>
      <c r="R28" s="51">
        <v>10927004919.540001</v>
      </c>
      <c r="S28" s="51">
        <f>+O28/L28*100</f>
        <v>55.710061297429391</v>
      </c>
      <c r="T28" s="51">
        <f>+P28/L28*100</f>
        <v>43.604613747817091</v>
      </c>
      <c r="U28" s="51">
        <f>+R28/L28*100</f>
        <v>43.477346996355571</v>
      </c>
      <c r="V28" s="51">
        <f>+N28/L28*100</f>
        <v>11.307847175199097</v>
      </c>
      <c r="W28" s="51">
        <f>+M28/L28*100</f>
        <v>88.692152824800914</v>
      </c>
    </row>
    <row r="29" spans="1:23">
      <c r="S29" s="41"/>
      <c r="T29" s="41"/>
      <c r="U29" s="41"/>
      <c r="V29" s="41"/>
      <c r="W29" s="41"/>
    </row>
    <row r="30" spans="1:23">
      <c r="K30" s="46"/>
      <c r="L30" s="46"/>
      <c r="M30" s="46"/>
      <c r="N30" s="46"/>
      <c r="O30" s="46"/>
      <c r="P30" s="46"/>
      <c r="Q30" s="46"/>
      <c r="R30" s="46"/>
      <c r="S30" s="47"/>
      <c r="T30" s="47"/>
      <c r="U30" s="47"/>
      <c r="V30" s="47"/>
      <c r="W30" s="47"/>
    </row>
    <row r="31" spans="1:23">
      <c r="K31" s="42" t="s">
        <v>333</v>
      </c>
      <c r="L31" s="46"/>
      <c r="M31" s="46"/>
      <c r="N31" s="46"/>
      <c r="O31" s="46"/>
      <c r="P31" s="46"/>
      <c r="Q31" s="46"/>
      <c r="R31" s="46"/>
      <c r="S31" s="47"/>
      <c r="T31" s="47"/>
      <c r="U31" s="47"/>
      <c r="V31" s="47"/>
      <c r="W31" s="47"/>
    </row>
    <row r="32" spans="1:23" ht="15">
      <c r="K32" s="43"/>
      <c r="L32" s="52"/>
      <c r="M32" s="52"/>
      <c r="N32" s="52"/>
      <c r="O32" s="52"/>
      <c r="P32" s="52"/>
      <c r="Q32" s="52"/>
      <c r="R32" s="52"/>
      <c r="S32" s="47"/>
      <c r="T32" s="47"/>
      <c r="U32" s="47"/>
      <c r="V32" s="47"/>
      <c r="W32" s="47"/>
    </row>
    <row r="33" spans="11:23" ht="15">
      <c r="K33" s="44" t="s">
        <v>334</v>
      </c>
      <c r="L33" s="52">
        <f t="shared" ref="L33:R33" si="5">SUM(L7:L12)</f>
        <v>13280500000</v>
      </c>
      <c r="M33" s="52">
        <f t="shared" si="5"/>
        <v>13232515330</v>
      </c>
      <c r="N33" s="52">
        <f t="shared" si="5"/>
        <v>47984670</v>
      </c>
      <c r="O33" s="52">
        <f t="shared" si="5"/>
        <v>7395403558</v>
      </c>
      <c r="P33" s="52">
        <f t="shared" si="5"/>
        <v>7344103170</v>
      </c>
      <c r="Q33" s="52">
        <f t="shared" si="5"/>
        <v>7340855170</v>
      </c>
      <c r="R33" s="52">
        <f t="shared" si="5"/>
        <v>7339155170</v>
      </c>
      <c r="S33" s="47">
        <f>+O33/L33*100</f>
        <v>55.686183185874029</v>
      </c>
      <c r="T33" s="47">
        <f>+P33/L33*100</f>
        <v>55.299899627273078</v>
      </c>
      <c r="U33" s="47">
        <f>+R33/L33*100</f>
        <v>55.262641993900829</v>
      </c>
      <c r="V33" s="47">
        <f>+N33/L33*100</f>
        <v>0.36131674259252289</v>
      </c>
      <c r="W33" s="47">
        <f>+M33/L33*100</f>
        <v>99.638683257407479</v>
      </c>
    </row>
    <row r="34" spans="11:23" ht="15">
      <c r="K34" s="44" t="s">
        <v>335</v>
      </c>
      <c r="L34" s="52">
        <f t="shared" ref="L34:R34" si="6">SUM(L14:L15)</f>
        <v>1978759800</v>
      </c>
      <c r="M34" s="52">
        <f t="shared" si="6"/>
        <v>1822965667.79</v>
      </c>
      <c r="N34" s="52">
        <f t="shared" si="6"/>
        <v>155794132.21000001</v>
      </c>
      <c r="O34" s="52">
        <f t="shared" si="6"/>
        <v>1513290470.22</v>
      </c>
      <c r="P34" s="52">
        <f t="shared" si="6"/>
        <v>852693417.50999999</v>
      </c>
      <c r="Q34" s="52">
        <f t="shared" si="6"/>
        <v>848218804.50999999</v>
      </c>
      <c r="R34" s="52">
        <f t="shared" si="6"/>
        <v>848216735.36000001</v>
      </c>
      <c r="S34" s="47">
        <f>+O34/L34*100</f>
        <v>76.476713859863139</v>
      </c>
      <c r="T34" s="47">
        <f>+P34/L34*100</f>
        <v>43.092315576150277</v>
      </c>
      <c r="U34" s="47">
        <f>+R34/L34*100</f>
        <v>42.866078811586931</v>
      </c>
      <c r="V34" s="47">
        <f>+N34/L34*100</f>
        <v>7.8733220783037945</v>
      </c>
      <c r="W34" s="47">
        <f>+M34/L34*100</f>
        <v>92.126677921696199</v>
      </c>
    </row>
    <row r="35" spans="11:23" ht="15">
      <c r="K35" s="44" t="s">
        <v>336</v>
      </c>
      <c r="L35" s="52">
        <f t="shared" ref="L35:R35" si="7">SUM(L17:L19)</f>
        <v>579309000</v>
      </c>
      <c r="M35" s="52">
        <f t="shared" si="7"/>
        <v>189000000</v>
      </c>
      <c r="N35" s="52">
        <f t="shared" si="7"/>
        <v>390309000</v>
      </c>
      <c r="O35" s="52">
        <f t="shared" si="7"/>
        <v>98356082</v>
      </c>
      <c r="P35" s="52">
        <f t="shared" si="7"/>
        <v>98356082</v>
      </c>
      <c r="Q35" s="52">
        <f t="shared" si="7"/>
        <v>98356082</v>
      </c>
      <c r="R35" s="52">
        <f t="shared" si="7"/>
        <v>98356082</v>
      </c>
      <c r="S35" s="47">
        <f>+O35/L35*100</f>
        <v>16.978172615995955</v>
      </c>
      <c r="T35" s="47">
        <f>+P35/L35*100</f>
        <v>16.978172615995955</v>
      </c>
      <c r="U35" s="47">
        <f>+R35/L35*100</f>
        <v>16.978172615995955</v>
      </c>
      <c r="V35" s="47">
        <f>+N35/L35*100</f>
        <v>67.374924263217039</v>
      </c>
      <c r="W35" s="47">
        <f>+M35/L35*100</f>
        <v>32.625075736782961</v>
      </c>
    </row>
    <row r="36" spans="11:23" ht="15">
      <c r="K36" s="42" t="s">
        <v>337</v>
      </c>
      <c r="L36" s="53">
        <f t="shared" ref="L36" si="8">SUM(L33:L35)</f>
        <v>15838568800</v>
      </c>
      <c r="M36" s="53">
        <f t="shared" ref="M36" si="9">SUM(M33:M35)</f>
        <v>15244480997.790001</v>
      </c>
      <c r="N36" s="53">
        <f t="shared" ref="N36" si="10">SUM(N33:N35)</f>
        <v>594087802.21000004</v>
      </c>
      <c r="O36" s="53">
        <f t="shared" ref="O36" si="11">SUM(O33:O35)</f>
        <v>9007050110.2199993</v>
      </c>
      <c r="P36" s="53">
        <f t="shared" ref="P36" si="12">SUM(P33:P35)</f>
        <v>8295152669.5100002</v>
      </c>
      <c r="Q36" s="53">
        <f t="shared" ref="Q36" si="13">SUM(Q33:Q35)</f>
        <v>8287430056.5100002</v>
      </c>
      <c r="R36" s="53">
        <f t="shared" ref="R36" si="14">SUM(R33:R35)</f>
        <v>8285727987.3599997</v>
      </c>
      <c r="S36" s="54">
        <f>+O36/L36*100</f>
        <v>56.867828299107423</v>
      </c>
      <c r="T36" s="54">
        <f>+P36/L36*100</f>
        <v>52.373120161652487</v>
      </c>
      <c r="U36" s="54">
        <f>+R36/L36*100</f>
        <v>52.313615529201094</v>
      </c>
      <c r="V36" s="54">
        <f>+N36/L36*100</f>
        <v>3.7508932133438728</v>
      </c>
      <c r="W36" s="54">
        <f>+M36/L36*100</f>
        <v>96.249106786656142</v>
      </c>
    </row>
    <row r="37" spans="11:23" ht="15">
      <c r="K37" s="43"/>
      <c r="L37" s="52"/>
      <c r="M37" s="52"/>
      <c r="N37" s="52"/>
      <c r="O37" s="52"/>
      <c r="P37" s="52"/>
      <c r="Q37" s="52"/>
      <c r="R37" s="52"/>
      <c r="S37" s="47"/>
      <c r="T37" s="47"/>
      <c r="U37" s="47"/>
      <c r="V37" s="47"/>
      <c r="W37" s="47"/>
    </row>
    <row r="38" spans="11:23" ht="15">
      <c r="K38" s="44" t="s">
        <v>338</v>
      </c>
      <c r="L38" s="52">
        <f t="shared" ref="L38:R38" si="15">+L21+L23+L27</f>
        <v>5513069280</v>
      </c>
      <c r="M38" s="52">
        <f t="shared" si="15"/>
        <v>4663977361.4099998</v>
      </c>
      <c r="N38" s="52">
        <f t="shared" si="15"/>
        <v>849091918.59000003</v>
      </c>
      <c r="O38" s="52">
        <f t="shared" si="15"/>
        <v>2865774035.4099998</v>
      </c>
      <c r="P38" s="52">
        <f t="shared" si="15"/>
        <v>2328381024.9300003</v>
      </c>
      <c r="Q38" s="52">
        <f t="shared" si="15"/>
        <v>2322447328.1300001</v>
      </c>
      <c r="R38" s="52">
        <f t="shared" si="15"/>
        <v>2305820213.1300001</v>
      </c>
      <c r="S38" s="47">
        <f>+O38/L38*100</f>
        <v>51.981462409810305</v>
      </c>
      <c r="T38" s="47">
        <f>+P38/L38*100</f>
        <v>42.233843013306014</v>
      </c>
      <c r="U38" s="47">
        <f>+R38/L38*100</f>
        <v>41.824618846981011</v>
      </c>
      <c r="V38" s="47">
        <f>+N38/L38*100</f>
        <v>15.401437483658832</v>
      </c>
      <c r="W38" s="47">
        <f>+M38/L38*100</f>
        <v>84.598562516341175</v>
      </c>
    </row>
    <row r="39" spans="11:23" ht="15">
      <c r="K39" s="44" t="s">
        <v>339</v>
      </c>
      <c r="L39" s="52">
        <f t="shared" ref="L39:R39" si="16">+L24+L25</f>
        <v>3781001500</v>
      </c>
      <c r="M39" s="52">
        <f t="shared" si="16"/>
        <v>2382220746</v>
      </c>
      <c r="N39" s="52">
        <f t="shared" si="16"/>
        <v>1398780754</v>
      </c>
      <c r="O39" s="52">
        <f t="shared" si="16"/>
        <v>2128584770.05</v>
      </c>
      <c r="P39" s="52">
        <f t="shared" si="16"/>
        <v>335456719.05000001</v>
      </c>
      <c r="Q39" s="52">
        <f t="shared" si="16"/>
        <v>335456719.05000001</v>
      </c>
      <c r="R39" s="52">
        <f t="shared" si="16"/>
        <v>335456719.05000001</v>
      </c>
      <c r="S39" s="47">
        <f>+O39/L39*100</f>
        <v>56.296850716668587</v>
      </c>
      <c r="T39" s="47">
        <f>+P39/L39*100</f>
        <v>8.8721657224944241</v>
      </c>
      <c r="U39" s="47">
        <f>+R39/L39*100</f>
        <v>8.8721657224944241</v>
      </c>
      <c r="V39" s="47">
        <f>+N39/L39*100</f>
        <v>36.994980139521232</v>
      </c>
      <c r="W39" s="47">
        <f>+M39/L39*100</f>
        <v>63.005019860478761</v>
      </c>
    </row>
    <row r="40" spans="11:23" ht="15">
      <c r="K40" s="42" t="s">
        <v>340</v>
      </c>
      <c r="L40" s="55">
        <f t="shared" ref="L40" si="17">SUM(L38:L39)</f>
        <v>9294070780</v>
      </c>
      <c r="M40" s="55">
        <f t="shared" ref="M40" si="18">SUM(M38:M39)</f>
        <v>7046198107.4099998</v>
      </c>
      <c r="N40" s="55">
        <f t="shared" ref="N40" si="19">SUM(N38:N39)</f>
        <v>2247872672.5900002</v>
      </c>
      <c r="O40" s="55">
        <f t="shared" ref="O40" si="20">SUM(O38:O39)</f>
        <v>4994358805.46</v>
      </c>
      <c r="P40" s="55">
        <f t="shared" ref="P40" si="21">SUM(P38:P39)</f>
        <v>2663837743.9800005</v>
      </c>
      <c r="Q40" s="55">
        <f t="shared" ref="Q40" si="22">SUM(Q38:Q39)</f>
        <v>2657904047.1800003</v>
      </c>
      <c r="R40" s="55">
        <f t="shared" ref="R40" si="23">SUM(R38:R39)</f>
        <v>2641276932.1800003</v>
      </c>
      <c r="S40" s="56">
        <f>+O40/L40*100</f>
        <v>53.737042935022707</v>
      </c>
      <c r="T40" s="56">
        <f>+P40/L40*100</f>
        <v>28.661689877726541</v>
      </c>
      <c r="U40" s="56">
        <f>+R40/L40*100</f>
        <v>28.418945741878677</v>
      </c>
      <c r="V40" s="56">
        <f>+N40/L40*100</f>
        <v>24.186093755894554</v>
      </c>
      <c r="W40" s="56">
        <f>+M40/L40*100</f>
        <v>75.813906244105439</v>
      </c>
    </row>
    <row r="41" spans="11:23">
      <c r="K41" s="42"/>
      <c r="L41" s="46"/>
      <c r="M41" s="46"/>
      <c r="N41" s="46"/>
      <c r="O41" s="46"/>
      <c r="P41" s="46"/>
      <c r="Q41" s="46"/>
      <c r="R41" s="46"/>
      <c r="S41" s="47"/>
      <c r="T41" s="47"/>
      <c r="U41" s="47"/>
      <c r="V41" s="47"/>
      <c r="W41" s="47"/>
    </row>
    <row r="42" spans="11:23">
      <c r="K42" s="45" t="s">
        <v>341</v>
      </c>
      <c r="L42" s="51">
        <f t="shared" ref="L42:R42" si="24">+L40+L36</f>
        <v>25132639580</v>
      </c>
      <c r="M42" s="51">
        <f t="shared" si="24"/>
        <v>22290679105.200001</v>
      </c>
      <c r="N42" s="51">
        <f t="shared" si="24"/>
        <v>2841960474.8000002</v>
      </c>
      <c r="O42" s="51">
        <f t="shared" si="24"/>
        <v>14001408915.68</v>
      </c>
      <c r="P42" s="51">
        <f t="shared" si="24"/>
        <v>10958990413.490002</v>
      </c>
      <c r="Q42" s="51">
        <f t="shared" si="24"/>
        <v>10945334103.690001</v>
      </c>
      <c r="R42" s="51">
        <f t="shared" si="24"/>
        <v>10927004919.540001</v>
      </c>
      <c r="S42" s="50">
        <f>+O42/L42*100</f>
        <v>55.710061297429391</v>
      </c>
      <c r="T42" s="50">
        <f>+P42/L42*100</f>
        <v>43.604613747817098</v>
      </c>
      <c r="U42" s="50">
        <f>+R42/L42*100</f>
        <v>43.477346996355571</v>
      </c>
      <c r="V42" s="50">
        <f>+N42/L42*100</f>
        <v>11.307847175199097</v>
      </c>
      <c r="W42" s="50">
        <f>+M42/L42*100</f>
        <v>88.692152824800914</v>
      </c>
    </row>
    <row r="43" spans="11:23"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1:23"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1:23"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1:23"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8" spans="11:23" ht="12.75">
      <c r="K48" s="59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B3:K116"/>
  <sheetViews>
    <sheetView showGridLines="0" workbookViewId="0">
      <selection activeCell="H20" sqref="H20"/>
    </sheetView>
  </sheetViews>
  <sheetFormatPr baseColWidth="10" defaultRowHeight="15"/>
  <cols>
    <col min="2" max="2" width="24.42578125" customWidth="1"/>
    <col min="3" max="3" width="21" customWidth="1"/>
    <col min="4" max="4" width="41.140625" customWidth="1"/>
    <col min="5" max="5" width="17.42578125" customWidth="1"/>
    <col min="6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/>
    <row r="4" spans="2:11" ht="24" thickBot="1">
      <c r="B4" s="87"/>
      <c r="C4" s="87"/>
      <c r="D4" s="304" t="s">
        <v>375</v>
      </c>
      <c r="E4" s="305"/>
      <c r="F4" s="305"/>
      <c r="G4" s="305"/>
      <c r="H4" s="305"/>
      <c r="I4" s="305"/>
      <c r="J4" s="305"/>
      <c r="K4" s="306"/>
    </row>
    <row r="5" spans="2:11" ht="21">
      <c r="B5" s="307" t="s">
        <v>351</v>
      </c>
      <c r="C5" s="309" t="s">
        <v>352</v>
      </c>
      <c r="D5" s="308" t="s">
        <v>353</v>
      </c>
      <c r="E5" s="310"/>
      <c r="F5" s="310"/>
      <c r="G5" s="310"/>
      <c r="H5" s="310" t="s">
        <v>354</v>
      </c>
      <c r="I5" s="310"/>
      <c r="J5" s="310"/>
      <c r="K5" s="311"/>
    </row>
    <row r="6" spans="2:11" ht="21">
      <c r="B6" s="308"/>
      <c r="C6" s="297"/>
      <c r="D6" s="308" t="s">
        <v>355</v>
      </c>
      <c r="E6" s="310"/>
      <c r="F6" s="310" t="s">
        <v>356</v>
      </c>
      <c r="G6" s="310"/>
      <c r="H6" s="310" t="s">
        <v>355</v>
      </c>
      <c r="I6" s="310"/>
      <c r="J6" s="310" t="s">
        <v>356</v>
      </c>
      <c r="K6" s="311"/>
    </row>
    <row r="7" spans="2:11" ht="21">
      <c r="B7" s="308"/>
      <c r="C7" s="297"/>
      <c r="D7" s="96" t="s">
        <v>357</v>
      </c>
      <c r="E7" s="88" t="s">
        <v>358</v>
      </c>
      <c r="F7" s="89" t="s">
        <v>357</v>
      </c>
      <c r="G7" s="88" t="s">
        <v>358</v>
      </c>
      <c r="H7" s="88" t="s">
        <v>357</v>
      </c>
      <c r="I7" s="88" t="s">
        <v>358</v>
      </c>
      <c r="J7" s="89" t="s">
        <v>357</v>
      </c>
      <c r="K7" s="97" t="s">
        <v>358</v>
      </c>
    </row>
    <row r="8" spans="2:11" ht="21">
      <c r="B8" s="105" t="s">
        <v>359</v>
      </c>
      <c r="C8" s="128">
        <f>+'EJECUCION SEPTIEMBRE 2024'!L36/1000000</f>
        <v>33771.723785000002</v>
      </c>
      <c r="D8" s="98">
        <v>0.92409060294914513</v>
      </c>
      <c r="E8" s="91">
        <f>D8*C8</f>
        <v>31208.132595112638</v>
      </c>
      <c r="F8" s="90">
        <f>+G8/C8</f>
        <v>0.69008031742345377</v>
      </c>
      <c r="G8" s="91">
        <f>+'EJECUCION SEPTIEMBRE 2024'!S36/1000000</f>
        <v>23305.201869490003</v>
      </c>
      <c r="H8" s="90">
        <v>0.91983862874214917</v>
      </c>
      <c r="I8" s="91">
        <f>+C8*H8</f>
        <v>31064.536096653024</v>
      </c>
      <c r="J8" s="90">
        <f>+K8/C8</f>
        <v>0.66432265984405681</v>
      </c>
      <c r="K8" s="99">
        <f>+'EJECUCION SEPTIEMBRE 2024'!T36/1000000</f>
        <v>22435.321372369999</v>
      </c>
    </row>
    <row r="9" spans="2:11" ht="21">
      <c r="B9" s="105" t="s">
        <v>360</v>
      </c>
      <c r="C9" s="128">
        <f>+'EJECUCION SEPTIEMBRE 2024'!L39/1000000</f>
        <v>16760.427248</v>
      </c>
      <c r="D9" s="98">
        <v>0.94046695163515126</v>
      </c>
      <c r="E9" s="91">
        <f>D9*C9</f>
        <v>15762.627922029287</v>
      </c>
      <c r="F9" s="90">
        <f>+G9/C9</f>
        <v>0.81339429537375241</v>
      </c>
      <c r="G9" s="91">
        <f>+'EJECUCION SEPTIEMBRE 2024'!S39/1000000</f>
        <v>13632.835911550001</v>
      </c>
      <c r="H9" s="90">
        <v>0.93122178299834424</v>
      </c>
      <c r="I9" s="91">
        <f>H9*C9</f>
        <v>15607.674945696592</v>
      </c>
      <c r="J9" s="90">
        <f>+K9/C9</f>
        <v>0.60828754220251602</v>
      </c>
      <c r="K9" s="100">
        <f>+'EJECUCION SEPTIEMBRE 2024'!T39/1000000</f>
        <v>10195.159096949999</v>
      </c>
    </row>
    <row r="10" spans="2:11" ht="21.75" thickBot="1">
      <c r="B10" s="106" t="s">
        <v>361</v>
      </c>
      <c r="C10" s="129">
        <f>SUM(C8:C9)</f>
        <v>50532.151033000002</v>
      </c>
      <c r="D10" s="101">
        <f>+E10/C10</f>
        <v>0.92952228545481252</v>
      </c>
      <c r="E10" s="102">
        <f>SUM(E8:E9)</f>
        <v>46970.760517141927</v>
      </c>
      <c r="F10" s="103">
        <f>+G10/C10</f>
        <v>0.73098091068630011</v>
      </c>
      <c r="G10" s="102">
        <f>SUM(G8:G9)</f>
        <v>36938.037781040002</v>
      </c>
      <c r="H10" s="103">
        <f>+I10/C10</f>
        <v>0.9236141760890082</v>
      </c>
      <c r="I10" s="102">
        <f>SUM(I8:I9)</f>
        <v>46672.21104234962</v>
      </c>
      <c r="J10" s="103">
        <f>+K10/C10</f>
        <v>0.6457370169738208</v>
      </c>
      <c r="K10" s="104">
        <f>SUM(K8:K9)</f>
        <v>32630.480469319999</v>
      </c>
    </row>
    <row r="11" spans="2:11">
      <c r="B11" s="289" t="s">
        <v>362</v>
      </c>
      <c r="C11" s="289"/>
      <c r="D11" s="289"/>
      <c r="E11" s="289"/>
      <c r="F11" s="289"/>
      <c r="G11" s="289"/>
      <c r="H11" s="289"/>
      <c r="I11" s="289"/>
      <c r="J11" s="289"/>
      <c r="K11" s="289"/>
    </row>
    <row r="12" spans="2:11" ht="20.25" customHeight="1">
      <c r="B12" s="303" t="s">
        <v>365</v>
      </c>
      <c r="C12" s="303"/>
      <c r="D12" s="85"/>
      <c r="E12" s="289" t="s">
        <v>363</v>
      </c>
      <c r="F12" s="289"/>
      <c r="G12" s="85"/>
      <c r="H12" s="69"/>
      <c r="I12" s="289" t="s">
        <v>364</v>
      </c>
      <c r="J12" s="289"/>
      <c r="K12" s="84"/>
    </row>
    <row r="15" spans="2:11">
      <c r="D15" s="288"/>
      <c r="E15" s="288"/>
      <c r="J15" s="79"/>
    </row>
    <row r="16" spans="2:11">
      <c r="I16" s="70"/>
      <c r="J16" s="80"/>
    </row>
    <row r="17" spans="2:6" ht="15.75" thickBot="1"/>
    <row r="18" spans="2:6" ht="21" thickBot="1">
      <c r="B18" s="301"/>
      <c r="C18" s="299" t="s">
        <v>28</v>
      </c>
      <c r="D18" s="299"/>
      <c r="E18" s="300" t="s">
        <v>29</v>
      </c>
      <c r="F18" s="300"/>
    </row>
    <row r="19" spans="2:6" ht="29.25" customHeight="1" thickBot="1">
      <c r="B19" s="302"/>
      <c r="C19" s="77" t="s">
        <v>355</v>
      </c>
      <c r="D19" s="77" t="s">
        <v>356</v>
      </c>
      <c r="E19" s="78" t="s">
        <v>355</v>
      </c>
      <c r="F19" s="78" t="s">
        <v>356</v>
      </c>
    </row>
    <row r="20" spans="2:6" ht="21" thickBot="1">
      <c r="B20" s="76" t="s">
        <v>367</v>
      </c>
      <c r="C20" s="86">
        <f>+D8</f>
        <v>0.92409060294914513</v>
      </c>
      <c r="D20" s="86">
        <f>+F8</f>
        <v>0.69008031742345377</v>
      </c>
      <c r="E20" s="86">
        <f>+H8</f>
        <v>0.91983862874214917</v>
      </c>
      <c r="F20" s="86">
        <f>+J8</f>
        <v>0.66432265984405681</v>
      </c>
    </row>
    <row r="21" spans="2:6" ht="21" thickBot="1">
      <c r="B21" s="76" t="s">
        <v>368</v>
      </c>
      <c r="C21" s="86">
        <f>+D9</f>
        <v>0.94046695163515126</v>
      </c>
      <c r="D21" s="86">
        <f>+F9</f>
        <v>0.81339429537375241</v>
      </c>
      <c r="E21" s="86">
        <f>+H9</f>
        <v>0.93122178299834424</v>
      </c>
      <c r="F21" s="86">
        <f>+J9</f>
        <v>0.60828754220251602</v>
      </c>
    </row>
    <row r="22" spans="2:6" ht="21" thickBot="1">
      <c r="B22" s="76" t="s">
        <v>369</v>
      </c>
      <c r="C22" s="86">
        <f>+D10</f>
        <v>0.92952228545481252</v>
      </c>
      <c r="D22" s="86">
        <f>+F10</f>
        <v>0.73098091068630011</v>
      </c>
      <c r="E22" s="86">
        <f>+H10</f>
        <v>0.9236141760890082</v>
      </c>
      <c r="F22" s="86">
        <f>+J10</f>
        <v>0.6457370169738208</v>
      </c>
    </row>
    <row r="57" spans="2:8" ht="15.75" thickBot="1"/>
    <row r="58" spans="2:8" ht="24" thickBot="1">
      <c r="B58" s="87"/>
      <c r="C58" s="290" t="str">
        <f>+MID(D4,13,35)</f>
        <v xml:space="preserve">Ejecucion a 31 de enero de 2016 </v>
      </c>
      <c r="D58" s="291"/>
      <c r="E58" s="291"/>
      <c r="F58" s="291"/>
      <c r="G58" s="292"/>
      <c r="H58" s="92"/>
    </row>
    <row r="59" spans="2:8" ht="42.75" customHeight="1">
      <c r="B59" s="293" t="s">
        <v>351</v>
      </c>
      <c r="C59" s="295" t="s">
        <v>352</v>
      </c>
      <c r="D59" s="296" t="s">
        <v>353</v>
      </c>
      <c r="E59" s="296"/>
      <c r="F59" s="296" t="s">
        <v>354</v>
      </c>
      <c r="G59" s="297"/>
      <c r="H59" s="92"/>
    </row>
    <row r="60" spans="2:8" ht="21">
      <c r="B60" s="294"/>
      <c r="C60" s="295"/>
      <c r="D60" s="107" t="s">
        <v>357</v>
      </c>
      <c r="E60" s="108" t="s">
        <v>358</v>
      </c>
      <c r="F60" s="107" t="s">
        <v>357</v>
      </c>
      <c r="G60" s="109" t="s">
        <v>358</v>
      </c>
      <c r="H60" s="92"/>
    </row>
    <row r="61" spans="2:8" ht="21">
      <c r="B61" s="112" t="s">
        <v>359</v>
      </c>
      <c r="C61" s="110">
        <f>+C8</f>
        <v>33771.723785000002</v>
      </c>
      <c r="D61" s="90">
        <f>+E61/C61</f>
        <v>0.69008031742345377</v>
      </c>
      <c r="E61" s="91">
        <f>+G8</f>
        <v>23305.201869490003</v>
      </c>
      <c r="F61" s="90">
        <f>+G61/C61</f>
        <v>0.66432265984405681</v>
      </c>
      <c r="G61" s="99">
        <f>+K8</f>
        <v>22435.321372369999</v>
      </c>
      <c r="H61" s="92"/>
    </row>
    <row r="62" spans="2:8" ht="21">
      <c r="B62" s="112" t="s">
        <v>360</v>
      </c>
      <c r="C62" s="110">
        <f>+C9</f>
        <v>16760.427248</v>
      </c>
      <c r="D62" s="90">
        <f>+E62/C62</f>
        <v>0.81339429537375241</v>
      </c>
      <c r="E62" s="91">
        <f>+G9</f>
        <v>13632.835911550001</v>
      </c>
      <c r="F62" s="90">
        <f>+G62/C62</f>
        <v>0.60828754220251602</v>
      </c>
      <c r="G62" s="100">
        <f>+K9</f>
        <v>10195.159096949999</v>
      </c>
      <c r="H62" s="92"/>
    </row>
    <row r="63" spans="2:8" ht="21.75" thickBot="1">
      <c r="B63" s="113" t="s">
        <v>361</v>
      </c>
      <c r="C63" s="111">
        <f>SUM(C61:C62)</f>
        <v>50532.151033000002</v>
      </c>
      <c r="D63" s="103">
        <f>+E63/C63</f>
        <v>0.73098091068630011</v>
      </c>
      <c r="E63" s="102">
        <f>SUM(E61:E62)</f>
        <v>36938.037781040002</v>
      </c>
      <c r="F63" s="103">
        <f>+G63/C63</f>
        <v>0.6457370169738208</v>
      </c>
      <c r="G63" s="104">
        <f>SUM(G61:G62)</f>
        <v>32630.480469319999</v>
      </c>
      <c r="H63" s="92"/>
    </row>
    <row r="64" spans="2:8" ht="35.25" customHeight="1">
      <c r="B64" s="298" t="s">
        <v>362</v>
      </c>
      <c r="C64" s="298"/>
      <c r="D64" s="298"/>
      <c r="E64" s="298"/>
      <c r="F64" s="298"/>
      <c r="G64" s="298"/>
      <c r="H64" s="92"/>
    </row>
    <row r="65" spans="2:7">
      <c r="B65" s="289"/>
      <c r="C65" s="289"/>
      <c r="D65" s="67"/>
      <c r="E65" s="67"/>
      <c r="F65" s="68"/>
      <c r="G65" s="67"/>
    </row>
    <row r="68" spans="2:7" ht="15.75" thickBot="1"/>
    <row r="69" spans="2:7" ht="21.75" customHeight="1" thickTop="1">
      <c r="B69" s="282"/>
      <c r="C69" s="284" t="s">
        <v>28</v>
      </c>
      <c r="D69" s="285"/>
      <c r="E69" s="284" t="s">
        <v>29</v>
      </c>
      <c r="F69" s="285"/>
    </row>
    <row r="70" spans="2:7" ht="15.75" thickBot="1">
      <c r="B70" s="283"/>
      <c r="C70" s="286"/>
      <c r="D70" s="287"/>
      <c r="E70" s="286"/>
      <c r="F70" s="287"/>
    </row>
    <row r="71" spans="2:7" ht="21.75" thickTop="1" thickBot="1">
      <c r="B71" s="73" t="str">
        <f>+B20</f>
        <v>Funcionamiento : 15.839</v>
      </c>
      <c r="C71" s="74">
        <f t="shared" ref="C71:F73" si="0">+D61</f>
        <v>0.69008031742345377</v>
      </c>
      <c r="D71" s="75">
        <f>+E61</f>
        <v>23305.201869490003</v>
      </c>
      <c r="E71" s="74">
        <f t="shared" si="0"/>
        <v>0.66432265984405681</v>
      </c>
      <c r="F71" s="75">
        <f t="shared" si="0"/>
        <v>22435.321372369999</v>
      </c>
    </row>
    <row r="72" spans="2:7" ht="21.75" thickTop="1" thickBot="1">
      <c r="B72" s="73" t="str">
        <f>+B21</f>
        <v>Inversión : 9.294</v>
      </c>
      <c r="C72" s="74">
        <f t="shared" si="0"/>
        <v>0.81339429537375241</v>
      </c>
      <c r="D72" s="75">
        <f t="shared" si="0"/>
        <v>13632.835911550001</v>
      </c>
      <c r="E72" s="74">
        <f t="shared" si="0"/>
        <v>0.60828754220251602</v>
      </c>
      <c r="F72" s="75">
        <f t="shared" si="0"/>
        <v>10195.159096949999</v>
      </c>
    </row>
    <row r="73" spans="2:7" ht="21.75" thickTop="1" thickBot="1">
      <c r="B73" s="73" t="str">
        <f>+B22</f>
        <v>Total : 25.133</v>
      </c>
      <c r="C73" s="74">
        <f t="shared" si="0"/>
        <v>0.73098091068630011</v>
      </c>
      <c r="D73" s="75">
        <f t="shared" si="0"/>
        <v>36938.037781040002</v>
      </c>
      <c r="E73" s="74">
        <f t="shared" si="0"/>
        <v>0.6457370169738208</v>
      </c>
      <c r="F73" s="75">
        <f t="shared" si="0"/>
        <v>32630.480469319999</v>
      </c>
    </row>
    <row r="74" spans="2:7" ht="21.75" customHeight="1" thickTop="1">
      <c r="B74" s="72" t="str">
        <f>+B64</f>
        <v xml:space="preserve">Fuente: Grupo de Gestión Financiera Función Pública  - SIIF Nación
Cifras en millones de pesos
  </v>
      </c>
      <c r="C74" s="71"/>
      <c r="D74" s="71"/>
      <c r="E74" s="71"/>
      <c r="F74" s="71"/>
    </row>
    <row r="109" spans="2:7" ht="15.75" thickBot="1"/>
    <row r="110" spans="2:7" ht="66" customHeight="1" thickBot="1">
      <c r="B110" s="279" t="s">
        <v>374</v>
      </c>
      <c r="C110" s="280"/>
      <c r="D110" s="281"/>
      <c r="E110" s="114" t="s">
        <v>342</v>
      </c>
      <c r="F110" s="114" t="s">
        <v>343</v>
      </c>
      <c r="G110" s="115" t="s">
        <v>344</v>
      </c>
    </row>
    <row r="111" spans="2:7" ht="56.25" customHeight="1">
      <c r="B111" s="116" t="s">
        <v>366</v>
      </c>
      <c r="C111" s="117" t="s">
        <v>40</v>
      </c>
      <c r="D111" s="93" t="s">
        <v>74</v>
      </c>
      <c r="E111" s="122">
        <f>+'EJECUCION SEPTIEMBRE 2024'!W16</f>
        <v>100</v>
      </c>
      <c r="F111" s="122">
        <f>+'EJECUCION SEPTIEMBRE 2024'!X16</f>
        <v>100</v>
      </c>
      <c r="G111" s="123">
        <f>+'EJECUCION SEPTIEMBRE 2024'!Y16</f>
        <v>100</v>
      </c>
    </row>
    <row r="112" spans="2:7" ht="79.5" customHeight="1">
      <c r="B112" s="118" t="s">
        <v>75</v>
      </c>
      <c r="C112" s="119" t="s">
        <v>40</v>
      </c>
      <c r="D112" s="94" t="s">
        <v>77</v>
      </c>
      <c r="E112" s="124" t="e">
        <f>+'EJECUCION SEPTIEMBRE 2024'!#REF!</f>
        <v>#REF!</v>
      </c>
      <c r="F112" s="124" t="e">
        <f>+'EJECUCION SEPTIEMBRE 2024'!#REF!</f>
        <v>#REF!</v>
      </c>
      <c r="G112" s="125" t="e">
        <f>+'EJECUCION SEPTIEMBRE 2024'!#REF!</f>
        <v>#REF!</v>
      </c>
    </row>
    <row r="113" spans="2:7" ht="68.25" customHeight="1">
      <c r="B113" s="118" t="s">
        <v>75</v>
      </c>
      <c r="C113" s="119" t="s">
        <v>63</v>
      </c>
      <c r="D113" s="94" t="s">
        <v>77</v>
      </c>
      <c r="E113" s="124">
        <f>+'EJECUCION SEPTIEMBRE 2024'!W19</f>
        <v>69.116313906195586</v>
      </c>
      <c r="F113" s="124">
        <f>+'EJECUCION SEPTIEMBRE 2024'!X19</f>
        <v>64.316740189591087</v>
      </c>
      <c r="G113" s="125">
        <f>+'EJECUCION SEPTIEMBRE 2024'!Y19</f>
        <v>62.593624316835871</v>
      </c>
    </row>
    <row r="114" spans="2:7" ht="73.5" customHeight="1">
      <c r="B114" s="118" t="s">
        <v>75</v>
      </c>
      <c r="C114" s="119" t="s">
        <v>63</v>
      </c>
      <c r="D114" s="94" t="s">
        <v>77</v>
      </c>
      <c r="E114" s="124" t="e">
        <f>+'EJECUCION SEPTIEMBRE 2024'!#REF!</f>
        <v>#REF!</v>
      </c>
      <c r="F114" s="124" t="e">
        <f>+'EJECUCION SEPTIEMBRE 2024'!#REF!</f>
        <v>#REF!</v>
      </c>
      <c r="G114" s="125" t="e">
        <f>+'EJECUCION SEPTIEMBRE 2024'!#REF!</f>
        <v>#REF!</v>
      </c>
    </row>
    <row r="115" spans="2:7" ht="61.5" customHeight="1" thickBot="1">
      <c r="B115" s="120" t="s">
        <v>81</v>
      </c>
      <c r="C115" s="121" t="s">
        <v>40</v>
      </c>
      <c r="D115" s="95" t="s">
        <v>83</v>
      </c>
      <c r="E115" s="126" t="e">
        <f>+'EJECUCION SEPTIEMBRE 2024'!#REF!</f>
        <v>#REF!</v>
      </c>
      <c r="F115" s="126" t="e">
        <f>+'EJECUCION SEPTIEMBRE 2024'!#REF!</f>
        <v>#REF!</v>
      </c>
      <c r="G115" s="127" t="e">
        <f>+'EJECUCION SEPTIEMBRE 2024'!#REF!</f>
        <v>#REF!</v>
      </c>
    </row>
    <row r="116" spans="2:7" ht="18" customHeight="1"/>
  </sheetData>
  <mergeCells count="28"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>
    <pageSetUpPr fitToPage="1"/>
  </sheetPr>
  <dimension ref="B1:Z52"/>
  <sheetViews>
    <sheetView showGridLines="0" tabSelected="1" topLeftCell="B1" zoomScale="90" zoomScaleNormal="90" workbookViewId="0">
      <selection activeCell="K47" sqref="K47"/>
    </sheetView>
  </sheetViews>
  <sheetFormatPr baseColWidth="10" defaultColWidth="11.42578125" defaultRowHeight="12"/>
  <cols>
    <col min="1" max="2" width="6.28515625" style="131" customWidth="1"/>
    <col min="3" max="3" width="4.85546875" style="131" bestFit="1" customWidth="1"/>
    <col min="4" max="6" width="5.28515625" style="131" customWidth="1"/>
    <col min="7" max="7" width="5" style="131" customWidth="1"/>
    <col min="8" max="8" width="8.7109375" style="131" customWidth="1"/>
    <col min="9" max="9" width="5" style="131" customWidth="1"/>
    <col min="10" max="10" width="5.28515625" style="131" customWidth="1"/>
    <col min="11" max="11" width="32.7109375" style="131" customWidth="1"/>
    <col min="12" max="12" width="18.85546875" style="252" bestFit="1" customWidth="1"/>
    <col min="13" max="13" width="18.85546875" style="131" bestFit="1" customWidth="1"/>
    <col min="14" max="14" width="20.28515625" style="131" customWidth="1"/>
    <col min="15" max="15" width="19.85546875" style="131" customWidth="1"/>
    <col min="16" max="16" width="18.28515625" style="131" bestFit="1" customWidth="1"/>
    <col min="17" max="17" width="19.42578125" style="131" bestFit="1" customWidth="1"/>
    <col min="18" max="18" width="18.85546875" style="131" bestFit="1" customWidth="1"/>
    <col min="19" max="19" width="21.5703125" style="131" customWidth="1"/>
    <col min="20" max="20" width="19.28515625" style="131" customWidth="1"/>
    <col min="21" max="21" width="21.42578125" style="131" customWidth="1"/>
    <col min="22" max="22" width="19.85546875" style="131" customWidth="1"/>
    <col min="23" max="23" width="12.7109375" style="131" customWidth="1"/>
    <col min="24" max="25" width="11.7109375" style="131" customWidth="1"/>
    <col min="26" max="31" width="0" style="131" hidden="1" customWidth="1"/>
    <col min="32" max="16384" width="11.42578125" style="131"/>
  </cols>
  <sheetData>
    <row r="1" spans="2:26">
      <c r="B1" s="130" t="s">
        <v>1</v>
      </c>
      <c r="C1" s="130" t="s">
        <v>1</v>
      </c>
      <c r="D1" s="130" t="s">
        <v>1</v>
      </c>
      <c r="E1" s="130" t="s">
        <v>1</v>
      </c>
      <c r="F1" s="130" t="s">
        <v>1</v>
      </c>
      <c r="G1" s="130" t="s">
        <v>1</v>
      </c>
      <c r="H1" s="130" t="s">
        <v>1</v>
      </c>
      <c r="I1" s="130" t="s">
        <v>1</v>
      </c>
      <c r="J1" s="130" t="s">
        <v>1</v>
      </c>
      <c r="K1" s="130" t="s">
        <v>1</v>
      </c>
      <c r="L1" s="242" t="s">
        <v>1</v>
      </c>
      <c r="M1" s="130" t="s">
        <v>1</v>
      </c>
      <c r="N1" s="130" t="s">
        <v>1</v>
      </c>
      <c r="O1" s="130" t="s">
        <v>1</v>
      </c>
      <c r="P1" s="130" t="s">
        <v>1</v>
      </c>
      <c r="Q1" s="130" t="s">
        <v>1</v>
      </c>
      <c r="R1" s="130" t="s">
        <v>1</v>
      </c>
      <c r="S1" s="130" t="s">
        <v>1</v>
      </c>
      <c r="T1" s="130" t="s">
        <v>1</v>
      </c>
      <c r="U1" s="130" t="s">
        <v>1</v>
      </c>
      <c r="V1" s="130" t="s">
        <v>1</v>
      </c>
    </row>
    <row r="2" spans="2:26" ht="14.25">
      <c r="B2" s="315" t="s">
        <v>347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132"/>
    </row>
    <row r="3" spans="2:26" ht="14.25">
      <c r="B3" s="315" t="s">
        <v>348</v>
      </c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133"/>
    </row>
    <row r="4" spans="2:26" ht="14.25">
      <c r="B4" s="315" t="s">
        <v>415</v>
      </c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132" t="str">
        <f>+TRIM(B4)</f>
        <v>Ejecución Presupuestal Acumulada a 30 de Septiembre 2024</v>
      </c>
    </row>
    <row r="5" spans="2:26" ht="15" thickBot="1">
      <c r="B5" s="134" t="s">
        <v>1</v>
      </c>
      <c r="C5" s="134" t="s">
        <v>1</v>
      </c>
      <c r="D5" s="134" t="s">
        <v>1</v>
      </c>
      <c r="E5" s="134" t="s">
        <v>1</v>
      </c>
      <c r="F5" s="134" t="s">
        <v>1</v>
      </c>
      <c r="G5" s="134" t="s">
        <v>1</v>
      </c>
      <c r="H5" s="134" t="s">
        <v>1</v>
      </c>
      <c r="I5" s="134" t="s">
        <v>1</v>
      </c>
      <c r="J5" s="134" t="s">
        <v>1</v>
      </c>
      <c r="K5" s="134" t="s">
        <v>1</v>
      </c>
      <c r="L5" s="243" t="s">
        <v>1</v>
      </c>
      <c r="M5" s="134" t="s">
        <v>1</v>
      </c>
      <c r="N5" s="134" t="s">
        <v>1</v>
      </c>
      <c r="O5" s="134" t="s">
        <v>1</v>
      </c>
      <c r="P5" s="134" t="s">
        <v>1</v>
      </c>
      <c r="Q5" s="134" t="s">
        <v>1</v>
      </c>
      <c r="R5" s="134" t="s">
        <v>1</v>
      </c>
      <c r="S5" s="134" t="s">
        <v>1</v>
      </c>
      <c r="T5" s="134" t="s">
        <v>1</v>
      </c>
      <c r="U5" s="134" t="s">
        <v>1</v>
      </c>
      <c r="V5" s="134" t="s">
        <v>1</v>
      </c>
      <c r="W5" s="135"/>
      <c r="X5" s="135"/>
      <c r="Y5" s="135"/>
    </row>
    <row r="6" spans="2:26" ht="39" customHeight="1" thickBot="1">
      <c r="B6" s="172" t="s">
        <v>9</v>
      </c>
      <c r="C6" s="173" t="s">
        <v>10</v>
      </c>
      <c r="D6" s="173" t="s">
        <v>11</v>
      </c>
      <c r="E6" s="173" t="s">
        <v>12</v>
      </c>
      <c r="F6" s="173" t="s">
        <v>13</v>
      </c>
      <c r="G6" s="173" t="s">
        <v>14</v>
      </c>
      <c r="H6" s="173" t="s">
        <v>17</v>
      </c>
      <c r="I6" s="173" t="s">
        <v>18</v>
      </c>
      <c r="J6" s="173" t="s">
        <v>19</v>
      </c>
      <c r="K6" s="173" t="s">
        <v>20</v>
      </c>
      <c r="L6" s="244" t="s">
        <v>21</v>
      </c>
      <c r="M6" s="173" t="s">
        <v>22</v>
      </c>
      <c r="N6" s="173" t="s">
        <v>23</v>
      </c>
      <c r="O6" s="175" t="s">
        <v>24</v>
      </c>
      <c r="P6" s="173" t="s">
        <v>25</v>
      </c>
      <c r="Q6" s="173" t="s">
        <v>26</v>
      </c>
      <c r="R6" s="173" t="s">
        <v>27</v>
      </c>
      <c r="S6" s="174" t="s">
        <v>28</v>
      </c>
      <c r="T6" s="176" t="s">
        <v>29</v>
      </c>
      <c r="U6" s="173" t="s">
        <v>30</v>
      </c>
      <c r="V6" s="177" t="s">
        <v>31</v>
      </c>
      <c r="W6" s="179" t="s">
        <v>342</v>
      </c>
      <c r="X6" s="178" t="s">
        <v>343</v>
      </c>
      <c r="Y6" s="180" t="s">
        <v>344</v>
      </c>
    </row>
    <row r="7" spans="2:26" ht="24" customHeight="1">
      <c r="B7" s="193" t="s">
        <v>35</v>
      </c>
      <c r="C7" s="194" t="s">
        <v>379</v>
      </c>
      <c r="D7" s="194" t="s">
        <v>379</v>
      </c>
      <c r="E7" s="194" t="s">
        <v>379</v>
      </c>
      <c r="F7" s="194"/>
      <c r="G7" s="136"/>
      <c r="H7" s="136" t="s">
        <v>38</v>
      </c>
      <c r="I7" s="136">
        <v>10</v>
      </c>
      <c r="J7" s="136" t="s">
        <v>40</v>
      </c>
      <c r="K7" s="195" t="str">
        <f>+'Datos Iniciales'!O5</f>
        <v>SALARIO</v>
      </c>
      <c r="L7" s="245">
        <f>+'Datos Iniciales'!P5</f>
        <v>20387030639</v>
      </c>
      <c r="M7" s="204">
        <f>+'Datos Iniciales'!Q5</f>
        <v>0</v>
      </c>
      <c r="N7" s="204">
        <f>+'Datos Iniciales'!R5</f>
        <v>727700000</v>
      </c>
      <c r="O7" s="204">
        <f>+'Datos Iniciales'!S5</f>
        <v>19659330639</v>
      </c>
      <c r="P7" s="204">
        <f>+'Datos Iniciales'!T5</f>
        <v>0</v>
      </c>
      <c r="Q7" s="204">
        <f>+'Datos Iniciales'!U5</f>
        <v>19659330639</v>
      </c>
      <c r="R7" s="204">
        <f>+'Datos Iniciales'!V5</f>
        <v>0</v>
      </c>
      <c r="S7" s="204">
        <f>+'Datos Iniciales'!W5</f>
        <v>13821066590</v>
      </c>
      <c r="T7" s="204">
        <f>+'Datos Iniciales'!X5</f>
        <v>13748896475</v>
      </c>
      <c r="U7" s="204">
        <f>+'Datos Iniciales'!Y5</f>
        <v>13748896475</v>
      </c>
      <c r="V7" s="204">
        <f>+'Datos Iniciales'!Z5</f>
        <v>13748896475</v>
      </c>
      <c r="W7" s="161">
        <f t="shared" ref="W7:W8" si="0">+S7/O7*100</f>
        <v>70.30283402722722</v>
      </c>
      <c r="X7" s="161">
        <f>+T7/O7*100</f>
        <v>69.935730404396708</v>
      </c>
      <c r="Y7" s="162">
        <f t="shared" ref="Y7" si="1">+V7/O7*100</f>
        <v>69.935730404396708</v>
      </c>
    </row>
    <row r="8" spans="2:26" ht="22.5">
      <c r="B8" s="196" t="s">
        <v>35</v>
      </c>
      <c r="C8" s="191" t="s">
        <v>379</v>
      </c>
      <c r="D8" s="191" t="s">
        <v>379</v>
      </c>
      <c r="E8" s="191" t="s">
        <v>382</v>
      </c>
      <c r="F8" s="191"/>
      <c r="G8" s="137"/>
      <c r="H8" s="137" t="s">
        <v>38</v>
      </c>
      <c r="I8" s="137">
        <v>10</v>
      </c>
      <c r="J8" s="137" t="s">
        <v>40</v>
      </c>
      <c r="K8" s="192" t="str">
        <f>+'Datos Iniciales'!O6</f>
        <v>CONTRIBUCIONES INHERENTES A LA NÓMINA</v>
      </c>
      <c r="L8" s="246">
        <f>+'Datos Iniciales'!P6</f>
        <v>7249438347</v>
      </c>
      <c r="M8" s="205">
        <f>+'Datos Iniciales'!Q6</f>
        <v>0</v>
      </c>
      <c r="N8" s="205">
        <f>+'Datos Iniciales'!R6</f>
        <v>0</v>
      </c>
      <c r="O8" s="205">
        <f>+'Datos Iniciales'!S6</f>
        <v>7249438347</v>
      </c>
      <c r="P8" s="205">
        <f>+'Datos Iniciales'!T6</f>
        <v>0</v>
      </c>
      <c r="Q8" s="205">
        <f>+'Datos Iniciales'!U6</f>
        <v>7249438347</v>
      </c>
      <c r="R8" s="205">
        <f>+'Datos Iniciales'!V6</f>
        <v>0</v>
      </c>
      <c r="S8" s="205">
        <f>+'Datos Iniciales'!W6</f>
        <v>5057986444</v>
      </c>
      <c r="T8" s="205">
        <f>+'Datos Iniciales'!X6</f>
        <v>5057839244</v>
      </c>
      <c r="U8" s="205">
        <f>+'Datos Iniciales'!Y6</f>
        <v>5057839244</v>
      </c>
      <c r="V8" s="205">
        <f>+'Datos Iniciales'!Z6</f>
        <v>5057839244</v>
      </c>
      <c r="W8" s="163">
        <f t="shared" si="0"/>
        <v>69.770735357631153</v>
      </c>
      <c r="X8" s="163">
        <f t="shared" ref="X8" si="2">+T8/O8*100</f>
        <v>69.768704855501824</v>
      </c>
      <c r="Y8" s="164">
        <f t="shared" ref="Y8" si="3">+V8/O8*100</f>
        <v>69.768704855501824</v>
      </c>
    </row>
    <row r="9" spans="2:26" ht="23.25" thickBot="1">
      <c r="B9" s="197" t="s">
        <v>35</v>
      </c>
      <c r="C9" s="198" t="s">
        <v>379</v>
      </c>
      <c r="D9" s="198" t="s">
        <v>379</v>
      </c>
      <c r="E9" s="198" t="s">
        <v>385</v>
      </c>
      <c r="F9" s="198"/>
      <c r="G9" s="138"/>
      <c r="H9" s="138" t="s">
        <v>38</v>
      </c>
      <c r="I9" s="138">
        <v>10</v>
      </c>
      <c r="J9" s="138" t="s">
        <v>40</v>
      </c>
      <c r="K9" s="199" t="str">
        <f>+'Datos Iniciales'!O7</f>
        <v>REMUNERACIONES NO CONSTITUTIVAS DE FACTOR SALARIAL</v>
      </c>
      <c r="L9" s="247">
        <f>+'Datos Iniciales'!P7</f>
        <v>2424164013</v>
      </c>
      <c r="M9" s="206">
        <f>+'Datos Iniciales'!Q7</f>
        <v>654700000</v>
      </c>
      <c r="N9" s="206">
        <f>+'Datos Iniciales'!R7</f>
        <v>0</v>
      </c>
      <c r="O9" s="206">
        <f>+'Datos Iniciales'!S7</f>
        <v>3078864013</v>
      </c>
      <c r="P9" s="206">
        <f>+'Datos Iniciales'!T7</f>
        <v>0</v>
      </c>
      <c r="Q9" s="206">
        <f>+'Datos Iniciales'!U7</f>
        <v>3078864013</v>
      </c>
      <c r="R9" s="206">
        <f>+'Datos Iniciales'!V7</f>
        <v>0</v>
      </c>
      <c r="S9" s="206">
        <f>+'Datos Iniciales'!W7</f>
        <v>1882381399</v>
      </c>
      <c r="T9" s="206">
        <f>+'Datos Iniciales'!X7</f>
        <v>1832180460</v>
      </c>
      <c r="U9" s="206">
        <f>+'Datos Iniciales'!Y7</f>
        <v>1832180460</v>
      </c>
      <c r="V9" s="206">
        <f>+'Datos Iniciales'!Z7</f>
        <v>1832180460</v>
      </c>
      <c r="W9" s="165">
        <f t="shared" ref="W9" si="4">+S9/O9*100</f>
        <v>61.138828835958726</v>
      </c>
      <c r="X9" s="165">
        <f t="shared" ref="X9" si="5">+T9/O9*100</f>
        <v>59.508326846002859</v>
      </c>
      <c r="Y9" s="166">
        <f t="shared" ref="Y9" si="6">+V9/O9*100</f>
        <v>59.508326846002859</v>
      </c>
    </row>
    <row r="10" spans="2:26" ht="15.75" customHeight="1" thickBot="1">
      <c r="B10" s="139"/>
      <c r="C10" s="139"/>
      <c r="D10" s="139"/>
      <c r="E10" s="139"/>
      <c r="F10" s="139"/>
      <c r="G10" s="139"/>
      <c r="H10" s="139"/>
      <c r="I10" s="139"/>
      <c r="J10" s="139"/>
      <c r="K10" s="140"/>
      <c r="L10" s="248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67"/>
      <c r="X10" s="167"/>
      <c r="Y10" s="167"/>
    </row>
    <row r="11" spans="2:26" ht="24" customHeight="1" thickBot="1">
      <c r="B11" s="229" t="s">
        <v>35</v>
      </c>
      <c r="C11" s="230" t="s">
        <v>382</v>
      </c>
      <c r="D11" s="230" t="s">
        <v>379</v>
      </c>
      <c r="E11" s="230"/>
      <c r="F11" s="231"/>
      <c r="G11" s="231"/>
      <c r="H11" s="231" t="s">
        <v>38</v>
      </c>
      <c r="I11" s="231">
        <v>10</v>
      </c>
      <c r="J11" s="231" t="s">
        <v>40</v>
      </c>
      <c r="K11" s="232" t="str">
        <f>+'Datos Iniciales'!O8</f>
        <v>ADQUISICIÓN DE BIENES  Y SERVICIOS</v>
      </c>
      <c r="L11" s="249">
        <f>+'Datos Iniciales'!P8</f>
        <v>2978155287</v>
      </c>
      <c r="M11" s="233">
        <f>+'Datos Iniciales'!Q8</f>
        <v>0</v>
      </c>
      <c r="N11" s="233">
        <f>+'Datos Iniciales'!R8</f>
        <v>6979529</v>
      </c>
      <c r="O11" s="233">
        <f>+'Datos Iniciales'!S8</f>
        <v>2971175758</v>
      </c>
      <c r="P11" s="233">
        <f>+'Datos Iniciales'!T8</f>
        <v>0</v>
      </c>
      <c r="Q11" s="233">
        <f>+'Datos Iniciales'!U8</f>
        <v>2782034783.5100002</v>
      </c>
      <c r="R11" s="233">
        <f>+'Datos Iniciales'!V8</f>
        <v>189140974.49000001</v>
      </c>
      <c r="S11" s="233">
        <f>+'Datos Iniciales'!W8</f>
        <v>2180568529.5100002</v>
      </c>
      <c r="T11" s="233">
        <f>+'Datos Iniciales'!X8</f>
        <v>1443565378.3900001</v>
      </c>
      <c r="U11" s="233">
        <f>+'Datos Iniciales'!Y8</f>
        <v>1441886836.49</v>
      </c>
      <c r="V11" s="233">
        <f>+'Datos Iniciales'!Z8</f>
        <v>1441886836.49</v>
      </c>
      <c r="W11" s="234">
        <f>+S11/O11*100</f>
        <v>73.390762011932125</v>
      </c>
      <c r="X11" s="235">
        <f t="shared" ref="X11" si="7">+T11/O11*100</f>
        <v>48.585660895460229</v>
      </c>
      <c r="Y11" s="236">
        <f t="shared" ref="Y11" si="8">+V11/O11*100</f>
        <v>48.529166697987044</v>
      </c>
    </row>
    <row r="12" spans="2:26" ht="15.75" customHeight="1" thickBot="1">
      <c r="B12" s="139"/>
      <c r="C12" s="139"/>
      <c r="D12" s="139"/>
      <c r="E12" s="139"/>
      <c r="F12" s="139"/>
      <c r="G12" s="139"/>
      <c r="H12" s="139"/>
      <c r="I12" s="139"/>
      <c r="J12" s="139"/>
      <c r="K12" s="140"/>
      <c r="L12" s="248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67"/>
      <c r="X12" s="167"/>
      <c r="Y12" s="167"/>
    </row>
    <row r="13" spans="2:26" ht="18.75" customHeight="1">
      <c r="B13" s="193" t="s">
        <v>35</v>
      </c>
      <c r="C13" s="240" t="s">
        <v>385</v>
      </c>
      <c r="D13" s="240" t="s">
        <v>388</v>
      </c>
      <c r="E13" s="240" t="s">
        <v>382</v>
      </c>
      <c r="F13" s="240" t="s">
        <v>389</v>
      </c>
      <c r="G13" s="136"/>
      <c r="H13" s="194" t="s">
        <v>38</v>
      </c>
      <c r="I13" s="194" t="s">
        <v>39</v>
      </c>
      <c r="J13" s="194" t="s">
        <v>40</v>
      </c>
      <c r="K13" s="195" t="str">
        <f>+'Datos Iniciales'!O9</f>
        <v>MESADAS PENSIONALES (DE PENSIONES)</v>
      </c>
      <c r="L13" s="245">
        <f>+'Datos Iniciales'!P9</f>
        <v>302499465</v>
      </c>
      <c r="M13" s="204">
        <f>+'Datos Iniciales'!Q9</f>
        <v>13500000</v>
      </c>
      <c r="N13" s="204">
        <f>+'Datos Iniciales'!R9</f>
        <v>0</v>
      </c>
      <c r="O13" s="204">
        <f>+'Datos Iniciales'!S9</f>
        <v>315999465</v>
      </c>
      <c r="P13" s="204">
        <f>+'Datos Iniciales'!T9</f>
        <v>0</v>
      </c>
      <c r="Q13" s="204">
        <f>+'Datos Iniciales'!U9</f>
        <v>315999465</v>
      </c>
      <c r="R13" s="204">
        <f>+'Datos Iniciales'!V9</f>
        <v>0</v>
      </c>
      <c r="S13" s="204">
        <f>+'Datos Iniciales'!W9</f>
        <v>226135627</v>
      </c>
      <c r="T13" s="204">
        <f>+'Datos Iniciales'!X9</f>
        <v>226135627</v>
      </c>
      <c r="U13" s="204">
        <f>+'Datos Iniciales'!Y9</f>
        <v>226135627</v>
      </c>
      <c r="V13" s="204">
        <f>+'Datos Iniciales'!Z9</f>
        <v>226135627</v>
      </c>
      <c r="W13" s="161">
        <f t="shared" ref="W13:W15" si="9">+S13/O13*100</f>
        <v>71.562028435712705</v>
      </c>
      <c r="X13" s="161">
        <f t="shared" ref="X13:X15" si="10">+T13/O13*100</f>
        <v>71.562028435712705</v>
      </c>
      <c r="Y13" s="162">
        <f t="shared" ref="Y13:Y15" si="11">+V13/O13*100</f>
        <v>71.562028435712705</v>
      </c>
    </row>
    <row r="14" spans="2:26" ht="33.75">
      <c r="B14" s="196" t="s">
        <v>35</v>
      </c>
      <c r="C14" s="239" t="s">
        <v>385</v>
      </c>
      <c r="D14" s="239" t="s">
        <v>388</v>
      </c>
      <c r="E14" s="239" t="s">
        <v>382</v>
      </c>
      <c r="F14" s="239" t="s">
        <v>392</v>
      </c>
      <c r="G14" s="137"/>
      <c r="H14" s="191" t="s">
        <v>38</v>
      </c>
      <c r="I14" s="191">
        <v>10</v>
      </c>
      <c r="J14" s="191" t="s">
        <v>40</v>
      </c>
      <c r="K14" s="192" t="str">
        <f>+'Datos Iniciales'!O10</f>
        <v>INCAPACIDADES Y LICENCIAS DE MATERNIDAD Y PATERNIDAD (NO DE PENSIONES)</v>
      </c>
      <c r="L14" s="246">
        <f>+'Datos Iniciales'!P10</f>
        <v>89997280</v>
      </c>
      <c r="M14" s="205">
        <f>+'Datos Iniciales'!Q10</f>
        <v>59500000</v>
      </c>
      <c r="N14" s="205">
        <f>+'Datos Iniciales'!R10</f>
        <v>0</v>
      </c>
      <c r="O14" s="205">
        <f>+'Datos Iniciales'!S10</f>
        <v>149497280</v>
      </c>
      <c r="P14" s="205">
        <f>+'Datos Iniciales'!T10</f>
        <v>0</v>
      </c>
      <c r="Q14" s="205">
        <f>+'Datos Iniciales'!U10</f>
        <v>149497280</v>
      </c>
      <c r="R14" s="205">
        <f>+'Datos Iniciales'!V10</f>
        <v>0</v>
      </c>
      <c r="S14" s="205">
        <f>+'Datos Iniciales'!W10</f>
        <v>63735899</v>
      </c>
      <c r="T14" s="205">
        <f>+'Datos Iniciales'!X10</f>
        <v>53376807</v>
      </c>
      <c r="U14" s="205">
        <f>+'Datos Iniciales'!Y10</f>
        <v>53376807</v>
      </c>
      <c r="V14" s="205">
        <f>+'Datos Iniciales'!Z10</f>
        <v>53376807</v>
      </c>
      <c r="W14" s="163">
        <f t="shared" si="9"/>
        <v>42.633484033957004</v>
      </c>
      <c r="X14" s="163">
        <f t="shared" si="10"/>
        <v>35.704199434263955</v>
      </c>
      <c r="Y14" s="164">
        <f t="shared" si="11"/>
        <v>35.704199434263955</v>
      </c>
    </row>
    <row r="15" spans="2:26" ht="24" customHeight="1">
      <c r="B15" s="196" t="s">
        <v>35</v>
      </c>
      <c r="C15" s="239" t="s">
        <v>385</v>
      </c>
      <c r="D15" s="239" t="s">
        <v>39</v>
      </c>
      <c r="E15" s="239"/>
      <c r="F15" s="239"/>
      <c r="G15" s="137"/>
      <c r="H15" s="191" t="s">
        <v>38</v>
      </c>
      <c r="I15" s="191" t="s">
        <v>39</v>
      </c>
      <c r="J15" s="191" t="s">
        <v>40</v>
      </c>
      <c r="K15" s="192" t="str">
        <f>+'Datos Iniciales'!O11</f>
        <v>SENTENCIAS Y CONCILIACIONES</v>
      </c>
      <c r="L15" s="246">
        <f>+'Datos Iniciales'!P11</f>
        <v>170685683</v>
      </c>
      <c r="M15" s="205">
        <f>+'Datos Iniciales'!Q11</f>
        <v>0</v>
      </c>
      <c r="N15" s="205">
        <f>+'Datos Iniciales'!R11</f>
        <v>0</v>
      </c>
      <c r="O15" s="205">
        <f>+'Datos Iniciales'!S11</f>
        <v>170685683</v>
      </c>
      <c r="P15" s="205">
        <f>+'Datos Iniciales'!T11</f>
        <v>0</v>
      </c>
      <c r="Q15" s="205">
        <f>+'Datos Iniciales'!U11</f>
        <v>13855208.939999999</v>
      </c>
      <c r="R15" s="205">
        <f>+'Datos Iniciales'!V11</f>
        <v>156830474.06</v>
      </c>
      <c r="S15" s="205">
        <f>+'Datos Iniciales'!W11</f>
        <v>13460180.98</v>
      </c>
      <c r="T15" s="205">
        <f>+'Datos Iniciales'!X11</f>
        <v>13460180.98</v>
      </c>
      <c r="U15" s="205">
        <f>+'Datos Iniciales'!Y11</f>
        <v>13460180.98</v>
      </c>
      <c r="V15" s="205">
        <f>+'Datos Iniciales'!Z11</f>
        <v>13460180.98</v>
      </c>
      <c r="W15" s="163">
        <f t="shared" si="9"/>
        <v>7.8859461106647126</v>
      </c>
      <c r="X15" s="163">
        <f t="shared" si="10"/>
        <v>7.8859461106647126</v>
      </c>
      <c r="Y15" s="164">
        <f t="shared" si="11"/>
        <v>7.8859461106647126</v>
      </c>
    </row>
    <row r="16" spans="2:26" ht="29.25" customHeight="1">
      <c r="B16" s="196" t="s">
        <v>35</v>
      </c>
      <c r="C16" s="239" t="s">
        <v>394</v>
      </c>
      <c r="D16" s="239" t="s">
        <v>379</v>
      </c>
      <c r="E16" s="239"/>
      <c r="F16" s="239"/>
      <c r="G16" s="137"/>
      <c r="H16" s="191" t="s">
        <v>38</v>
      </c>
      <c r="I16" s="191">
        <v>10</v>
      </c>
      <c r="J16" s="228" t="s">
        <v>40</v>
      </c>
      <c r="K16" s="192" t="str">
        <f>+'Datos Iniciales'!O12</f>
        <v>IMPUESTOS</v>
      </c>
      <c r="L16" s="246">
        <f>+'Datos Iniciales'!P12</f>
        <v>52887671</v>
      </c>
      <c r="M16" s="205">
        <f>+'Datos Iniciales'!Q12</f>
        <v>6979529</v>
      </c>
      <c r="N16" s="205">
        <f>+'Datos Iniciales'!R12</f>
        <v>0</v>
      </c>
      <c r="O16" s="205">
        <f>+'Datos Iniciales'!S12</f>
        <v>59867200</v>
      </c>
      <c r="P16" s="205">
        <f>+'Datos Iniciales'!T12</f>
        <v>0</v>
      </c>
      <c r="Q16" s="205">
        <f>+'Datos Iniciales'!U12</f>
        <v>59867200</v>
      </c>
      <c r="R16" s="205">
        <f>+'Datos Iniciales'!V12</f>
        <v>0</v>
      </c>
      <c r="S16" s="205">
        <f>+'Datos Iniciales'!W12</f>
        <v>59867200</v>
      </c>
      <c r="T16" s="205">
        <f>+'Datos Iniciales'!X12</f>
        <v>59867200</v>
      </c>
      <c r="U16" s="205">
        <f>+'Datos Iniciales'!Y12</f>
        <v>59867200</v>
      </c>
      <c r="V16" s="205">
        <f>+'Datos Iniciales'!Z12</f>
        <v>59867200</v>
      </c>
      <c r="W16" s="163">
        <f t="shared" ref="W16:W20" si="12">+S16/O16*100</f>
        <v>100</v>
      </c>
      <c r="X16" s="163">
        <f t="shared" ref="X16:X20" si="13">+T16/O16*100</f>
        <v>100</v>
      </c>
      <c r="Y16" s="164">
        <f t="shared" ref="Y16:Y20" si="14">+V16/O16*100</f>
        <v>100</v>
      </c>
    </row>
    <row r="17" spans="2:25" ht="29.25" customHeight="1" thickBot="1">
      <c r="B17" s="238" t="s">
        <v>35</v>
      </c>
      <c r="C17" s="241" t="s">
        <v>394</v>
      </c>
      <c r="D17" s="241" t="s">
        <v>388</v>
      </c>
      <c r="E17" s="241" t="s">
        <v>379</v>
      </c>
      <c r="F17" s="241"/>
      <c r="G17" s="138"/>
      <c r="H17" s="198" t="s">
        <v>38</v>
      </c>
      <c r="I17" s="198">
        <v>11</v>
      </c>
      <c r="J17" s="237" t="s">
        <v>63</v>
      </c>
      <c r="K17" s="199" t="str">
        <f>+'Datos Iniciales'!O13</f>
        <v>CUOTA DE FISCALIZACIÓN Y AUDITAJE</v>
      </c>
      <c r="L17" s="247">
        <f>+'Datos Iniciales'!P13</f>
        <v>116865400</v>
      </c>
      <c r="M17" s="206">
        <f>+'Datos Iniciales'!Q13</f>
        <v>0</v>
      </c>
      <c r="N17" s="206">
        <f>+'Datos Iniciales'!R13</f>
        <v>0</v>
      </c>
      <c r="O17" s="206">
        <f>+'Datos Iniciales'!S13</f>
        <v>116865400</v>
      </c>
      <c r="P17" s="206">
        <f>+'Datos Iniciales'!T13</f>
        <v>0</v>
      </c>
      <c r="Q17" s="206">
        <f>+'Datos Iniciales'!U13</f>
        <v>0</v>
      </c>
      <c r="R17" s="206">
        <f>+'Datos Iniciales'!V13</f>
        <v>116865400</v>
      </c>
      <c r="S17" s="206">
        <f>+'Datos Iniciales'!W13</f>
        <v>0</v>
      </c>
      <c r="T17" s="206">
        <f>+'Datos Iniciales'!X13</f>
        <v>0</v>
      </c>
      <c r="U17" s="206">
        <f>+'Datos Iniciales'!Y13</f>
        <v>0</v>
      </c>
      <c r="V17" s="206">
        <f>+'Datos Iniciales'!Z13</f>
        <v>0</v>
      </c>
      <c r="W17" s="165">
        <f t="shared" ref="W17" si="15">+S17/O17*100</f>
        <v>0</v>
      </c>
      <c r="X17" s="165">
        <f t="shared" ref="X17" si="16">+T17/O17*100</f>
        <v>0</v>
      </c>
      <c r="Y17" s="166">
        <f t="shared" ref="Y17" si="17">+V17/O17*100</f>
        <v>0</v>
      </c>
    </row>
    <row r="18" spans="2:25" ht="29.25" customHeight="1" thickBot="1">
      <c r="B18" s="225"/>
      <c r="C18" s="225"/>
      <c r="D18" s="225"/>
      <c r="E18" s="225"/>
      <c r="F18" s="142"/>
      <c r="G18" s="142"/>
      <c r="H18" s="225"/>
      <c r="I18" s="225"/>
      <c r="J18" s="225"/>
      <c r="K18" s="226"/>
      <c r="L18" s="250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171"/>
      <c r="X18" s="171"/>
      <c r="Y18" s="171"/>
    </row>
    <row r="19" spans="2:25" ht="34.5" thickBot="1">
      <c r="B19" s="193" t="str">
        <f>+'Datos Iniciales'!D14</f>
        <v>C</v>
      </c>
      <c r="C19" s="194" t="str">
        <f>+'Datos Iniciales'!E14</f>
        <v>0505</v>
      </c>
      <c r="D19" s="194" t="str">
        <f>+'Datos Iniciales'!F14</f>
        <v>1000</v>
      </c>
      <c r="E19" s="194" t="str">
        <f>+'Datos Iniciales'!G14</f>
        <v>5</v>
      </c>
      <c r="F19" s="136" t="str">
        <f>+'Datos Iniciales'!H14</f>
        <v>53105B</v>
      </c>
      <c r="G19" s="136"/>
      <c r="H19" s="194" t="str">
        <f>+'Datos Iniciales'!L14</f>
        <v>Nación</v>
      </c>
      <c r="I19" s="194" t="str">
        <f>+'Datos Iniciales'!M14</f>
        <v>10</v>
      </c>
      <c r="J19" s="194" t="str">
        <f>+'Datos Iniciales'!N14</f>
        <v>CSF</v>
      </c>
      <c r="K19" s="195" t="str">
        <f>+'Datos Iniciales'!O14</f>
        <v>5. CONVERGENCIA REGIONAL / B. ENTIDADES PÚBLICAS TERRITORIALES Y NACIONALES FORTALECIDAS</v>
      </c>
      <c r="L19" s="245">
        <f>+'Datos Iniciales'!P14</f>
        <v>3777772292</v>
      </c>
      <c r="M19" s="204">
        <f>+'Datos Iniciales'!Q14</f>
        <v>0</v>
      </c>
      <c r="N19" s="204">
        <f>+'Datos Iniciales'!R14</f>
        <v>0</v>
      </c>
      <c r="O19" s="204">
        <f>+'Datos Iniciales'!S14</f>
        <v>3777772292</v>
      </c>
      <c r="P19" s="204">
        <f>+'Datos Iniciales'!T14</f>
        <v>0</v>
      </c>
      <c r="Q19" s="204">
        <f>+'Datos Iniciales'!U14</f>
        <v>3777701142</v>
      </c>
      <c r="R19" s="204">
        <f>+'Datos Iniciales'!V14</f>
        <v>71150</v>
      </c>
      <c r="S19" s="204">
        <f>+'Datos Iniciales'!W14</f>
        <v>2611056956</v>
      </c>
      <c r="T19" s="204">
        <f>+'Datos Iniciales'!X14</f>
        <v>2429739990</v>
      </c>
      <c r="U19" s="204">
        <f>+'Datos Iniciales'!Y14</f>
        <v>2429739990</v>
      </c>
      <c r="V19" s="204">
        <f>+'Datos Iniciales'!Z14</f>
        <v>2364644596</v>
      </c>
      <c r="W19" s="161">
        <f t="shared" si="12"/>
        <v>69.116313906195586</v>
      </c>
      <c r="X19" s="161">
        <f t="shared" si="13"/>
        <v>64.316740189591087</v>
      </c>
      <c r="Y19" s="162">
        <f t="shared" si="14"/>
        <v>62.593624316835871</v>
      </c>
    </row>
    <row r="20" spans="2:25" ht="34.5" thickBot="1">
      <c r="B20" s="193" t="str">
        <f>+'Datos Iniciales'!D15</f>
        <v>C</v>
      </c>
      <c r="C20" s="194" t="str">
        <f>+'Datos Iniciales'!E15</f>
        <v>0505</v>
      </c>
      <c r="D20" s="194" t="str">
        <f>+'Datos Iniciales'!F15</f>
        <v>1000</v>
      </c>
      <c r="E20" s="194" t="str">
        <f>+'Datos Iniciales'!G15</f>
        <v>5</v>
      </c>
      <c r="F20" s="136" t="str">
        <f>+'Datos Iniciales'!H15</f>
        <v>53105B</v>
      </c>
      <c r="G20" s="136"/>
      <c r="H20" s="194" t="str">
        <f>+'Datos Iniciales'!L15</f>
        <v>Nación</v>
      </c>
      <c r="I20" s="194" t="str">
        <f>+'Datos Iniciales'!M15</f>
        <v>11</v>
      </c>
      <c r="J20" s="194" t="str">
        <f>+'Datos Iniciales'!N15</f>
        <v>CSF</v>
      </c>
      <c r="K20" s="192" t="str">
        <f>+'Datos Iniciales'!O15</f>
        <v>5. CONVERGENCIA REGIONAL / B. ENTIDADES PÚBLICAS TERRITORIALES Y NACIONALES FORTALECIDAS</v>
      </c>
      <c r="L20" s="246">
        <f>+'Datos Iniciales'!P15</f>
        <v>0</v>
      </c>
      <c r="M20" s="205">
        <f>+'Datos Iniciales'!Q15</f>
        <v>1061420000</v>
      </c>
      <c r="N20" s="205">
        <f>+'Datos Iniciales'!R15</f>
        <v>0</v>
      </c>
      <c r="O20" s="205">
        <f>+'Datos Iniciales'!S15</f>
        <v>1061420000</v>
      </c>
      <c r="P20" s="205">
        <f>+'Datos Iniciales'!T15</f>
        <v>0</v>
      </c>
      <c r="Q20" s="205">
        <f>+'Datos Iniciales'!U15</f>
        <v>957004370</v>
      </c>
      <c r="R20" s="205">
        <f>+'Datos Iniciales'!V15</f>
        <v>104415630</v>
      </c>
      <c r="S20" s="205">
        <f>+'Datos Iniciales'!W15</f>
        <v>875337703</v>
      </c>
      <c r="T20" s="205">
        <f>+'Datos Iniciales'!X15</f>
        <v>325274501</v>
      </c>
      <c r="U20" s="205">
        <f>+'Datos Iniciales'!Y15</f>
        <v>325274501</v>
      </c>
      <c r="V20" s="205">
        <f>+'Datos Iniciales'!Z15</f>
        <v>325274501</v>
      </c>
      <c r="W20" s="163">
        <f t="shared" si="12"/>
        <v>82.468551845640746</v>
      </c>
      <c r="X20" s="163">
        <f t="shared" si="13"/>
        <v>30.645220647811421</v>
      </c>
      <c r="Y20" s="164">
        <f t="shared" si="14"/>
        <v>30.645220647811421</v>
      </c>
    </row>
    <row r="21" spans="2:25" ht="34.5" thickBot="1">
      <c r="B21" s="193" t="str">
        <f>+'Datos Iniciales'!D16</f>
        <v>C</v>
      </c>
      <c r="C21" s="194" t="str">
        <f>+'Datos Iniciales'!E16</f>
        <v>0505</v>
      </c>
      <c r="D21" s="194" t="str">
        <f>+'Datos Iniciales'!F16</f>
        <v>1000</v>
      </c>
      <c r="E21" s="194" t="str">
        <f>+'Datos Iniciales'!G16</f>
        <v>6</v>
      </c>
      <c r="F21" s="136" t="str">
        <f>+'Datos Iniciales'!H16</f>
        <v>53105B</v>
      </c>
      <c r="G21" s="136"/>
      <c r="H21" s="194" t="str">
        <f>+'Datos Iniciales'!L16</f>
        <v>Nación</v>
      </c>
      <c r="I21" s="194" t="str">
        <f>+'Datos Iniciales'!M16</f>
        <v>10</v>
      </c>
      <c r="J21" s="194" t="str">
        <f>+'Datos Iniciales'!N16</f>
        <v>CSF</v>
      </c>
      <c r="K21" s="192" t="str">
        <f>+'Datos Iniciales'!O16</f>
        <v>5. CONVERGENCIA REGIONAL / B. ENTIDADES PÚBLICAS TERRITORIALES Y NACIONALES FORTALECIDAS</v>
      </c>
      <c r="L21" s="246">
        <f>+'Datos Iniciales'!P16</f>
        <v>4078992933</v>
      </c>
      <c r="M21" s="205">
        <f>+'Datos Iniciales'!Q16</f>
        <v>0</v>
      </c>
      <c r="N21" s="205">
        <f>+'Datos Iniciales'!R16</f>
        <v>0</v>
      </c>
      <c r="O21" s="205">
        <f>+'Datos Iniciales'!S16</f>
        <v>4078992933</v>
      </c>
      <c r="P21" s="205">
        <f>+'Datos Iniciales'!T16</f>
        <v>4164544</v>
      </c>
      <c r="Q21" s="205">
        <f>+'Datos Iniciales'!U16</f>
        <v>4074828388.2800002</v>
      </c>
      <c r="R21" s="205">
        <f>+'Datos Iniciales'!V16</f>
        <v>0.72</v>
      </c>
      <c r="S21" s="205">
        <f>+'Datos Iniciales'!W16</f>
        <v>2835140531.2800002</v>
      </c>
      <c r="T21" s="205">
        <f>+'Datos Iniciales'!X16</f>
        <v>2651149265.8899999</v>
      </c>
      <c r="U21" s="205">
        <f>+'Datos Iniciales'!Y16</f>
        <v>2651149265.8899999</v>
      </c>
      <c r="V21" s="205">
        <f>+'Datos Iniciales'!Z16</f>
        <v>2586647591.8899999</v>
      </c>
      <c r="W21" s="163">
        <f t="shared" ref="W21" si="18">+S21/O21*100</f>
        <v>69.505894661965584</v>
      </c>
      <c r="X21" s="163">
        <f t="shared" ref="X21" si="19">+T21/O21*100</f>
        <v>64.995191446437346</v>
      </c>
      <c r="Y21" s="164">
        <f t="shared" ref="Y21" si="20">+V21/O21*100</f>
        <v>63.41387774819173</v>
      </c>
    </row>
    <row r="22" spans="2:25" ht="34.5" thickBot="1">
      <c r="B22" s="193" t="str">
        <f>+'Datos Iniciales'!D17</f>
        <v>C</v>
      </c>
      <c r="C22" s="194" t="str">
        <f>+'Datos Iniciales'!E17</f>
        <v>0505</v>
      </c>
      <c r="D22" s="194" t="str">
        <f>+'Datos Iniciales'!F17</f>
        <v>1000</v>
      </c>
      <c r="E22" s="194" t="str">
        <f>+'Datos Iniciales'!G17</f>
        <v>6</v>
      </c>
      <c r="F22" s="136" t="str">
        <f>+'Datos Iniciales'!H17</f>
        <v>53105B</v>
      </c>
      <c r="G22" s="136"/>
      <c r="H22" s="194" t="str">
        <f>+'Datos Iniciales'!L17</f>
        <v>Nación</v>
      </c>
      <c r="I22" s="194" t="str">
        <f>+'Datos Iniciales'!M17</f>
        <v>11</v>
      </c>
      <c r="J22" s="194" t="str">
        <f>+'Datos Iniciales'!N17</f>
        <v>CSF</v>
      </c>
      <c r="K22" s="199" t="str">
        <f>+'Datos Iniciales'!O17</f>
        <v>5. CONVERGENCIA REGIONAL / B. ENTIDADES PÚBLICAS TERRITORIALES Y NACIONALES FORTALECIDAS</v>
      </c>
      <c r="L22" s="247">
        <f>+'Datos Iniciales'!P17</f>
        <v>0</v>
      </c>
      <c r="M22" s="206">
        <f>+'Datos Iniciales'!Q17</f>
        <v>348174366</v>
      </c>
      <c r="N22" s="206">
        <f>+'Datos Iniciales'!R17</f>
        <v>0</v>
      </c>
      <c r="O22" s="206">
        <f>+'Datos Iniciales'!S17</f>
        <v>348174366</v>
      </c>
      <c r="P22" s="206">
        <f>+'Datos Iniciales'!T17</f>
        <v>0</v>
      </c>
      <c r="Q22" s="206">
        <f>+'Datos Iniciales'!U17</f>
        <v>348174366</v>
      </c>
      <c r="R22" s="206">
        <f>+'Datos Iniciales'!V17</f>
        <v>0</v>
      </c>
      <c r="S22" s="206">
        <f>+'Datos Iniciales'!W17</f>
        <v>135898811</v>
      </c>
      <c r="T22" s="206">
        <f>+'Datos Iniciales'!X17</f>
        <v>4041568</v>
      </c>
      <c r="U22" s="206">
        <f>+'Datos Iniciales'!Y17</f>
        <v>4041568</v>
      </c>
      <c r="V22" s="206">
        <f>+'Datos Iniciales'!Z17</f>
        <v>4041568</v>
      </c>
      <c r="W22" s="165">
        <f t="shared" ref="W22" si="21">+S22/O22*100</f>
        <v>39.031825507797436</v>
      </c>
      <c r="X22" s="165">
        <f t="shared" ref="X22" si="22">+T22/O22*100</f>
        <v>1.1607884998633129</v>
      </c>
      <c r="Y22" s="166">
        <f t="shared" ref="Y22" si="23">+V22/O22*100</f>
        <v>1.1607884998633129</v>
      </c>
    </row>
    <row r="23" spans="2:25" ht="34.5" thickBot="1">
      <c r="B23" s="193" t="str">
        <f>+'Datos Iniciales'!D18</f>
        <v>C</v>
      </c>
      <c r="C23" s="194" t="str">
        <f>+'Datos Iniciales'!E18</f>
        <v>0599</v>
      </c>
      <c r="D23" s="194" t="str">
        <f>+'Datos Iniciales'!F18</f>
        <v>1000</v>
      </c>
      <c r="E23" s="194" t="str">
        <f>+'Datos Iniciales'!G18</f>
        <v>7</v>
      </c>
      <c r="F23" s="136" t="str">
        <f>+'Datos Iniciales'!H18</f>
        <v>53105B</v>
      </c>
      <c r="G23" s="136"/>
      <c r="H23" s="194" t="str">
        <f>+'Datos Iniciales'!L18</f>
        <v>Nación</v>
      </c>
      <c r="I23" s="194" t="str">
        <f>+'Datos Iniciales'!M18</f>
        <v>10</v>
      </c>
      <c r="J23" s="194" t="str">
        <f>+'Datos Iniciales'!N18</f>
        <v>CSF</v>
      </c>
      <c r="K23" s="199" t="str">
        <f>+'Datos Iniciales'!O18</f>
        <v>5. CONVERGENCIA REGIONAL / B. ENTIDADES PÚBLICAS TERRITORIALES Y NACIONALES FORTALECIDAS</v>
      </c>
      <c r="L23" s="247">
        <f>+'Datos Iniciales'!P18</f>
        <v>5587127957</v>
      </c>
      <c r="M23" s="206">
        <f>+'Datos Iniciales'!Q18</f>
        <v>0</v>
      </c>
      <c r="N23" s="206">
        <f>+'Datos Iniciales'!R18</f>
        <v>0</v>
      </c>
      <c r="O23" s="206">
        <f>+'Datos Iniciales'!S18</f>
        <v>5587127957</v>
      </c>
      <c r="P23" s="206">
        <f>+'Datos Iniciales'!T18</f>
        <v>1186114</v>
      </c>
      <c r="Q23" s="206">
        <f>+'Datos Iniciales'!U18</f>
        <v>5584333698.3299999</v>
      </c>
      <c r="R23" s="206">
        <f>+'Datos Iniciales'!V18</f>
        <v>1608144.67</v>
      </c>
      <c r="S23" s="206">
        <f>+'Datos Iniciales'!W18</f>
        <v>3798050372.3299999</v>
      </c>
      <c r="T23" s="206">
        <f>+'Datos Iniciales'!X18</f>
        <v>3579321108</v>
      </c>
      <c r="U23" s="206">
        <f>+'Datos Iniciales'!Y18</f>
        <v>3579321108</v>
      </c>
      <c r="V23" s="206">
        <f>+'Datos Iniciales'!Z18</f>
        <v>3579321108</v>
      </c>
      <c r="W23" s="165">
        <f t="shared" ref="W23:W25" si="24">+S23/O23*100</f>
        <v>67.978582226159673</v>
      </c>
      <c r="X23" s="165">
        <f t="shared" ref="X23:X25" si="25">+T23/O23*100</f>
        <v>64.063703848334825</v>
      </c>
      <c r="Y23" s="166">
        <f t="shared" ref="Y23:Y25" si="26">+V23/O23*100</f>
        <v>64.063703848334825</v>
      </c>
    </row>
    <row r="24" spans="2:25" ht="34.5" thickBot="1">
      <c r="B24" s="193" t="str">
        <f>+'Datos Iniciales'!D19</f>
        <v>C</v>
      </c>
      <c r="C24" s="194" t="str">
        <f>+'Datos Iniciales'!E19</f>
        <v>0599</v>
      </c>
      <c r="D24" s="194" t="str">
        <f>+'Datos Iniciales'!F19</f>
        <v>1000</v>
      </c>
      <c r="E24" s="194" t="str">
        <f>+'Datos Iniciales'!G19</f>
        <v>7</v>
      </c>
      <c r="F24" s="136" t="str">
        <f>+'Datos Iniciales'!H19</f>
        <v>53105B</v>
      </c>
      <c r="G24" s="136"/>
      <c r="H24" s="194" t="str">
        <f>+'Datos Iniciales'!L19</f>
        <v>Nación</v>
      </c>
      <c r="I24" s="194" t="str">
        <f>+'Datos Iniciales'!M19</f>
        <v>11</v>
      </c>
      <c r="J24" s="194" t="str">
        <f>+'Datos Iniciales'!N19</f>
        <v>CSF</v>
      </c>
      <c r="K24" s="199" t="str">
        <f>+'Datos Iniciales'!O19</f>
        <v>5. CONVERGENCIA REGIONAL / B. ENTIDADES PÚBLICAS TERRITORIALES Y NACIONALES FORTALECIDAS</v>
      </c>
      <c r="L24" s="247">
        <f>+'Datos Iniciales'!P19</f>
        <v>0</v>
      </c>
      <c r="M24" s="206">
        <f>+'Datos Iniciales'!Q19</f>
        <v>590405634</v>
      </c>
      <c r="N24" s="206">
        <f>+'Datos Iniciales'!R19</f>
        <v>0</v>
      </c>
      <c r="O24" s="206">
        <f>+'Datos Iniciales'!S19</f>
        <v>590405634</v>
      </c>
      <c r="P24" s="206">
        <f>+'Datos Iniciales'!T19</f>
        <v>0</v>
      </c>
      <c r="Q24" s="206">
        <f>+'Datos Iniciales'!U19</f>
        <v>587539020</v>
      </c>
      <c r="R24" s="206">
        <f>+'Datos Iniciales'!V19</f>
        <v>2866614</v>
      </c>
      <c r="S24" s="206">
        <f>+'Datos Iniciales'!W19</f>
        <v>494753919</v>
      </c>
      <c r="T24" s="206">
        <f>+'Datos Iniciales'!X19</f>
        <v>118192258</v>
      </c>
      <c r="U24" s="206">
        <f>+'Datos Iniciales'!Y19</f>
        <v>118192258</v>
      </c>
      <c r="V24" s="206">
        <f>+'Datos Iniciales'!Z19</f>
        <v>118192258</v>
      </c>
      <c r="W24" s="165">
        <f t="shared" si="24"/>
        <v>83.798983361327473</v>
      </c>
      <c r="X24" s="165">
        <f t="shared" si="25"/>
        <v>20.018822855609812</v>
      </c>
      <c r="Y24" s="166">
        <f t="shared" si="26"/>
        <v>20.018822855609812</v>
      </c>
    </row>
    <row r="25" spans="2:25" ht="34.5" thickBot="1">
      <c r="B25" s="193" t="str">
        <f>+'Datos Iniciales'!D20</f>
        <v>C</v>
      </c>
      <c r="C25" s="194" t="str">
        <f>+'Datos Iniciales'!E20</f>
        <v>0599</v>
      </c>
      <c r="D25" s="194" t="str">
        <f>+'Datos Iniciales'!F20</f>
        <v>1000</v>
      </c>
      <c r="E25" s="194" t="str">
        <f>+'Datos Iniciales'!G20</f>
        <v>8</v>
      </c>
      <c r="F25" s="136" t="str">
        <f>+'Datos Iniciales'!H20</f>
        <v>53105B</v>
      </c>
      <c r="G25" s="136"/>
      <c r="H25" s="194" t="str">
        <f>+'Datos Iniciales'!L20</f>
        <v>Nación</v>
      </c>
      <c r="I25" s="194" t="str">
        <f>+'Datos Iniciales'!M20</f>
        <v>10</v>
      </c>
      <c r="J25" s="194" t="str">
        <f>+'Datos Iniciales'!N20</f>
        <v>CSF</v>
      </c>
      <c r="K25" s="199" t="str">
        <f>+'Datos Iniciales'!O20</f>
        <v>5. CONVERGENCIA REGIONAL / B. ENTIDADES PÚBLICAS TERRITORIALES Y NACIONALES FORTALECIDAS</v>
      </c>
      <c r="L25" s="247">
        <f>+'Datos Iniciales'!P20</f>
        <v>3316534066</v>
      </c>
      <c r="M25" s="206">
        <f>+'Datos Iniciales'!Q20</f>
        <v>0</v>
      </c>
      <c r="N25" s="206">
        <f>+'Datos Iniciales'!R20</f>
        <v>0</v>
      </c>
      <c r="O25" s="206">
        <f>+'Datos Iniciales'!S20</f>
        <v>3316534066</v>
      </c>
      <c r="P25" s="206">
        <f>+'Datos Iniciales'!T20</f>
        <v>0</v>
      </c>
      <c r="Q25" s="206">
        <f>+'Datos Iniciales'!U20</f>
        <v>3021624882</v>
      </c>
      <c r="R25" s="206">
        <f>+'Datos Iniciales'!V20</f>
        <v>294909184</v>
      </c>
      <c r="S25" s="206">
        <f>+'Datos Iniciales'!W20</f>
        <v>2882597618.9400001</v>
      </c>
      <c r="T25" s="206">
        <f>+'Datos Iniciales'!X20</f>
        <v>1087440406.0599999</v>
      </c>
      <c r="U25" s="206">
        <f>+'Datos Iniciales'!Y20</f>
        <v>1087440406.0599999</v>
      </c>
      <c r="V25" s="206">
        <f>+'Datos Iniciales'!Z20</f>
        <v>1087440406.0599999</v>
      </c>
      <c r="W25" s="165">
        <f t="shared" si="24"/>
        <v>86.915965932369829</v>
      </c>
      <c r="X25" s="165">
        <f t="shared" si="25"/>
        <v>32.788458807285473</v>
      </c>
      <c r="Y25" s="166">
        <f t="shared" si="26"/>
        <v>32.788458807285473</v>
      </c>
    </row>
    <row r="26" spans="2:25" ht="12.75" thickBot="1">
      <c r="B26" s="225"/>
      <c r="C26" s="225"/>
      <c r="D26" s="225"/>
      <c r="E26" s="225"/>
      <c r="F26" s="142"/>
      <c r="G26" s="142"/>
      <c r="H26" s="225"/>
      <c r="I26" s="225"/>
      <c r="J26" s="225"/>
      <c r="K26" s="263"/>
      <c r="L26" s="264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6"/>
      <c r="X26" s="267"/>
      <c r="Y26" s="268"/>
    </row>
    <row r="27" spans="2:25" ht="18" customHeight="1" thickBot="1">
      <c r="B27" s="142" t="s">
        <v>1</v>
      </c>
      <c r="C27" s="142" t="s">
        <v>1</v>
      </c>
      <c r="D27" s="142" t="s">
        <v>1</v>
      </c>
      <c r="E27" s="142" t="s">
        <v>1</v>
      </c>
      <c r="F27" s="142" t="s">
        <v>1</v>
      </c>
      <c r="G27" s="142" t="s">
        <v>1</v>
      </c>
      <c r="H27" s="142" t="s">
        <v>1</v>
      </c>
      <c r="I27" s="142" t="s">
        <v>1</v>
      </c>
      <c r="J27" s="142" t="s">
        <v>1</v>
      </c>
      <c r="K27" s="143" t="s">
        <v>341</v>
      </c>
      <c r="L27" s="251">
        <f>+SUM(L7:L9)+SUM(L11:L11)+SUM(L13:L17)+SUM(L19:L25)</f>
        <v>50532151033</v>
      </c>
      <c r="M27" s="251">
        <f t="shared" ref="M27:V27" si="27">+SUM(M7:M9)+SUM(M11:M11)+SUM(M13:M17)+SUM(M19:M25)</f>
        <v>2734679529</v>
      </c>
      <c r="N27" s="251">
        <f t="shared" si="27"/>
        <v>734679529</v>
      </c>
      <c r="O27" s="251">
        <f t="shared" si="27"/>
        <v>52532151033</v>
      </c>
      <c r="P27" s="251">
        <f t="shared" si="27"/>
        <v>5350658</v>
      </c>
      <c r="Q27" s="251">
        <f t="shared" si="27"/>
        <v>51660092803.059998</v>
      </c>
      <c r="R27" s="251">
        <f t="shared" si="27"/>
        <v>866707571.94000006</v>
      </c>
      <c r="S27" s="251">
        <f t="shared" si="27"/>
        <v>36938037781.040001</v>
      </c>
      <c r="T27" s="251">
        <f t="shared" si="27"/>
        <v>32630480469.32</v>
      </c>
      <c r="U27" s="251">
        <f t="shared" si="27"/>
        <v>32628801927.419998</v>
      </c>
      <c r="V27" s="251">
        <f t="shared" si="27"/>
        <v>32499204859.419998</v>
      </c>
      <c r="W27" s="185">
        <f t="shared" ref="W27" si="28">+S27/O27*100</f>
        <v>70.315106186754122</v>
      </c>
      <c r="X27" s="186">
        <f t="shared" ref="X27" si="29">+T27/O27*100</f>
        <v>62.11525670978515</v>
      </c>
      <c r="Y27" s="187">
        <f t="shared" ref="Y27" si="30">+V27/O27*100</f>
        <v>61.865360965334219</v>
      </c>
    </row>
    <row r="28" spans="2:25">
      <c r="M28" s="144"/>
      <c r="O28" s="144"/>
      <c r="T28" s="144"/>
      <c r="U28" s="144"/>
      <c r="W28" s="145"/>
      <c r="X28" s="145"/>
      <c r="Y28" s="145"/>
    </row>
    <row r="29" spans="2:25">
      <c r="Q29" s="146"/>
      <c r="R29" s="146"/>
      <c r="W29" s="145"/>
      <c r="X29" s="145"/>
      <c r="Y29" s="145"/>
    </row>
    <row r="30" spans="2:25" ht="14.25" customHeight="1" thickBot="1">
      <c r="K30" s="147"/>
      <c r="W30" s="145"/>
      <c r="X30" s="145"/>
      <c r="Y30" s="145"/>
    </row>
    <row r="31" spans="2:25" ht="17.25" customHeight="1" thickBot="1">
      <c r="K31" s="312" t="s">
        <v>333</v>
      </c>
      <c r="L31" s="313"/>
      <c r="M31" s="313"/>
      <c r="N31" s="313"/>
      <c r="O31" s="313"/>
      <c r="P31" s="313"/>
      <c r="Q31" s="313"/>
      <c r="R31" s="313"/>
      <c r="S31" s="313"/>
      <c r="T31" s="313"/>
      <c r="U31" s="313"/>
      <c r="V31" s="313"/>
      <c r="W31" s="313"/>
      <c r="X31" s="313"/>
      <c r="Y31" s="314"/>
    </row>
    <row r="32" spans="2:25" ht="38.25" customHeight="1" thickBot="1">
      <c r="K32" s="148" t="s">
        <v>20</v>
      </c>
      <c r="L32" s="253" t="s">
        <v>21</v>
      </c>
      <c r="M32" s="149" t="s">
        <v>22</v>
      </c>
      <c r="N32" s="149" t="s">
        <v>23</v>
      </c>
      <c r="O32" s="181" t="s">
        <v>24</v>
      </c>
      <c r="P32" s="149" t="s">
        <v>25</v>
      </c>
      <c r="Q32" s="149" t="s">
        <v>26</v>
      </c>
      <c r="R32" s="149" t="s">
        <v>27</v>
      </c>
      <c r="S32" s="182" t="s">
        <v>28</v>
      </c>
      <c r="T32" s="183" t="s">
        <v>29</v>
      </c>
      <c r="U32" s="149" t="s">
        <v>30</v>
      </c>
      <c r="V32" s="184" t="s">
        <v>31</v>
      </c>
      <c r="W32" s="179" t="s">
        <v>342</v>
      </c>
      <c r="X32" s="178" t="s">
        <v>343</v>
      </c>
      <c r="Y32" s="180" t="s">
        <v>344</v>
      </c>
    </row>
    <row r="33" spans="11:25" ht="20.25" customHeight="1">
      <c r="K33" s="150" t="s">
        <v>334</v>
      </c>
      <c r="L33" s="254">
        <f t="shared" ref="L33:V33" si="31">SUM(L7:L9)</f>
        <v>30060632999</v>
      </c>
      <c r="M33" s="218">
        <f t="shared" si="31"/>
        <v>654700000</v>
      </c>
      <c r="N33" s="218">
        <f t="shared" si="31"/>
        <v>727700000</v>
      </c>
      <c r="O33" s="218">
        <f t="shared" si="31"/>
        <v>29987632999</v>
      </c>
      <c r="P33" s="218">
        <f t="shared" si="31"/>
        <v>0</v>
      </c>
      <c r="Q33" s="218">
        <f t="shared" si="31"/>
        <v>29987632999</v>
      </c>
      <c r="R33" s="218">
        <f t="shared" si="31"/>
        <v>0</v>
      </c>
      <c r="S33" s="218">
        <f t="shared" si="31"/>
        <v>20761434433</v>
      </c>
      <c r="T33" s="218">
        <f t="shared" si="31"/>
        <v>20638916179</v>
      </c>
      <c r="U33" s="218">
        <f t="shared" si="31"/>
        <v>20638916179</v>
      </c>
      <c r="V33" s="218">
        <f t="shared" si="31"/>
        <v>20638916179</v>
      </c>
      <c r="W33" s="202">
        <f>+S33/O33*100</f>
        <v>69.233321728635048</v>
      </c>
      <c r="X33" s="161">
        <f>+T33/O33*100</f>
        <v>68.824759125497664</v>
      </c>
      <c r="Y33" s="162">
        <f>+V33/O33*100</f>
        <v>68.824759125497664</v>
      </c>
    </row>
    <row r="34" spans="11:25" ht="20.25" customHeight="1">
      <c r="K34" s="151" t="s">
        <v>399</v>
      </c>
      <c r="L34" s="255">
        <f t="shared" ref="L34:V34" si="32">SUM(L11:L11)</f>
        <v>2978155287</v>
      </c>
      <c r="M34" s="219">
        <f t="shared" si="32"/>
        <v>0</v>
      </c>
      <c r="N34" s="219">
        <f t="shared" si="32"/>
        <v>6979529</v>
      </c>
      <c r="O34" s="219">
        <f t="shared" si="32"/>
        <v>2971175758</v>
      </c>
      <c r="P34" s="219">
        <f t="shared" si="32"/>
        <v>0</v>
      </c>
      <c r="Q34" s="219">
        <f t="shared" si="32"/>
        <v>2782034783.5100002</v>
      </c>
      <c r="R34" s="219">
        <f t="shared" si="32"/>
        <v>189140974.49000001</v>
      </c>
      <c r="S34" s="219">
        <f t="shared" si="32"/>
        <v>2180568529.5100002</v>
      </c>
      <c r="T34" s="219">
        <f t="shared" si="32"/>
        <v>1443565378.3900001</v>
      </c>
      <c r="U34" s="219">
        <f t="shared" si="32"/>
        <v>1441886836.49</v>
      </c>
      <c r="V34" s="219">
        <f t="shared" si="32"/>
        <v>1441886836.49</v>
      </c>
      <c r="W34" s="203">
        <f>+S34/O34*100</f>
        <v>73.390762011932125</v>
      </c>
      <c r="X34" s="163">
        <f>+T34/O34*100</f>
        <v>48.585660895460229</v>
      </c>
      <c r="Y34" s="164">
        <f>+V34/O34*100</f>
        <v>48.529166697987044</v>
      </c>
    </row>
    <row r="35" spans="11:25" ht="20.25" customHeight="1" thickBot="1">
      <c r="K35" s="152" t="s">
        <v>336</v>
      </c>
      <c r="L35" s="256">
        <f t="shared" ref="L35:V35" si="33">SUM(L13:L17)</f>
        <v>732935499</v>
      </c>
      <c r="M35" s="220">
        <f t="shared" si="33"/>
        <v>79979529</v>
      </c>
      <c r="N35" s="220">
        <f t="shared" si="33"/>
        <v>0</v>
      </c>
      <c r="O35" s="220">
        <f t="shared" si="33"/>
        <v>812915028</v>
      </c>
      <c r="P35" s="220">
        <f t="shared" si="33"/>
        <v>0</v>
      </c>
      <c r="Q35" s="220">
        <f t="shared" si="33"/>
        <v>539219153.94000006</v>
      </c>
      <c r="R35" s="220">
        <f t="shared" si="33"/>
        <v>273695874.06</v>
      </c>
      <c r="S35" s="220">
        <f t="shared" si="33"/>
        <v>363198906.98000002</v>
      </c>
      <c r="T35" s="220">
        <f t="shared" si="33"/>
        <v>352839814.98000002</v>
      </c>
      <c r="U35" s="220">
        <f t="shared" si="33"/>
        <v>352839814.98000002</v>
      </c>
      <c r="V35" s="220">
        <f t="shared" si="33"/>
        <v>352839814.98000002</v>
      </c>
      <c r="W35" s="215">
        <f>+S35/O35*100</f>
        <v>44.678581951372173</v>
      </c>
      <c r="X35" s="200">
        <f>+T35/O35*100</f>
        <v>43.404267706562813</v>
      </c>
      <c r="Y35" s="201">
        <f>+V35/O35*100</f>
        <v>43.404267706562813</v>
      </c>
    </row>
    <row r="36" spans="11:25" ht="21.75" customHeight="1" thickBot="1">
      <c r="K36" s="148" t="s">
        <v>337</v>
      </c>
      <c r="L36" s="257">
        <f>SUM(L33:L35)</f>
        <v>33771723785</v>
      </c>
      <c r="M36" s="221">
        <f t="shared" ref="M36:V36" si="34">SUM(M33:M35)</f>
        <v>734679529</v>
      </c>
      <c r="N36" s="221">
        <f t="shared" si="34"/>
        <v>734679529</v>
      </c>
      <c r="O36" s="221">
        <f t="shared" si="34"/>
        <v>33771723785</v>
      </c>
      <c r="P36" s="221">
        <f t="shared" si="34"/>
        <v>0</v>
      </c>
      <c r="Q36" s="221">
        <f t="shared" si="34"/>
        <v>33308886936.450001</v>
      </c>
      <c r="R36" s="221">
        <f t="shared" si="34"/>
        <v>462836848.55000001</v>
      </c>
      <c r="S36" s="221">
        <f t="shared" si="34"/>
        <v>23305201869.490002</v>
      </c>
      <c r="T36" s="221">
        <f t="shared" si="34"/>
        <v>22435321372.369999</v>
      </c>
      <c r="U36" s="221">
        <f t="shared" si="34"/>
        <v>22433642830.470001</v>
      </c>
      <c r="V36" s="221">
        <f t="shared" si="34"/>
        <v>22433642830.470001</v>
      </c>
      <c r="W36" s="216">
        <f>+S36/O36*100</f>
        <v>69.008031742345366</v>
      </c>
      <c r="X36" s="217">
        <f>+T36/O36*100</f>
        <v>66.432265984405674</v>
      </c>
      <c r="Y36" s="188">
        <f>+V36/O36*100</f>
        <v>66.427295726118956</v>
      </c>
    </row>
    <row r="37" spans="11:25" ht="14.25" customHeight="1" thickBot="1">
      <c r="K37" s="153"/>
      <c r="W37" s="168"/>
      <c r="X37" s="168"/>
      <c r="Y37" s="168"/>
    </row>
    <row r="38" spans="11:25" ht="19.5" customHeight="1" thickBot="1">
      <c r="K38" s="208" t="s">
        <v>338</v>
      </c>
      <c r="L38" s="258">
        <f>SUM(L19:L25)</f>
        <v>16760427248</v>
      </c>
      <c r="M38" s="258">
        <f t="shared" ref="M38:V38" si="35">SUM(M19:M25)</f>
        <v>2000000000</v>
      </c>
      <c r="N38" s="258">
        <f t="shared" si="35"/>
        <v>0</v>
      </c>
      <c r="O38" s="258">
        <f t="shared" si="35"/>
        <v>18760427248</v>
      </c>
      <c r="P38" s="258">
        <f t="shared" si="35"/>
        <v>5350658</v>
      </c>
      <c r="Q38" s="258">
        <f t="shared" si="35"/>
        <v>18351205866.610001</v>
      </c>
      <c r="R38" s="258">
        <f t="shared" si="35"/>
        <v>403870723.38999999</v>
      </c>
      <c r="S38" s="258">
        <f t="shared" si="35"/>
        <v>13632835911.550001</v>
      </c>
      <c r="T38" s="258">
        <f t="shared" si="35"/>
        <v>10195159096.949999</v>
      </c>
      <c r="U38" s="258">
        <f t="shared" si="35"/>
        <v>10195159096.949999</v>
      </c>
      <c r="V38" s="258">
        <f t="shared" si="35"/>
        <v>10065562028.949999</v>
      </c>
      <c r="W38" s="212">
        <f>+S38/O38*100</f>
        <v>72.668046048915883</v>
      </c>
      <c r="X38" s="213">
        <f>+T38/O38*100</f>
        <v>54.3439600931097</v>
      </c>
      <c r="Y38" s="169">
        <f>+V38/O38*100</f>
        <v>53.653159898173762</v>
      </c>
    </row>
    <row r="39" spans="11:25" ht="20.25" customHeight="1" thickBot="1">
      <c r="K39" s="207" t="s">
        <v>340</v>
      </c>
      <c r="L39" s="259">
        <f t="shared" ref="L39:V39" si="36">SUM(L38:L38)</f>
        <v>16760427248</v>
      </c>
      <c r="M39" s="222">
        <f t="shared" si="36"/>
        <v>2000000000</v>
      </c>
      <c r="N39" s="222">
        <f t="shared" si="36"/>
        <v>0</v>
      </c>
      <c r="O39" s="222">
        <f t="shared" si="36"/>
        <v>18760427248</v>
      </c>
      <c r="P39" s="222">
        <f t="shared" si="36"/>
        <v>5350658</v>
      </c>
      <c r="Q39" s="222">
        <f t="shared" si="36"/>
        <v>18351205866.610001</v>
      </c>
      <c r="R39" s="222">
        <f t="shared" si="36"/>
        <v>403870723.38999999</v>
      </c>
      <c r="S39" s="222">
        <f t="shared" si="36"/>
        <v>13632835911.550001</v>
      </c>
      <c r="T39" s="222">
        <f t="shared" si="36"/>
        <v>10195159096.949999</v>
      </c>
      <c r="U39" s="222">
        <f t="shared" si="36"/>
        <v>10195159096.949999</v>
      </c>
      <c r="V39" s="222">
        <f t="shared" si="36"/>
        <v>10065562028.949999</v>
      </c>
      <c r="W39" s="214">
        <f>+S39/O39*100</f>
        <v>72.668046048915883</v>
      </c>
      <c r="X39" s="189">
        <f>+T39/O39*100</f>
        <v>54.3439600931097</v>
      </c>
      <c r="Y39" s="190">
        <f>+V39/O39*100</f>
        <v>53.653159898173762</v>
      </c>
    </row>
    <row r="40" spans="11:25" ht="14.25" customHeight="1" thickBot="1">
      <c r="K40" s="147"/>
      <c r="L40" s="260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170"/>
      <c r="X40" s="170"/>
      <c r="Y40" s="170"/>
    </row>
    <row r="41" spans="11:25" ht="21" customHeight="1" thickBot="1">
      <c r="K41" s="154" t="s">
        <v>341</v>
      </c>
      <c r="L41" s="261">
        <f>+L39+L36</f>
        <v>50532151033</v>
      </c>
      <c r="M41" s="224">
        <f t="shared" ref="M41:V41" si="37">+M39+M36</f>
        <v>2734679529</v>
      </c>
      <c r="N41" s="224">
        <f t="shared" si="37"/>
        <v>734679529</v>
      </c>
      <c r="O41" s="224">
        <f t="shared" si="37"/>
        <v>52532151033</v>
      </c>
      <c r="P41" s="224">
        <f t="shared" si="37"/>
        <v>5350658</v>
      </c>
      <c r="Q41" s="224">
        <f t="shared" si="37"/>
        <v>51660092803.059998</v>
      </c>
      <c r="R41" s="224">
        <f t="shared" si="37"/>
        <v>866707571.94000006</v>
      </c>
      <c r="S41" s="224">
        <f t="shared" si="37"/>
        <v>36938037781.040001</v>
      </c>
      <c r="T41" s="224">
        <f t="shared" si="37"/>
        <v>32630480469.32</v>
      </c>
      <c r="U41" s="224">
        <f t="shared" si="37"/>
        <v>32628801927.419998</v>
      </c>
      <c r="V41" s="224">
        <f t="shared" si="37"/>
        <v>32499204859.419998</v>
      </c>
      <c r="W41" s="209">
        <f>+S41/O41*100</f>
        <v>70.315106186754122</v>
      </c>
      <c r="X41" s="210">
        <f>+T41/O41*100</f>
        <v>62.11525670978515</v>
      </c>
      <c r="Y41" s="211">
        <f>+V41/O41*100</f>
        <v>61.865360965334219</v>
      </c>
    </row>
    <row r="42" spans="11:25" ht="7.5" customHeight="1"/>
    <row r="43" spans="11:25" ht="12.75" customHeight="1">
      <c r="K43" s="155" t="s">
        <v>371</v>
      </c>
      <c r="M43" s="146"/>
      <c r="N43" s="146"/>
      <c r="O43" s="146"/>
      <c r="P43" s="146"/>
      <c r="U43" s="144"/>
    </row>
    <row r="44" spans="11:25" ht="14.25" customHeight="1">
      <c r="K44" s="155"/>
      <c r="Q44" s="146"/>
      <c r="S44" s="146"/>
    </row>
    <row r="45" spans="11:25">
      <c r="Q45" s="146"/>
      <c r="S45" s="146"/>
    </row>
    <row r="46" spans="11:25">
      <c r="Q46" s="146"/>
      <c r="S46" s="146"/>
    </row>
    <row r="47" spans="11:25">
      <c r="L47" s="262"/>
      <c r="Q47" s="146"/>
      <c r="S47" s="146"/>
    </row>
    <row r="49" spans="13:22" ht="15.75">
      <c r="M49" s="156"/>
      <c r="N49" s="157"/>
      <c r="O49" s="157"/>
      <c r="P49" s="157"/>
      <c r="Q49" s="158"/>
      <c r="R49" s="156"/>
      <c r="S49" s="156"/>
      <c r="T49" s="157"/>
      <c r="U49" s="157"/>
      <c r="V49" s="157"/>
    </row>
    <row r="50" spans="13:22" ht="15.75">
      <c r="M50" s="159" t="s">
        <v>372</v>
      </c>
      <c r="N50" s="159" t="s">
        <v>413</v>
      </c>
      <c r="O50" s="159"/>
      <c r="P50" s="159"/>
      <c r="Q50" s="160"/>
      <c r="R50" s="159"/>
      <c r="S50" s="159" t="s">
        <v>373</v>
      </c>
      <c r="T50" s="159" t="s">
        <v>412</v>
      </c>
      <c r="U50" s="159"/>
      <c r="V50" s="159"/>
    </row>
    <row r="51" spans="13:22" ht="15.75">
      <c r="M51" s="159"/>
      <c r="N51" s="159" t="s">
        <v>410</v>
      </c>
      <c r="O51" s="159"/>
      <c r="P51" s="159"/>
      <c r="Q51" s="159"/>
      <c r="R51" s="159"/>
      <c r="S51" s="159"/>
      <c r="T51" s="159" t="s">
        <v>411</v>
      </c>
      <c r="U51" s="159"/>
      <c r="V51" s="159"/>
    </row>
    <row r="52" spans="13:22" ht="15.75">
      <c r="M52" s="156"/>
      <c r="N52" s="156"/>
      <c r="O52" s="156"/>
      <c r="P52" s="156"/>
      <c r="Q52" s="156"/>
      <c r="R52" s="156"/>
      <c r="S52" s="156"/>
      <c r="T52" s="156"/>
      <c r="U52" s="156"/>
      <c r="V52" s="156"/>
    </row>
  </sheetData>
  <mergeCells count="4">
    <mergeCell ref="K31:Y31"/>
    <mergeCell ref="B2:Y2"/>
    <mergeCell ref="B3:Y3"/>
    <mergeCell ref="B4:Y4"/>
  </mergeCells>
  <printOptions horizontalCentered="1"/>
  <pageMargins left="0.19685039370078741" right="0.27559055118110237" top="0.43307086614173229" bottom="0.39370078740157483" header="0.43307086614173229" footer="0.39370078740157483"/>
  <pageSetup paperSize="5" scale="50" orientation="landscape" r:id="rId1"/>
  <headerFooter alignWithMargins="0"/>
  <ignoredErrors>
    <ignoredError sqref="C11:D1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23"/>
  <sheetViews>
    <sheetView showGridLines="0" workbookViewId="0">
      <pane xSplit="15" ySplit="4" topLeftCell="T17" activePane="bottomRight" state="frozen"/>
      <selection pane="topRight" activeCell="P1" sqref="P1"/>
      <selection pane="bottomLeft" activeCell="A5" sqref="A5"/>
      <selection pane="bottomRight" activeCell="T29" sqref="T29"/>
    </sheetView>
  </sheetViews>
  <sheetFormatPr baseColWidth="10" defaultRowHeight="15"/>
  <cols>
    <col min="1" max="1" width="13.42578125" style="273" customWidth="1"/>
    <col min="2" max="2" width="27" style="273" customWidth="1"/>
    <col min="3" max="3" width="21.5703125" style="273" customWidth="1"/>
    <col min="4" max="11" width="5.42578125" style="273" customWidth="1"/>
    <col min="12" max="12" width="9.5703125" style="273" customWidth="1"/>
    <col min="13" max="13" width="8" style="273" customWidth="1"/>
    <col min="14" max="14" width="9.5703125" style="273" customWidth="1"/>
    <col min="15" max="15" width="27.5703125" style="273" customWidth="1"/>
    <col min="16" max="26" width="18.85546875" style="273" customWidth="1"/>
    <col min="27" max="27" width="0" style="273" hidden="1" customWidth="1"/>
    <col min="28" max="28" width="6.42578125" style="273" customWidth="1"/>
    <col min="29" max="16384" width="11.42578125" style="273"/>
  </cols>
  <sheetData>
    <row r="1" spans="1:26">
      <c r="A1" s="271" t="s">
        <v>0</v>
      </c>
      <c r="B1" s="271">
        <v>2024</v>
      </c>
      <c r="C1" s="272" t="s">
        <v>1</v>
      </c>
      <c r="D1" s="272" t="s">
        <v>1</v>
      </c>
      <c r="E1" s="272" t="s">
        <v>1</v>
      </c>
      <c r="F1" s="272" t="s">
        <v>1</v>
      </c>
      <c r="G1" s="272" t="s">
        <v>1</v>
      </c>
      <c r="H1" s="272" t="s">
        <v>1</v>
      </c>
      <c r="I1" s="272" t="s">
        <v>1</v>
      </c>
      <c r="J1" s="272" t="s">
        <v>1</v>
      </c>
      <c r="K1" s="272" t="s">
        <v>1</v>
      </c>
      <c r="L1" s="272" t="s">
        <v>1</v>
      </c>
      <c r="M1" s="272" t="s">
        <v>1</v>
      </c>
      <c r="N1" s="272" t="s">
        <v>1</v>
      </c>
      <c r="O1" s="272" t="s">
        <v>1</v>
      </c>
      <c r="P1" s="272" t="s">
        <v>1</v>
      </c>
      <c r="Q1" s="272" t="s">
        <v>1</v>
      </c>
      <c r="R1" s="272" t="s">
        <v>1</v>
      </c>
      <c r="S1" s="272" t="s">
        <v>1</v>
      </c>
      <c r="T1" s="272" t="s">
        <v>1</v>
      </c>
      <c r="U1" s="272" t="s">
        <v>1</v>
      </c>
      <c r="V1" s="272" t="s">
        <v>1</v>
      </c>
      <c r="W1" s="272" t="s">
        <v>1</v>
      </c>
      <c r="X1" s="272" t="s">
        <v>1</v>
      </c>
      <c r="Y1" s="272" t="s">
        <v>1</v>
      </c>
      <c r="Z1" s="272" t="s">
        <v>1</v>
      </c>
    </row>
    <row r="2" spans="1:26">
      <c r="A2" s="271" t="s">
        <v>2</v>
      </c>
      <c r="B2" s="271" t="s">
        <v>3</v>
      </c>
      <c r="C2" s="272" t="s">
        <v>1</v>
      </c>
      <c r="D2" s="272" t="s">
        <v>1</v>
      </c>
      <c r="E2" s="272" t="s">
        <v>1</v>
      </c>
      <c r="F2" s="272" t="s">
        <v>1</v>
      </c>
      <c r="G2" s="272" t="s">
        <v>1</v>
      </c>
      <c r="H2" s="272" t="s">
        <v>1</v>
      </c>
      <c r="I2" s="272" t="s">
        <v>1</v>
      </c>
      <c r="J2" s="272" t="s">
        <v>1</v>
      </c>
      <c r="K2" s="272" t="s">
        <v>1</v>
      </c>
      <c r="L2" s="272" t="s">
        <v>1</v>
      </c>
      <c r="M2" s="272" t="s">
        <v>1</v>
      </c>
      <c r="N2" s="272" t="s">
        <v>1</v>
      </c>
      <c r="O2" s="272" t="s">
        <v>1</v>
      </c>
      <c r="P2" s="272" t="s">
        <v>1</v>
      </c>
      <c r="Q2" s="272" t="s">
        <v>1</v>
      </c>
      <c r="R2" s="272" t="s">
        <v>1</v>
      </c>
      <c r="S2" s="272" t="s">
        <v>1</v>
      </c>
      <c r="T2" s="272" t="s">
        <v>1</v>
      </c>
      <c r="U2" s="272" t="s">
        <v>1</v>
      </c>
      <c r="V2" s="272" t="s">
        <v>1</v>
      </c>
      <c r="W2" s="272" t="s">
        <v>1</v>
      </c>
      <c r="X2" s="272" t="s">
        <v>1</v>
      </c>
      <c r="Y2" s="272" t="s">
        <v>1</v>
      </c>
      <c r="Z2" s="272" t="s">
        <v>1</v>
      </c>
    </row>
    <row r="3" spans="1:26">
      <c r="A3" s="271" t="s">
        <v>4</v>
      </c>
      <c r="B3" s="271" t="s">
        <v>414</v>
      </c>
      <c r="C3" s="272" t="s">
        <v>1</v>
      </c>
      <c r="D3" s="272" t="s">
        <v>1</v>
      </c>
      <c r="E3" s="272" t="s">
        <v>1</v>
      </c>
      <c r="F3" s="272" t="s">
        <v>1</v>
      </c>
      <c r="G3" s="272" t="s">
        <v>1</v>
      </c>
      <c r="H3" s="272" t="s">
        <v>1</v>
      </c>
      <c r="I3" s="272" t="s">
        <v>1</v>
      </c>
      <c r="J3" s="272" t="s">
        <v>1</v>
      </c>
      <c r="K3" s="272" t="s">
        <v>1</v>
      </c>
      <c r="L3" s="272" t="s">
        <v>1</v>
      </c>
      <c r="M3" s="272" t="s">
        <v>1</v>
      </c>
      <c r="N3" s="272" t="s">
        <v>1</v>
      </c>
      <c r="O3" s="272" t="s">
        <v>1</v>
      </c>
      <c r="P3" s="272" t="s">
        <v>1</v>
      </c>
      <c r="Q3" s="272" t="s">
        <v>1</v>
      </c>
      <c r="R3" s="272" t="s">
        <v>1</v>
      </c>
      <c r="S3" s="272" t="s">
        <v>1</v>
      </c>
      <c r="T3" s="272" t="s">
        <v>1</v>
      </c>
      <c r="U3" s="272" t="s">
        <v>1</v>
      </c>
      <c r="V3" s="272" t="s">
        <v>1</v>
      </c>
      <c r="W3" s="272" t="s">
        <v>1</v>
      </c>
      <c r="X3" s="272" t="s">
        <v>1</v>
      </c>
      <c r="Y3" s="272" t="s">
        <v>1</v>
      </c>
      <c r="Z3" s="272" t="s">
        <v>1</v>
      </c>
    </row>
    <row r="4" spans="1:26" ht="24">
      <c r="A4" s="271" t="s">
        <v>6</v>
      </c>
      <c r="B4" s="271" t="s">
        <v>7</v>
      </c>
      <c r="C4" s="271" t="s">
        <v>8</v>
      </c>
      <c r="D4" s="271" t="s">
        <v>9</v>
      </c>
      <c r="E4" s="271" t="s">
        <v>10</v>
      </c>
      <c r="F4" s="271" t="s">
        <v>11</v>
      </c>
      <c r="G4" s="271" t="s">
        <v>12</v>
      </c>
      <c r="H4" s="271" t="s">
        <v>13</v>
      </c>
      <c r="I4" s="271" t="s">
        <v>14</v>
      </c>
      <c r="J4" s="271" t="s">
        <v>15</v>
      </c>
      <c r="K4" s="271" t="s">
        <v>16</v>
      </c>
      <c r="L4" s="271" t="s">
        <v>17</v>
      </c>
      <c r="M4" s="271" t="s">
        <v>18</v>
      </c>
      <c r="N4" s="271" t="s">
        <v>19</v>
      </c>
      <c r="O4" s="271" t="s">
        <v>20</v>
      </c>
      <c r="P4" s="271" t="s">
        <v>21</v>
      </c>
      <c r="Q4" s="271" t="s">
        <v>22</v>
      </c>
      <c r="R4" s="271" t="s">
        <v>23</v>
      </c>
      <c r="S4" s="271" t="s">
        <v>24</v>
      </c>
      <c r="T4" s="271" t="s">
        <v>25</v>
      </c>
      <c r="U4" s="271" t="s">
        <v>26</v>
      </c>
      <c r="V4" s="271" t="s">
        <v>27</v>
      </c>
      <c r="W4" s="271" t="s">
        <v>28</v>
      </c>
      <c r="X4" s="271" t="s">
        <v>29</v>
      </c>
      <c r="Y4" s="271" t="s">
        <v>30</v>
      </c>
      <c r="Z4" s="271" t="s">
        <v>31</v>
      </c>
    </row>
    <row r="5" spans="1:26" ht="33.75">
      <c r="A5" s="269" t="s">
        <v>32</v>
      </c>
      <c r="B5" s="270" t="s">
        <v>400</v>
      </c>
      <c r="C5" s="274" t="s">
        <v>378</v>
      </c>
      <c r="D5" s="269" t="s">
        <v>35</v>
      </c>
      <c r="E5" s="269" t="s">
        <v>379</v>
      </c>
      <c r="F5" s="269" t="s">
        <v>379</v>
      </c>
      <c r="G5" s="269" t="s">
        <v>379</v>
      </c>
      <c r="H5" s="269"/>
      <c r="I5" s="269"/>
      <c r="J5" s="269"/>
      <c r="K5" s="269"/>
      <c r="L5" s="269" t="s">
        <v>38</v>
      </c>
      <c r="M5" s="269" t="s">
        <v>39</v>
      </c>
      <c r="N5" s="269" t="s">
        <v>40</v>
      </c>
      <c r="O5" s="270" t="s">
        <v>380</v>
      </c>
      <c r="P5" s="275">
        <v>20387030639</v>
      </c>
      <c r="Q5" s="275">
        <v>0</v>
      </c>
      <c r="R5" s="275">
        <v>727700000</v>
      </c>
      <c r="S5" s="275">
        <v>19659330639</v>
      </c>
      <c r="T5" s="275">
        <v>0</v>
      </c>
      <c r="U5" s="275">
        <v>19659330639</v>
      </c>
      <c r="V5" s="275">
        <v>0</v>
      </c>
      <c r="W5" s="275">
        <v>13821066590</v>
      </c>
      <c r="X5" s="275">
        <v>13748896475</v>
      </c>
      <c r="Y5" s="275">
        <v>13748896475</v>
      </c>
      <c r="Z5" s="275">
        <v>13748896475</v>
      </c>
    </row>
    <row r="6" spans="1:26" ht="33.75">
      <c r="A6" s="269" t="s">
        <v>32</v>
      </c>
      <c r="B6" s="270" t="s">
        <v>400</v>
      </c>
      <c r="C6" s="274" t="s">
        <v>381</v>
      </c>
      <c r="D6" s="269" t="s">
        <v>35</v>
      </c>
      <c r="E6" s="269" t="s">
        <v>379</v>
      </c>
      <c r="F6" s="269" t="s">
        <v>379</v>
      </c>
      <c r="G6" s="269" t="s">
        <v>382</v>
      </c>
      <c r="H6" s="269"/>
      <c r="I6" s="269"/>
      <c r="J6" s="269"/>
      <c r="K6" s="269"/>
      <c r="L6" s="269" t="s">
        <v>38</v>
      </c>
      <c r="M6" s="269" t="s">
        <v>39</v>
      </c>
      <c r="N6" s="269" t="s">
        <v>40</v>
      </c>
      <c r="O6" s="270" t="s">
        <v>383</v>
      </c>
      <c r="P6" s="275">
        <v>7249438347</v>
      </c>
      <c r="Q6" s="275">
        <v>0</v>
      </c>
      <c r="R6" s="275">
        <v>0</v>
      </c>
      <c r="S6" s="275">
        <v>7249438347</v>
      </c>
      <c r="T6" s="275">
        <v>0</v>
      </c>
      <c r="U6" s="275">
        <v>7249438347</v>
      </c>
      <c r="V6" s="275">
        <v>0</v>
      </c>
      <c r="W6" s="275">
        <v>5057986444</v>
      </c>
      <c r="X6" s="275">
        <v>5057839244</v>
      </c>
      <c r="Y6" s="275">
        <v>5057839244</v>
      </c>
      <c r="Z6" s="275">
        <v>5057839244</v>
      </c>
    </row>
    <row r="7" spans="1:26" ht="33.75">
      <c r="A7" s="269" t="s">
        <v>32</v>
      </c>
      <c r="B7" s="270" t="s">
        <v>400</v>
      </c>
      <c r="C7" s="274" t="s">
        <v>384</v>
      </c>
      <c r="D7" s="269" t="s">
        <v>35</v>
      </c>
      <c r="E7" s="269" t="s">
        <v>379</v>
      </c>
      <c r="F7" s="269" t="s">
        <v>379</v>
      </c>
      <c r="G7" s="269" t="s">
        <v>385</v>
      </c>
      <c r="H7" s="269"/>
      <c r="I7" s="269"/>
      <c r="J7" s="269"/>
      <c r="K7" s="269"/>
      <c r="L7" s="269" t="s">
        <v>38</v>
      </c>
      <c r="M7" s="269" t="s">
        <v>39</v>
      </c>
      <c r="N7" s="269" t="s">
        <v>40</v>
      </c>
      <c r="O7" s="270" t="s">
        <v>386</v>
      </c>
      <c r="P7" s="275">
        <v>2424164013</v>
      </c>
      <c r="Q7" s="275">
        <v>654700000</v>
      </c>
      <c r="R7" s="275">
        <v>0</v>
      </c>
      <c r="S7" s="275">
        <v>3078864013</v>
      </c>
      <c r="T7" s="275">
        <v>0</v>
      </c>
      <c r="U7" s="275">
        <v>3078864013</v>
      </c>
      <c r="V7" s="275">
        <v>0</v>
      </c>
      <c r="W7" s="275">
        <v>1882381399</v>
      </c>
      <c r="X7" s="275">
        <v>1832180460</v>
      </c>
      <c r="Y7" s="275">
        <v>1832180460</v>
      </c>
      <c r="Z7" s="275">
        <v>1832180460</v>
      </c>
    </row>
    <row r="8" spans="1:26" ht="33.75">
      <c r="A8" s="269" t="s">
        <v>32</v>
      </c>
      <c r="B8" s="270" t="s">
        <v>400</v>
      </c>
      <c r="C8" s="274" t="s">
        <v>401</v>
      </c>
      <c r="D8" s="269" t="s">
        <v>35</v>
      </c>
      <c r="E8" s="269" t="s">
        <v>382</v>
      </c>
      <c r="F8" s="269"/>
      <c r="G8" s="269"/>
      <c r="H8" s="269"/>
      <c r="I8" s="269"/>
      <c r="J8" s="269"/>
      <c r="K8" s="269"/>
      <c r="L8" s="269" t="s">
        <v>38</v>
      </c>
      <c r="M8" s="269" t="s">
        <v>39</v>
      </c>
      <c r="N8" s="269" t="s">
        <v>40</v>
      </c>
      <c r="O8" s="270" t="s">
        <v>402</v>
      </c>
      <c r="P8" s="275">
        <v>2978155287</v>
      </c>
      <c r="Q8" s="275">
        <v>0</v>
      </c>
      <c r="R8" s="275">
        <v>6979529</v>
      </c>
      <c r="S8" s="275">
        <v>2971175758</v>
      </c>
      <c r="T8" s="275">
        <v>0</v>
      </c>
      <c r="U8" s="275">
        <v>2782034783.5100002</v>
      </c>
      <c r="V8" s="275">
        <v>189140974.49000001</v>
      </c>
      <c r="W8" s="275">
        <v>2180568529.5100002</v>
      </c>
      <c r="X8" s="275">
        <v>1443565378.3900001</v>
      </c>
      <c r="Y8" s="275">
        <v>1441886836.49</v>
      </c>
      <c r="Z8" s="275">
        <v>1441886836.49</v>
      </c>
    </row>
    <row r="9" spans="1:26" ht="33.75">
      <c r="A9" s="269" t="s">
        <v>32</v>
      </c>
      <c r="B9" s="270" t="s">
        <v>400</v>
      </c>
      <c r="C9" s="274" t="s">
        <v>387</v>
      </c>
      <c r="D9" s="269" t="s">
        <v>35</v>
      </c>
      <c r="E9" s="269" t="s">
        <v>385</v>
      </c>
      <c r="F9" s="269" t="s">
        <v>388</v>
      </c>
      <c r="G9" s="269" t="s">
        <v>382</v>
      </c>
      <c r="H9" s="269" t="s">
        <v>389</v>
      </c>
      <c r="I9" s="269"/>
      <c r="J9" s="269"/>
      <c r="K9" s="269"/>
      <c r="L9" s="269" t="s">
        <v>38</v>
      </c>
      <c r="M9" s="269" t="s">
        <v>39</v>
      </c>
      <c r="N9" s="269" t="s">
        <v>40</v>
      </c>
      <c r="O9" s="270" t="s">
        <v>390</v>
      </c>
      <c r="P9" s="275">
        <v>302499465</v>
      </c>
      <c r="Q9" s="275">
        <v>13500000</v>
      </c>
      <c r="R9" s="275">
        <v>0</v>
      </c>
      <c r="S9" s="275">
        <v>315999465</v>
      </c>
      <c r="T9" s="275">
        <v>0</v>
      </c>
      <c r="U9" s="275">
        <v>315999465</v>
      </c>
      <c r="V9" s="275">
        <v>0</v>
      </c>
      <c r="W9" s="275">
        <v>226135627</v>
      </c>
      <c r="X9" s="275">
        <v>226135627</v>
      </c>
      <c r="Y9" s="275">
        <v>226135627</v>
      </c>
      <c r="Z9" s="275">
        <v>226135627</v>
      </c>
    </row>
    <row r="10" spans="1:26" ht="33.75">
      <c r="A10" s="269" t="s">
        <v>32</v>
      </c>
      <c r="B10" s="270" t="s">
        <v>400</v>
      </c>
      <c r="C10" s="274" t="s">
        <v>391</v>
      </c>
      <c r="D10" s="269" t="s">
        <v>35</v>
      </c>
      <c r="E10" s="269" t="s">
        <v>385</v>
      </c>
      <c r="F10" s="269" t="s">
        <v>388</v>
      </c>
      <c r="G10" s="269" t="s">
        <v>382</v>
      </c>
      <c r="H10" s="269" t="s">
        <v>392</v>
      </c>
      <c r="I10" s="269"/>
      <c r="J10" s="269"/>
      <c r="K10" s="269"/>
      <c r="L10" s="269" t="s">
        <v>38</v>
      </c>
      <c r="M10" s="269" t="s">
        <v>39</v>
      </c>
      <c r="N10" s="269" t="s">
        <v>40</v>
      </c>
      <c r="O10" s="270" t="s">
        <v>398</v>
      </c>
      <c r="P10" s="275">
        <v>89997280</v>
      </c>
      <c r="Q10" s="275">
        <v>59500000</v>
      </c>
      <c r="R10" s="275">
        <v>0</v>
      </c>
      <c r="S10" s="275">
        <v>149497280</v>
      </c>
      <c r="T10" s="275">
        <v>0</v>
      </c>
      <c r="U10" s="275">
        <v>149497280</v>
      </c>
      <c r="V10" s="275">
        <v>0</v>
      </c>
      <c r="W10" s="275">
        <v>63735899</v>
      </c>
      <c r="X10" s="275">
        <v>53376807</v>
      </c>
      <c r="Y10" s="275">
        <v>53376807</v>
      </c>
      <c r="Z10" s="275">
        <v>53376807</v>
      </c>
    </row>
    <row r="11" spans="1:26" ht="33.75">
      <c r="A11" s="269" t="s">
        <v>32</v>
      </c>
      <c r="B11" s="270" t="s">
        <v>400</v>
      </c>
      <c r="C11" s="274" t="s">
        <v>403</v>
      </c>
      <c r="D11" s="269" t="s">
        <v>35</v>
      </c>
      <c r="E11" s="269" t="s">
        <v>385</v>
      </c>
      <c r="F11" s="269" t="s">
        <v>39</v>
      </c>
      <c r="G11" s="269"/>
      <c r="H11" s="269"/>
      <c r="I11" s="269"/>
      <c r="J11" s="269"/>
      <c r="K11" s="269"/>
      <c r="L11" s="269" t="s">
        <v>38</v>
      </c>
      <c r="M11" s="269" t="s">
        <v>39</v>
      </c>
      <c r="N11" s="269" t="s">
        <v>40</v>
      </c>
      <c r="O11" s="270" t="s">
        <v>69</v>
      </c>
      <c r="P11" s="275">
        <v>170685683</v>
      </c>
      <c r="Q11" s="275">
        <v>0</v>
      </c>
      <c r="R11" s="275">
        <v>0</v>
      </c>
      <c r="S11" s="275">
        <v>170685683</v>
      </c>
      <c r="T11" s="275">
        <v>0</v>
      </c>
      <c r="U11" s="275">
        <v>13855208.939999999</v>
      </c>
      <c r="V11" s="275">
        <v>156830474.06</v>
      </c>
      <c r="W11" s="275">
        <v>13460180.98</v>
      </c>
      <c r="X11" s="275">
        <v>13460180.98</v>
      </c>
      <c r="Y11" s="275">
        <v>13460180.98</v>
      </c>
      <c r="Z11" s="275">
        <v>13460180.98</v>
      </c>
    </row>
    <row r="12" spans="1:26" ht="33.75">
      <c r="A12" s="269" t="s">
        <v>32</v>
      </c>
      <c r="B12" s="270" t="s">
        <v>400</v>
      </c>
      <c r="C12" s="274" t="s">
        <v>393</v>
      </c>
      <c r="D12" s="269" t="s">
        <v>35</v>
      </c>
      <c r="E12" s="269" t="s">
        <v>394</v>
      </c>
      <c r="F12" s="269" t="s">
        <v>379</v>
      </c>
      <c r="G12" s="269"/>
      <c r="H12" s="269"/>
      <c r="I12" s="269"/>
      <c r="J12" s="269"/>
      <c r="K12" s="269"/>
      <c r="L12" s="269" t="s">
        <v>38</v>
      </c>
      <c r="M12" s="269" t="s">
        <v>39</v>
      </c>
      <c r="N12" s="269" t="s">
        <v>40</v>
      </c>
      <c r="O12" s="270" t="s">
        <v>395</v>
      </c>
      <c r="P12" s="275">
        <v>52887671</v>
      </c>
      <c r="Q12" s="275">
        <v>6979529</v>
      </c>
      <c r="R12" s="275">
        <v>0</v>
      </c>
      <c r="S12" s="275">
        <v>59867200</v>
      </c>
      <c r="T12" s="275">
        <v>0</v>
      </c>
      <c r="U12" s="275">
        <v>59867200</v>
      </c>
      <c r="V12" s="275">
        <v>0</v>
      </c>
      <c r="W12" s="275">
        <v>59867200</v>
      </c>
      <c r="X12" s="275">
        <v>59867200</v>
      </c>
      <c r="Y12" s="275">
        <v>59867200</v>
      </c>
      <c r="Z12" s="275">
        <v>59867200</v>
      </c>
    </row>
    <row r="13" spans="1:26" ht="33.75">
      <c r="A13" s="269" t="s">
        <v>32</v>
      </c>
      <c r="B13" s="270" t="s">
        <v>400</v>
      </c>
      <c r="C13" s="274" t="s">
        <v>396</v>
      </c>
      <c r="D13" s="269" t="s">
        <v>35</v>
      </c>
      <c r="E13" s="269" t="s">
        <v>394</v>
      </c>
      <c r="F13" s="269" t="s">
        <v>388</v>
      </c>
      <c r="G13" s="269" t="s">
        <v>379</v>
      </c>
      <c r="H13" s="269"/>
      <c r="I13" s="269"/>
      <c r="J13" s="269"/>
      <c r="K13" s="269"/>
      <c r="L13" s="269" t="s">
        <v>38</v>
      </c>
      <c r="M13" s="269" t="s">
        <v>62</v>
      </c>
      <c r="N13" s="269" t="s">
        <v>63</v>
      </c>
      <c r="O13" s="270" t="s">
        <v>397</v>
      </c>
      <c r="P13" s="275">
        <v>116865400</v>
      </c>
      <c r="Q13" s="275">
        <v>0</v>
      </c>
      <c r="R13" s="275">
        <v>0</v>
      </c>
      <c r="S13" s="275">
        <v>116865400</v>
      </c>
      <c r="T13" s="275">
        <v>0</v>
      </c>
      <c r="U13" s="275">
        <v>0</v>
      </c>
      <c r="V13" s="275">
        <v>116865400</v>
      </c>
      <c r="W13" s="275">
        <v>0</v>
      </c>
      <c r="X13" s="275">
        <v>0</v>
      </c>
      <c r="Y13" s="275">
        <v>0</v>
      </c>
      <c r="Z13" s="275">
        <v>0</v>
      </c>
    </row>
    <row r="14" spans="1:26" ht="45">
      <c r="A14" s="269" t="s">
        <v>32</v>
      </c>
      <c r="B14" s="270" t="s">
        <v>400</v>
      </c>
      <c r="C14" s="274" t="s">
        <v>404</v>
      </c>
      <c r="D14" s="269" t="s">
        <v>71</v>
      </c>
      <c r="E14" s="269" t="s">
        <v>377</v>
      </c>
      <c r="F14" s="269" t="s">
        <v>73</v>
      </c>
      <c r="G14" s="269" t="s">
        <v>46</v>
      </c>
      <c r="H14" s="269" t="s">
        <v>405</v>
      </c>
      <c r="I14" s="269"/>
      <c r="J14" s="269"/>
      <c r="K14" s="269"/>
      <c r="L14" s="269" t="s">
        <v>38</v>
      </c>
      <c r="M14" s="269" t="s">
        <v>39</v>
      </c>
      <c r="N14" s="269" t="s">
        <v>40</v>
      </c>
      <c r="O14" s="270" t="s">
        <v>406</v>
      </c>
      <c r="P14" s="275">
        <v>3777772292</v>
      </c>
      <c r="Q14" s="275">
        <v>0</v>
      </c>
      <c r="R14" s="275">
        <v>0</v>
      </c>
      <c r="S14" s="275">
        <v>3777772292</v>
      </c>
      <c r="T14" s="275">
        <v>0</v>
      </c>
      <c r="U14" s="275">
        <v>3777701142</v>
      </c>
      <c r="V14" s="275">
        <v>71150</v>
      </c>
      <c r="W14" s="275">
        <v>2611056956</v>
      </c>
      <c r="X14" s="275">
        <v>2429739990</v>
      </c>
      <c r="Y14" s="275">
        <v>2429739990</v>
      </c>
      <c r="Z14" s="275">
        <v>2364644596</v>
      </c>
    </row>
    <row r="15" spans="1:26" ht="45">
      <c r="A15" s="269" t="s">
        <v>32</v>
      </c>
      <c r="B15" s="270" t="s">
        <v>400</v>
      </c>
      <c r="C15" s="274" t="s">
        <v>404</v>
      </c>
      <c r="D15" s="269" t="s">
        <v>71</v>
      </c>
      <c r="E15" s="269" t="s">
        <v>377</v>
      </c>
      <c r="F15" s="269" t="s">
        <v>73</v>
      </c>
      <c r="G15" s="269" t="s">
        <v>46</v>
      </c>
      <c r="H15" s="269" t="s">
        <v>405</v>
      </c>
      <c r="I15" s="269"/>
      <c r="J15" s="269"/>
      <c r="K15" s="269"/>
      <c r="L15" s="269" t="s">
        <v>38</v>
      </c>
      <c r="M15" s="269" t="s">
        <v>62</v>
      </c>
      <c r="N15" s="269" t="s">
        <v>40</v>
      </c>
      <c r="O15" s="270" t="s">
        <v>406</v>
      </c>
      <c r="P15" s="275">
        <v>0</v>
      </c>
      <c r="Q15" s="275">
        <v>1061420000</v>
      </c>
      <c r="R15" s="275">
        <v>0</v>
      </c>
      <c r="S15" s="275">
        <v>1061420000</v>
      </c>
      <c r="T15" s="275">
        <v>0</v>
      </c>
      <c r="U15" s="275">
        <v>957004370</v>
      </c>
      <c r="V15" s="275">
        <v>104415630</v>
      </c>
      <c r="W15" s="275">
        <v>875337703</v>
      </c>
      <c r="X15" s="275">
        <v>325274501</v>
      </c>
      <c r="Y15" s="275">
        <v>325274501</v>
      </c>
      <c r="Z15" s="275">
        <v>325274501</v>
      </c>
    </row>
    <row r="16" spans="1:26" ht="45">
      <c r="A16" s="269" t="s">
        <v>32</v>
      </c>
      <c r="B16" s="270" t="s">
        <v>400</v>
      </c>
      <c r="C16" s="274" t="s">
        <v>407</v>
      </c>
      <c r="D16" s="269" t="s">
        <v>71</v>
      </c>
      <c r="E16" s="269" t="s">
        <v>377</v>
      </c>
      <c r="F16" s="269" t="s">
        <v>73</v>
      </c>
      <c r="G16" s="269" t="s">
        <v>68</v>
      </c>
      <c r="H16" s="269" t="s">
        <v>405</v>
      </c>
      <c r="I16" s="269"/>
      <c r="J16" s="269"/>
      <c r="K16" s="269"/>
      <c r="L16" s="269" t="s">
        <v>38</v>
      </c>
      <c r="M16" s="269" t="s">
        <v>39</v>
      </c>
      <c r="N16" s="269" t="s">
        <v>40</v>
      </c>
      <c r="O16" s="270" t="s">
        <v>406</v>
      </c>
      <c r="P16" s="275">
        <v>4078992933</v>
      </c>
      <c r="Q16" s="275">
        <v>0</v>
      </c>
      <c r="R16" s="275">
        <v>0</v>
      </c>
      <c r="S16" s="275">
        <v>4078992933</v>
      </c>
      <c r="T16" s="275">
        <v>4164544</v>
      </c>
      <c r="U16" s="275">
        <v>4074828388.2800002</v>
      </c>
      <c r="V16" s="275">
        <v>0.72</v>
      </c>
      <c r="W16" s="275">
        <v>2835140531.2800002</v>
      </c>
      <c r="X16" s="275">
        <v>2651149265.8899999</v>
      </c>
      <c r="Y16" s="275">
        <v>2651149265.8899999</v>
      </c>
      <c r="Z16" s="275">
        <v>2586647591.8899999</v>
      </c>
    </row>
    <row r="17" spans="1:26" ht="45">
      <c r="A17" s="269" t="s">
        <v>32</v>
      </c>
      <c r="B17" s="270" t="s">
        <v>400</v>
      </c>
      <c r="C17" s="274" t="s">
        <v>407</v>
      </c>
      <c r="D17" s="269" t="s">
        <v>71</v>
      </c>
      <c r="E17" s="269" t="s">
        <v>377</v>
      </c>
      <c r="F17" s="269" t="s">
        <v>73</v>
      </c>
      <c r="G17" s="269" t="s">
        <v>68</v>
      </c>
      <c r="H17" s="269" t="s">
        <v>405</v>
      </c>
      <c r="I17" s="269"/>
      <c r="J17" s="269"/>
      <c r="K17" s="269"/>
      <c r="L17" s="269" t="s">
        <v>38</v>
      </c>
      <c r="M17" s="269" t="s">
        <v>62</v>
      </c>
      <c r="N17" s="269" t="s">
        <v>40</v>
      </c>
      <c r="O17" s="270" t="s">
        <v>406</v>
      </c>
      <c r="P17" s="275">
        <v>0</v>
      </c>
      <c r="Q17" s="275">
        <v>348174366</v>
      </c>
      <c r="R17" s="275">
        <v>0</v>
      </c>
      <c r="S17" s="275">
        <v>348174366</v>
      </c>
      <c r="T17" s="275">
        <v>0</v>
      </c>
      <c r="U17" s="275">
        <v>348174366</v>
      </c>
      <c r="V17" s="275">
        <v>0</v>
      </c>
      <c r="W17" s="275">
        <v>135898811</v>
      </c>
      <c r="X17" s="275">
        <v>4041568</v>
      </c>
      <c r="Y17" s="275">
        <v>4041568</v>
      </c>
      <c r="Z17" s="275">
        <v>4041568</v>
      </c>
    </row>
    <row r="18" spans="1:26" ht="45">
      <c r="A18" s="269" t="s">
        <v>32</v>
      </c>
      <c r="B18" s="270" t="s">
        <v>400</v>
      </c>
      <c r="C18" s="274" t="s">
        <v>408</v>
      </c>
      <c r="D18" s="269" t="s">
        <v>71</v>
      </c>
      <c r="E18" s="269" t="s">
        <v>376</v>
      </c>
      <c r="F18" s="269" t="s">
        <v>73</v>
      </c>
      <c r="G18" s="269" t="s">
        <v>147</v>
      </c>
      <c r="H18" s="269" t="s">
        <v>405</v>
      </c>
      <c r="I18" s="269"/>
      <c r="J18" s="269"/>
      <c r="K18" s="269"/>
      <c r="L18" s="269" t="s">
        <v>38</v>
      </c>
      <c r="M18" s="269" t="s">
        <v>39</v>
      </c>
      <c r="N18" s="269" t="s">
        <v>40</v>
      </c>
      <c r="O18" s="270" t="s">
        <v>406</v>
      </c>
      <c r="P18" s="275">
        <v>5587127957</v>
      </c>
      <c r="Q18" s="275">
        <v>0</v>
      </c>
      <c r="R18" s="275">
        <v>0</v>
      </c>
      <c r="S18" s="275">
        <v>5587127957</v>
      </c>
      <c r="T18" s="275">
        <v>1186114</v>
      </c>
      <c r="U18" s="275">
        <v>5584333698.3299999</v>
      </c>
      <c r="V18" s="275">
        <v>1608144.67</v>
      </c>
      <c r="W18" s="275">
        <v>3798050372.3299999</v>
      </c>
      <c r="X18" s="275">
        <v>3579321108</v>
      </c>
      <c r="Y18" s="275">
        <v>3579321108</v>
      </c>
      <c r="Z18" s="275">
        <v>3579321108</v>
      </c>
    </row>
    <row r="19" spans="1:26" ht="45">
      <c r="A19" s="269" t="s">
        <v>32</v>
      </c>
      <c r="B19" s="270" t="s">
        <v>400</v>
      </c>
      <c r="C19" s="274" t="s">
        <v>408</v>
      </c>
      <c r="D19" s="269" t="s">
        <v>71</v>
      </c>
      <c r="E19" s="269" t="s">
        <v>376</v>
      </c>
      <c r="F19" s="269" t="s">
        <v>73</v>
      </c>
      <c r="G19" s="269" t="s">
        <v>147</v>
      </c>
      <c r="H19" s="269" t="s">
        <v>405</v>
      </c>
      <c r="I19" s="269"/>
      <c r="J19" s="269"/>
      <c r="K19" s="269"/>
      <c r="L19" s="269" t="s">
        <v>38</v>
      </c>
      <c r="M19" s="269" t="s">
        <v>62</v>
      </c>
      <c r="N19" s="269" t="s">
        <v>40</v>
      </c>
      <c r="O19" s="270" t="s">
        <v>406</v>
      </c>
      <c r="P19" s="275">
        <v>0</v>
      </c>
      <c r="Q19" s="275">
        <v>590405634</v>
      </c>
      <c r="R19" s="275">
        <v>0</v>
      </c>
      <c r="S19" s="275">
        <v>590405634</v>
      </c>
      <c r="T19" s="275">
        <v>0</v>
      </c>
      <c r="U19" s="275">
        <v>587539020</v>
      </c>
      <c r="V19" s="275">
        <v>2866614</v>
      </c>
      <c r="W19" s="275">
        <v>494753919</v>
      </c>
      <c r="X19" s="275">
        <v>118192258</v>
      </c>
      <c r="Y19" s="275">
        <v>118192258</v>
      </c>
      <c r="Z19" s="275">
        <v>118192258</v>
      </c>
    </row>
    <row r="20" spans="1:26" ht="45">
      <c r="A20" s="269" t="s">
        <v>32</v>
      </c>
      <c r="B20" s="270" t="s">
        <v>400</v>
      </c>
      <c r="C20" s="274" t="s">
        <v>409</v>
      </c>
      <c r="D20" s="269" t="s">
        <v>71</v>
      </c>
      <c r="E20" s="269" t="s">
        <v>376</v>
      </c>
      <c r="F20" s="269" t="s">
        <v>73</v>
      </c>
      <c r="G20" s="269" t="s">
        <v>154</v>
      </c>
      <c r="H20" s="269" t="s">
        <v>405</v>
      </c>
      <c r="I20" s="269"/>
      <c r="J20" s="269"/>
      <c r="K20" s="269"/>
      <c r="L20" s="269" t="s">
        <v>38</v>
      </c>
      <c r="M20" s="269" t="s">
        <v>39</v>
      </c>
      <c r="N20" s="269" t="s">
        <v>40</v>
      </c>
      <c r="O20" s="270" t="s">
        <v>406</v>
      </c>
      <c r="P20" s="275">
        <v>3316534066</v>
      </c>
      <c r="Q20" s="275">
        <v>0</v>
      </c>
      <c r="R20" s="275">
        <v>0</v>
      </c>
      <c r="S20" s="275">
        <v>3316534066</v>
      </c>
      <c r="T20" s="275">
        <v>0</v>
      </c>
      <c r="U20" s="275">
        <v>3021624882</v>
      </c>
      <c r="V20" s="275">
        <v>294909184</v>
      </c>
      <c r="W20" s="275">
        <v>2882597618.9400001</v>
      </c>
      <c r="X20" s="275">
        <v>1087440406.0599999</v>
      </c>
      <c r="Y20" s="275">
        <v>1087440406.0599999</v>
      </c>
      <c r="Z20" s="275">
        <v>1087440406.0599999</v>
      </c>
    </row>
    <row r="21" spans="1:26">
      <c r="A21" s="269" t="s">
        <v>1</v>
      </c>
      <c r="B21" s="270" t="s">
        <v>1</v>
      </c>
      <c r="C21" s="274" t="s">
        <v>1</v>
      </c>
      <c r="D21" s="269" t="s">
        <v>1</v>
      </c>
      <c r="E21" s="269" t="s">
        <v>1</v>
      </c>
      <c r="F21" s="269" t="s">
        <v>1</v>
      </c>
      <c r="G21" s="269" t="s">
        <v>1</v>
      </c>
      <c r="H21" s="269" t="s">
        <v>1</v>
      </c>
      <c r="I21" s="269" t="s">
        <v>1</v>
      </c>
      <c r="J21" s="269" t="s">
        <v>1</v>
      </c>
      <c r="K21" s="269" t="s">
        <v>1</v>
      </c>
      <c r="L21" s="269" t="s">
        <v>1</v>
      </c>
      <c r="M21" s="269" t="s">
        <v>1</v>
      </c>
      <c r="N21" s="269" t="s">
        <v>1</v>
      </c>
      <c r="O21" s="270" t="s">
        <v>1</v>
      </c>
      <c r="P21" s="275">
        <v>50532151033</v>
      </c>
      <c r="Q21" s="275">
        <v>2734679529</v>
      </c>
      <c r="R21" s="275">
        <v>734679529</v>
      </c>
      <c r="S21" s="275">
        <v>52532151033</v>
      </c>
      <c r="T21" s="275">
        <v>5350658</v>
      </c>
      <c r="U21" s="275">
        <v>51660092803.059998</v>
      </c>
      <c r="V21" s="275">
        <v>866707571.94000006</v>
      </c>
      <c r="W21" s="275">
        <v>36938037781.040001</v>
      </c>
      <c r="X21" s="275">
        <v>32630480469.32</v>
      </c>
      <c r="Y21" s="275">
        <v>32628801927.419998</v>
      </c>
      <c r="Z21" s="275">
        <v>32499204859.419998</v>
      </c>
    </row>
    <row r="22" spans="1:26">
      <c r="A22" s="269" t="s">
        <v>1</v>
      </c>
      <c r="B22" s="276" t="s">
        <v>1</v>
      </c>
      <c r="C22" s="274" t="s">
        <v>1</v>
      </c>
      <c r="D22" s="269" t="s">
        <v>1</v>
      </c>
      <c r="E22" s="269" t="s">
        <v>1</v>
      </c>
      <c r="F22" s="269" t="s">
        <v>1</v>
      </c>
      <c r="G22" s="269" t="s">
        <v>1</v>
      </c>
      <c r="H22" s="269" t="s">
        <v>1</v>
      </c>
      <c r="I22" s="269" t="s">
        <v>1</v>
      </c>
      <c r="J22" s="269" t="s">
        <v>1</v>
      </c>
      <c r="K22" s="269" t="s">
        <v>1</v>
      </c>
      <c r="L22" s="269" t="s">
        <v>1</v>
      </c>
      <c r="M22" s="269" t="s">
        <v>1</v>
      </c>
      <c r="N22" s="269" t="s">
        <v>1</v>
      </c>
      <c r="O22" s="270" t="s">
        <v>1</v>
      </c>
      <c r="P22" s="277" t="s">
        <v>1</v>
      </c>
      <c r="Q22" s="277" t="s">
        <v>1</v>
      </c>
      <c r="R22" s="277" t="s">
        <v>1</v>
      </c>
      <c r="S22" s="277" t="s">
        <v>1</v>
      </c>
      <c r="T22" s="277" t="s">
        <v>1</v>
      </c>
      <c r="U22" s="277" t="s">
        <v>1</v>
      </c>
      <c r="V22" s="277" t="s">
        <v>1</v>
      </c>
      <c r="W22" s="277" t="s">
        <v>1</v>
      </c>
      <c r="X22" s="277" t="s">
        <v>1</v>
      </c>
      <c r="Y22" s="277" t="s">
        <v>1</v>
      </c>
      <c r="Z22" s="277" t="s">
        <v>1</v>
      </c>
    </row>
    <row r="23" spans="1:26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P11"/>
  <sheetViews>
    <sheetView workbookViewId="0">
      <selection activeCell="G17" sqref="G17"/>
    </sheetView>
  </sheetViews>
  <sheetFormatPr baseColWidth="10" defaultRowHeight="1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/>
    <row r="5" spans="2:16" ht="34.5" thickBot="1">
      <c r="C5" s="60" t="s">
        <v>21</v>
      </c>
      <c r="D5" s="60" t="s">
        <v>22</v>
      </c>
      <c r="E5" s="60" t="s">
        <v>23</v>
      </c>
      <c r="F5" s="61" t="s">
        <v>24</v>
      </c>
      <c r="G5" s="60" t="s">
        <v>25</v>
      </c>
      <c r="H5" s="60" t="s">
        <v>26</v>
      </c>
      <c r="I5" s="60" t="s">
        <v>27</v>
      </c>
      <c r="J5" s="61" t="s">
        <v>28</v>
      </c>
      <c r="K5" s="62" t="s">
        <v>29</v>
      </c>
      <c r="L5" s="60" t="s">
        <v>30</v>
      </c>
      <c r="M5" s="63" t="s">
        <v>31</v>
      </c>
      <c r="N5" s="64" t="s">
        <v>342</v>
      </c>
      <c r="O5" s="65" t="s">
        <v>343</v>
      </c>
      <c r="P5" s="66" t="s">
        <v>344</v>
      </c>
    </row>
    <row r="6" spans="2:16">
      <c r="B6" s="81" t="s">
        <v>334</v>
      </c>
      <c r="C6" s="82">
        <v>13280500000</v>
      </c>
      <c r="D6" s="82">
        <v>170000000</v>
      </c>
      <c r="E6" s="82">
        <v>170000000</v>
      </c>
      <c r="F6" s="82">
        <v>13280500000</v>
      </c>
      <c r="G6" s="82">
        <v>0</v>
      </c>
      <c r="H6" s="82">
        <v>13264467674</v>
      </c>
      <c r="I6" s="82">
        <v>12531326</v>
      </c>
      <c r="J6" s="82">
        <v>9421116512</v>
      </c>
      <c r="K6" s="82">
        <v>9335407071</v>
      </c>
      <c r="L6" s="82">
        <v>9313454716</v>
      </c>
      <c r="M6" s="82">
        <v>9313454716</v>
      </c>
      <c r="N6" s="83">
        <f>+J6/F6*100</f>
        <v>70.939471495802124</v>
      </c>
      <c r="O6" s="83">
        <f>+K6/F6</f>
        <v>0.70294093377508382</v>
      </c>
      <c r="P6" s="83">
        <f>+M6/F6*100</f>
        <v>70.12879572305259</v>
      </c>
    </row>
    <row r="7" spans="2:16">
      <c r="B7" s="81" t="s">
        <v>335</v>
      </c>
      <c r="C7" s="82">
        <v>1978759800</v>
      </c>
      <c r="D7" s="82">
        <v>3850000</v>
      </c>
      <c r="E7" s="82">
        <v>3850000</v>
      </c>
      <c r="F7" s="82">
        <v>1978759800</v>
      </c>
      <c r="G7" s="82">
        <v>0</v>
      </c>
      <c r="H7" s="82">
        <v>1894552248.51</v>
      </c>
      <c r="I7" s="82">
        <v>63949867.490000002</v>
      </c>
      <c r="J7" s="82">
        <v>1707625556.72</v>
      </c>
      <c r="K7" s="82">
        <v>1201991159.01</v>
      </c>
      <c r="L7" s="82">
        <v>1186607209.01</v>
      </c>
      <c r="M7" s="82">
        <v>1186607209.01</v>
      </c>
      <c r="N7" s="83">
        <f t="shared" ref="N7:N11" si="0">+J7/F7*100</f>
        <v>86.297768770115496</v>
      </c>
      <c r="O7" s="83">
        <f t="shared" ref="O7:O11" si="1">+K7/F7</f>
        <v>0.60744672446347459</v>
      </c>
      <c r="P7" s="83">
        <f t="shared" ref="P7:P11" si="2">+M7/F7*100</f>
        <v>59.96721830562759</v>
      </c>
    </row>
    <row r="8" spans="2:16">
      <c r="B8" s="81" t="s">
        <v>336</v>
      </c>
      <c r="C8" s="82">
        <v>579309000</v>
      </c>
      <c r="D8" s="82">
        <v>0</v>
      </c>
      <c r="E8" s="82">
        <v>0</v>
      </c>
      <c r="F8" s="82">
        <v>579309000</v>
      </c>
      <c r="G8" s="82">
        <v>0</v>
      </c>
      <c r="H8" s="82">
        <v>418265000</v>
      </c>
      <c r="I8" s="82">
        <v>161044000</v>
      </c>
      <c r="J8" s="82">
        <v>149512238</v>
      </c>
      <c r="K8" s="82">
        <v>149512238</v>
      </c>
      <c r="L8" s="82">
        <v>149512238</v>
      </c>
      <c r="M8" s="82">
        <v>149512238</v>
      </c>
      <c r="N8" s="83">
        <f t="shared" si="0"/>
        <v>25.808720044052485</v>
      </c>
      <c r="O8" s="83">
        <f t="shared" si="1"/>
        <v>0.25808720044052486</v>
      </c>
      <c r="P8" s="83">
        <f t="shared" si="2"/>
        <v>25.808720044052485</v>
      </c>
    </row>
    <row r="9" spans="2:16">
      <c r="B9" s="81" t="s">
        <v>337</v>
      </c>
      <c r="C9" s="82">
        <f>SUM(C6:C8)</f>
        <v>15838568800</v>
      </c>
      <c r="D9" s="82">
        <f t="shared" ref="D9:M9" si="3">SUM(D6:D8)</f>
        <v>173850000</v>
      </c>
      <c r="E9" s="82">
        <f t="shared" si="3"/>
        <v>173850000</v>
      </c>
      <c r="F9" s="82">
        <f t="shared" si="3"/>
        <v>15838568800</v>
      </c>
      <c r="G9" s="82">
        <f t="shared" si="3"/>
        <v>0</v>
      </c>
      <c r="H9" s="82">
        <f t="shared" si="3"/>
        <v>15577284922.51</v>
      </c>
      <c r="I9" s="82">
        <f t="shared" si="3"/>
        <v>237525193.49000001</v>
      </c>
      <c r="J9" s="82">
        <f t="shared" si="3"/>
        <v>11278254306.719999</v>
      </c>
      <c r="K9" s="82">
        <f t="shared" si="3"/>
        <v>10686910468.01</v>
      </c>
      <c r="L9" s="82">
        <f t="shared" si="3"/>
        <v>10649574163.01</v>
      </c>
      <c r="M9" s="82">
        <f t="shared" si="3"/>
        <v>10649574163.01</v>
      </c>
      <c r="N9" s="83">
        <f t="shared" si="0"/>
        <v>71.207534273677553</v>
      </c>
      <c r="O9" s="83">
        <f t="shared" si="1"/>
        <v>0.67473965627563526</v>
      </c>
      <c r="P9" s="83">
        <f t="shared" si="2"/>
        <v>67.238235332285839</v>
      </c>
    </row>
    <row r="10" spans="2:16">
      <c r="B10" s="81" t="s">
        <v>370</v>
      </c>
      <c r="C10" s="82">
        <v>5513069280</v>
      </c>
      <c r="D10" s="82">
        <v>3781001500</v>
      </c>
      <c r="E10" s="82">
        <v>0</v>
      </c>
      <c r="F10" s="82">
        <v>9294070780</v>
      </c>
      <c r="G10" s="82">
        <v>0</v>
      </c>
      <c r="H10" s="82">
        <v>8242006844.9300003</v>
      </c>
      <c r="I10" s="82">
        <v>1045151935.0699999</v>
      </c>
      <c r="J10" s="82">
        <v>6479516541.4800005</v>
      </c>
      <c r="K10" s="82">
        <v>4467011415.4800005</v>
      </c>
      <c r="L10" s="82">
        <v>4443005967.4800005</v>
      </c>
      <c r="M10" s="82">
        <v>4419639300.4800005</v>
      </c>
      <c r="N10" s="83">
        <f t="shared" si="0"/>
        <v>69.716668775789131</v>
      </c>
      <c r="O10" s="83">
        <f t="shared" si="1"/>
        <v>0.48063023418033413</v>
      </c>
      <c r="P10" s="83">
        <f t="shared" si="2"/>
        <v>47.553320876258709</v>
      </c>
    </row>
    <row r="11" spans="2:16">
      <c r="B11" s="81" t="s">
        <v>341</v>
      </c>
      <c r="C11" s="82">
        <v>21351638080</v>
      </c>
      <c r="D11" s="82">
        <v>3954851500</v>
      </c>
      <c r="E11" s="82">
        <v>173850000</v>
      </c>
      <c r="F11" s="82">
        <v>25132639580</v>
      </c>
      <c r="G11" s="82">
        <v>0</v>
      </c>
      <c r="H11" s="82">
        <v>23819291767.440002</v>
      </c>
      <c r="I11" s="82">
        <v>1282677128.5599999</v>
      </c>
      <c r="J11" s="82">
        <v>17757770848.200001</v>
      </c>
      <c r="K11" s="82">
        <v>15153921883.490002</v>
      </c>
      <c r="L11" s="82">
        <v>15092580130.490002</v>
      </c>
      <c r="M11" s="82">
        <v>15069213463.490002</v>
      </c>
      <c r="N11" s="83">
        <f t="shared" si="0"/>
        <v>70.656210986812724</v>
      </c>
      <c r="O11" s="83">
        <f t="shared" si="1"/>
        <v>0.60295783239374345</v>
      </c>
      <c r="P11" s="83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JUL 2015 (2)</vt:lpstr>
      <vt:lpstr>RESUMEN</vt:lpstr>
      <vt:lpstr>EJECUCION SEPTIEMBRE 2024</vt:lpstr>
      <vt:lpstr>Datos Iniciales</vt:lpstr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Jose Daniel Pinzon Garcia</cp:lastModifiedBy>
  <cp:lastPrinted>2024-10-01T14:36:33Z</cp:lastPrinted>
  <dcterms:created xsi:type="dcterms:W3CDTF">2015-08-03T13:34:35Z</dcterms:created>
  <dcterms:modified xsi:type="dcterms:W3CDTF">2024-10-01T14:36:46Z</dcterms:modified>
</cp:coreProperties>
</file>