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fcruz\Desktop\DAFP\GF\ARCHIVOS PARA TRABAJO\TABLEROS DE CONTROL\"/>
    </mc:Choice>
  </mc:AlternateContent>
  <bookViews>
    <workbookView xWindow="0" yWindow="0" windowWidth="28800" windowHeight="12210" firstSheet="4" activeTab="4"/>
  </bookViews>
  <sheets>
    <sheet name="EJE AGREGADA" sheetId="1" state="hidden" r:id="rId1"/>
    <sheet name="EJE DESAGREGADA" sheetId="2" state="hidden" r:id="rId2"/>
    <sheet name="EJE JUL 2015 (2)" sheetId="5" state="hidden" r:id="rId3"/>
    <sheet name="RESUMEN" sheetId="7" state="hidden" r:id="rId4"/>
    <sheet name="EJECUCION OCTUBRE 2024" sheetId="4" r:id="rId5"/>
    <sheet name="Datos Iniciales" sheetId="11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2" hidden="1">'EJE JUL 2015 (2)'!$A$6:$W$42</definedName>
    <definedName name="_xlnm._FilterDatabase" localSheetId="4" hidden="1">'EJECUCION OCTUBRE 2024'!$B$6:$Y$41</definedName>
  </definedNames>
  <calcPr calcId="162913"/>
</workbook>
</file>

<file path=xl/calcChain.xml><?xml version="1.0" encoding="utf-8"?>
<calcChain xmlns="http://schemas.openxmlformats.org/spreadsheetml/2006/main">
  <c r="S21" i="11" l="1"/>
  <c r="Z21" i="11"/>
  <c r="Y21" i="11"/>
  <c r="X21" i="11"/>
  <c r="W21" i="11"/>
  <c r="V21" i="11"/>
  <c r="U21" i="11"/>
  <c r="T21" i="11"/>
  <c r="R21" i="11"/>
  <c r="Q21" i="11"/>
  <c r="P21" i="11"/>
  <c r="B20" i="4" l="1"/>
  <c r="C20" i="4"/>
  <c r="D20" i="4"/>
  <c r="E20" i="4"/>
  <c r="F20" i="4"/>
  <c r="H20" i="4"/>
  <c r="I20" i="4"/>
  <c r="J20" i="4"/>
  <c r="B21" i="4"/>
  <c r="C21" i="4"/>
  <c r="D21" i="4"/>
  <c r="E21" i="4"/>
  <c r="F21" i="4"/>
  <c r="H21" i="4"/>
  <c r="I21" i="4"/>
  <c r="J21" i="4"/>
  <c r="B22" i="4"/>
  <c r="C22" i="4"/>
  <c r="D22" i="4"/>
  <c r="E22" i="4"/>
  <c r="F22" i="4"/>
  <c r="H22" i="4"/>
  <c r="I22" i="4"/>
  <c r="J22" i="4"/>
  <c r="B23" i="4"/>
  <c r="C23" i="4"/>
  <c r="D23" i="4"/>
  <c r="E23" i="4"/>
  <c r="F23" i="4"/>
  <c r="H23" i="4"/>
  <c r="I23" i="4"/>
  <c r="J23" i="4"/>
  <c r="B24" i="4"/>
  <c r="C24" i="4"/>
  <c r="D24" i="4"/>
  <c r="E24" i="4"/>
  <c r="F24" i="4"/>
  <c r="H24" i="4"/>
  <c r="I24" i="4"/>
  <c r="J24" i="4"/>
  <c r="B25" i="4"/>
  <c r="C25" i="4"/>
  <c r="D25" i="4"/>
  <c r="E25" i="4"/>
  <c r="F25" i="4"/>
  <c r="H25" i="4"/>
  <c r="I25" i="4"/>
  <c r="J25" i="4"/>
  <c r="J19" i="4"/>
  <c r="I19" i="4"/>
  <c r="H19" i="4"/>
  <c r="F19" i="4"/>
  <c r="E19" i="4"/>
  <c r="D19" i="4"/>
  <c r="C19" i="4"/>
  <c r="B19" i="4"/>
  <c r="L23" i="4"/>
  <c r="M23" i="4"/>
  <c r="N23" i="4"/>
  <c r="O23" i="4"/>
  <c r="P23" i="4"/>
  <c r="Q23" i="4"/>
  <c r="R23" i="4"/>
  <c r="S23" i="4"/>
  <c r="T23" i="4"/>
  <c r="U23" i="4"/>
  <c r="V23" i="4"/>
  <c r="L24" i="4"/>
  <c r="M24" i="4"/>
  <c r="N24" i="4"/>
  <c r="O24" i="4"/>
  <c r="P24" i="4"/>
  <c r="Q24" i="4"/>
  <c r="R24" i="4"/>
  <c r="S24" i="4"/>
  <c r="T24" i="4"/>
  <c r="U24" i="4"/>
  <c r="V24" i="4"/>
  <c r="L25" i="4"/>
  <c r="M25" i="4"/>
  <c r="N25" i="4"/>
  <c r="O25" i="4"/>
  <c r="P25" i="4"/>
  <c r="Q25" i="4"/>
  <c r="R25" i="4"/>
  <c r="S25" i="4"/>
  <c r="W25" i="4" s="1"/>
  <c r="T25" i="4"/>
  <c r="X25" i="4" s="1"/>
  <c r="U25" i="4"/>
  <c r="V25" i="4"/>
  <c r="K23" i="4"/>
  <c r="K24" i="4"/>
  <c r="K25" i="4"/>
  <c r="Y24" i="4" l="1"/>
  <c r="W24" i="4"/>
  <c r="Y25" i="4"/>
  <c r="X23" i="4"/>
  <c r="X24" i="4"/>
  <c r="W23" i="4"/>
  <c r="Y23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 l="1"/>
  <c r="Y21" i="4"/>
  <c r="X21" i="4"/>
  <c r="L20" i="4"/>
  <c r="M20" i="4"/>
  <c r="N20" i="4"/>
  <c r="O20" i="4"/>
  <c r="P20" i="4"/>
  <c r="Q20" i="4"/>
  <c r="R20" i="4"/>
  <c r="S20" i="4"/>
  <c r="T20" i="4"/>
  <c r="U20" i="4"/>
  <c r="V20" i="4"/>
  <c r="L22" i="4"/>
  <c r="M22" i="4"/>
  <c r="N22" i="4"/>
  <c r="O22" i="4"/>
  <c r="P22" i="4"/>
  <c r="Q22" i="4"/>
  <c r="R22" i="4"/>
  <c r="S22" i="4"/>
  <c r="T22" i="4"/>
  <c r="U22" i="4"/>
  <c r="V22" i="4"/>
  <c r="M19" i="4"/>
  <c r="N19" i="4"/>
  <c r="O19" i="4"/>
  <c r="P19" i="4"/>
  <c r="Q19" i="4"/>
  <c r="R19" i="4"/>
  <c r="S19" i="4"/>
  <c r="T19" i="4"/>
  <c r="U19" i="4"/>
  <c r="V19" i="4"/>
  <c r="L14" i="4"/>
  <c r="M14" i="4"/>
  <c r="N14" i="4"/>
  <c r="O14" i="4"/>
  <c r="P14" i="4"/>
  <c r="Q14" i="4"/>
  <c r="R14" i="4"/>
  <c r="S14" i="4"/>
  <c r="T14" i="4"/>
  <c r="U14" i="4"/>
  <c r="V14" i="4"/>
  <c r="L15" i="4"/>
  <c r="M15" i="4"/>
  <c r="N15" i="4"/>
  <c r="O15" i="4"/>
  <c r="P15" i="4"/>
  <c r="Q15" i="4"/>
  <c r="R15" i="4"/>
  <c r="S15" i="4"/>
  <c r="T15" i="4"/>
  <c r="U15" i="4"/>
  <c r="V15" i="4"/>
  <c r="L16" i="4"/>
  <c r="M16" i="4"/>
  <c r="N16" i="4"/>
  <c r="O16" i="4"/>
  <c r="P16" i="4"/>
  <c r="Q16" i="4"/>
  <c r="R16" i="4"/>
  <c r="S16" i="4"/>
  <c r="T16" i="4"/>
  <c r="U16" i="4"/>
  <c r="V16" i="4"/>
  <c r="L17" i="4"/>
  <c r="M17" i="4"/>
  <c r="N17" i="4"/>
  <c r="O17" i="4"/>
  <c r="P17" i="4"/>
  <c r="Q17" i="4"/>
  <c r="R17" i="4"/>
  <c r="S17" i="4"/>
  <c r="T17" i="4"/>
  <c r="U17" i="4"/>
  <c r="V17" i="4"/>
  <c r="M13" i="4"/>
  <c r="N13" i="4"/>
  <c r="O13" i="4"/>
  <c r="P13" i="4"/>
  <c r="Q13" i="4"/>
  <c r="R13" i="4"/>
  <c r="S13" i="4"/>
  <c r="T13" i="4"/>
  <c r="U13" i="4"/>
  <c r="V13" i="4"/>
  <c r="M11" i="4"/>
  <c r="N11" i="4"/>
  <c r="O11" i="4"/>
  <c r="P11" i="4"/>
  <c r="Q11" i="4"/>
  <c r="R11" i="4"/>
  <c r="S11" i="4"/>
  <c r="T11" i="4"/>
  <c r="U11" i="4"/>
  <c r="V11" i="4"/>
  <c r="M8" i="4"/>
  <c r="N8" i="4"/>
  <c r="O8" i="4"/>
  <c r="P8" i="4"/>
  <c r="Q8" i="4"/>
  <c r="R8" i="4"/>
  <c r="S8" i="4"/>
  <c r="T8" i="4"/>
  <c r="U8" i="4"/>
  <c r="V8" i="4"/>
  <c r="M9" i="4"/>
  <c r="N9" i="4"/>
  <c r="O9" i="4"/>
  <c r="P9" i="4"/>
  <c r="Q9" i="4"/>
  <c r="R9" i="4"/>
  <c r="S9" i="4"/>
  <c r="T9" i="4"/>
  <c r="U9" i="4"/>
  <c r="V9" i="4"/>
  <c r="V7" i="4"/>
  <c r="U7" i="4"/>
  <c r="T7" i="4"/>
  <c r="S7" i="4"/>
  <c r="R7" i="4"/>
  <c r="Q7" i="4"/>
  <c r="P7" i="4"/>
  <c r="O7" i="4"/>
  <c r="N7" i="4"/>
  <c r="M7" i="4"/>
  <c r="K20" i="4"/>
  <c r="K22" i="4"/>
  <c r="K19" i="4"/>
  <c r="K14" i="4"/>
  <c r="K15" i="4"/>
  <c r="K16" i="4"/>
  <c r="K17" i="4"/>
  <c r="K13" i="4"/>
  <c r="K11" i="4"/>
  <c r="K8" i="4"/>
  <c r="K9" i="4"/>
  <c r="K7" i="4"/>
  <c r="L19" i="4"/>
  <c r="L11" i="4"/>
  <c r="L13" i="4"/>
  <c r="L8" i="4"/>
  <c r="L9" i="4"/>
  <c r="L7" i="4"/>
  <c r="L27" i="4" l="1"/>
  <c r="R38" i="4"/>
  <c r="R39" i="4" s="1"/>
  <c r="Q27" i="4"/>
  <c r="L38" i="4"/>
  <c r="U38" i="4"/>
  <c r="U39" i="4" s="1"/>
  <c r="S27" i="4"/>
  <c r="N38" i="4"/>
  <c r="M38" i="4"/>
  <c r="U27" i="4"/>
  <c r="M27" i="4"/>
  <c r="V38" i="4"/>
  <c r="V39" i="4" s="1"/>
  <c r="O27" i="4"/>
  <c r="Q38" i="4"/>
  <c r="Q39" i="4" s="1"/>
  <c r="N27" i="4"/>
  <c r="R27" i="4"/>
  <c r="V27" i="4"/>
  <c r="S38" i="4"/>
  <c r="S39" i="4" s="1"/>
  <c r="O38" i="4"/>
  <c r="O39" i="4" s="1"/>
  <c r="P27" i="4"/>
  <c r="T27" i="4"/>
  <c r="T38" i="4"/>
  <c r="T39" i="4" s="1"/>
  <c r="P38" i="4"/>
  <c r="P39" i="4" s="1"/>
  <c r="N39" i="4"/>
  <c r="M39" i="4"/>
  <c r="X22" i="4"/>
  <c r="Y22" i="4"/>
  <c r="W22" i="4"/>
  <c r="T35" i="4"/>
  <c r="V35" i="4"/>
  <c r="N35" i="4"/>
  <c r="U35" i="4"/>
  <c r="M35" i="4"/>
  <c r="L35" i="4"/>
  <c r="O35" i="4"/>
  <c r="R35" i="4"/>
  <c r="X17" i="4"/>
  <c r="S35" i="4"/>
  <c r="Q35" i="4"/>
  <c r="W17" i="4"/>
  <c r="Y17" i="4"/>
  <c r="P35" i="4"/>
  <c r="X27" i="4" l="1"/>
  <c r="W27" i="4"/>
  <c r="Y27" i="4"/>
  <c r="W35" i="4"/>
  <c r="Y9" i="4"/>
  <c r="W9" i="4" l="1"/>
  <c r="X9" i="4"/>
  <c r="V34" i="4"/>
  <c r="T34" i="4"/>
  <c r="R34" i="4"/>
  <c r="P34" i="4"/>
  <c r="N34" i="4"/>
  <c r="O34" i="4" l="1"/>
  <c r="S34" i="4"/>
  <c r="M33" i="4"/>
  <c r="Q33" i="4"/>
  <c r="U33" i="4"/>
  <c r="N33" i="4"/>
  <c r="N36" i="4" s="1"/>
  <c r="R33" i="4"/>
  <c r="R36" i="4" s="1"/>
  <c r="V33" i="4"/>
  <c r="V36" i="4" s="1"/>
  <c r="M34" i="4"/>
  <c r="Q34" i="4"/>
  <c r="U34" i="4"/>
  <c r="O33" i="4"/>
  <c r="S33" i="4"/>
  <c r="L33" i="4"/>
  <c r="P33" i="4"/>
  <c r="P36" i="4" s="1"/>
  <c r="T33" i="4"/>
  <c r="T36" i="4" s="1"/>
  <c r="Y14" i="4"/>
  <c r="X15" i="4"/>
  <c r="W14" i="4"/>
  <c r="X14" i="4"/>
  <c r="W7" i="4"/>
  <c r="Y13" i="4"/>
  <c r="Y15" i="4"/>
  <c r="X13" i="4"/>
  <c r="W13" i="4"/>
  <c r="W8" i="4"/>
  <c r="W15" i="4"/>
  <c r="L34" i="4"/>
  <c r="Q36" i="4" l="1"/>
  <c r="M36" i="4"/>
  <c r="S36" i="4"/>
  <c r="O36" i="4"/>
  <c r="U36" i="4"/>
  <c r="L39" i="4"/>
  <c r="E114" i="7" l="1"/>
  <c r="W20" i="4"/>
  <c r="Y20" i="4"/>
  <c r="E115" i="7"/>
  <c r="G115" i="7"/>
  <c r="X7" i="4"/>
  <c r="Y7" i="4"/>
  <c r="Y8" i="4"/>
  <c r="X8" i="4"/>
  <c r="W16" i="4"/>
  <c r="E111" i="7" s="1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K9" i="10"/>
  <c r="L9" i="10"/>
  <c r="M9" i="10"/>
  <c r="P9" i="10" s="1"/>
  <c r="C9" i="10"/>
  <c r="C20" i="7"/>
  <c r="B74" i="7"/>
  <c r="E21" i="7"/>
  <c r="E20" i="7"/>
  <c r="C21" i="7"/>
  <c r="Z4" i="4"/>
  <c r="M35" i="5"/>
  <c r="N35" i="5"/>
  <c r="O35" i="5"/>
  <c r="P35" i="5"/>
  <c r="Q35" i="5"/>
  <c r="R35" i="5"/>
  <c r="M34" i="5"/>
  <c r="N34" i="5"/>
  <c r="V34" i="5" s="1"/>
  <c r="O34" i="5"/>
  <c r="P34" i="5"/>
  <c r="Q34" i="5"/>
  <c r="R34" i="5"/>
  <c r="R36" i="5" s="1"/>
  <c r="M33" i="5"/>
  <c r="N33" i="5"/>
  <c r="O33" i="5"/>
  <c r="P33" i="5"/>
  <c r="Q33" i="5"/>
  <c r="R33" i="5"/>
  <c r="M39" i="5"/>
  <c r="N39" i="5"/>
  <c r="O39" i="5"/>
  <c r="P39" i="5"/>
  <c r="Q39" i="5"/>
  <c r="R39" i="5"/>
  <c r="M38" i="5"/>
  <c r="M40" i="5" s="1"/>
  <c r="N38" i="5"/>
  <c r="O38" i="5"/>
  <c r="P38" i="5"/>
  <c r="Q38" i="5"/>
  <c r="R38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L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 s="1"/>
  <c r="AB139" i="2"/>
  <c r="AB141" i="2" s="1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R137" i="2"/>
  <c r="S137" i="2"/>
  <c r="T137" i="2"/>
  <c r="U137" i="2"/>
  <c r="V137" i="2"/>
  <c r="V143" i="2" s="1"/>
  <c r="W137" i="2"/>
  <c r="X137" i="2"/>
  <c r="Y137" i="2"/>
  <c r="Z137" i="2"/>
  <c r="P137" i="2"/>
  <c r="Q136" i="2"/>
  <c r="R136" i="2"/>
  <c r="S136" i="2"/>
  <c r="T136" i="2"/>
  <c r="U136" i="2"/>
  <c r="V136" i="2"/>
  <c r="W136" i="2"/>
  <c r="X136" i="2"/>
  <c r="Y136" i="2"/>
  <c r="Z136" i="2"/>
  <c r="P136" i="2"/>
  <c r="U34" i="5" l="1"/>
  <c r="T35" i="5"/>
  <c r="Q36" i="5"/>
  <c r="T38" i="5"/>
  <c r="O9" i="10"/>
  <c r="N9" i="10"/>
  <c r="O40" i="5"/>
  <c r="T39" i="5"/>
  <c r="X143" i="2"/>
  <c r="U141" i="2"/>
  <c r="V141" i="2"/>
  <c r="Y143" i="2"/>
  <c r="W34" i="5"/>
  <c r="T33" i="5"/>
  <c r="S141" i="2"/>
  <c r="U35" i="5"/>
  <c r="W143" i="2"/>
  <c r="Q40" i="5"/>
  <c r="Q42" i="5" s="1"/>
  <c r="M36" i="5"/>
  <c r="M42" i="5" s="1"/>
  <c r="R143" i="2"/>
  <c r="Q143" i="2"/>
  <c r="V39" i="5"/>
  <c r="R141" i="2"/>
  <c r="P143" i="2"/>
  <c r="W39" i="5"/>
  <c r="Z141" i="2"/>
  <c r="T143" i="2"/>
  <c r="U33" i="5"/>
  <c r="T34" i="5"/>
  <c r="V35" i="5"/>
  <c r="U36" i="5"/>
  <c r="S34" i="5"/>
  <c r="Q141" i="2"/>
  <c r="W33" i="5"/>
  <c r="S39" i="5"/>
  <c r="N36" i="5"/>
  <c r="V36" i="5" s="1"/>
  <c r="W141" i="2"/>
  <c r="Y141" i="2"/>
  <c r="U143" i="2"/>
  <c r="V33" i="5"/>
  <c r="U39" i="5"/>
  <c r="X141" i="2"/>
  <c r="T141" i="2"/>
  <c r="P141" i="2"/>
  <c r="S143" i="2"/>
  <c r="Z143" i="2"/>
  <c r="W35" i="5"/>
  <c r="R40" i="5"/>
  <c r="R42" i="5" s="1"/>
  <c r="N40" i="5"/>
  <c r="P40" i="5"/>
  <c r="O36" i="5"/>
  <c r="S36" i="5" s="1"/>
  <c r="S35" i="5"/>
  <c r="V38" i="5"/>
  <c r="L40" i="5"/>
  <c r="S38" i="5"/>
  <c r="P36" i="5"/>
  <c r="T36" i="5" s="1"/>
  <c r="U38" i="5"/>
  <c r="W38" i="5"/>
  <c r="S33" i="5"/>
  <c r="X19" i="4"/>
  <c r="F113" i="7" s="1"/>
  <c r="G112" i="7"/>
  <c r="Y19" i="4"/>
  <c r="G113" i="7" s="1"/>
  <c r="E112" i="7"/>
  <c r="X34" i="4"/>
  <c r="Y16" i="4"/>
  <c r="G111" i="7" s="1"/>
  <c r="G114" i="7"/>
  <c r="X16" i="4"/>
  <c r="F111" i="7" s="1"/>
  <c r="W11" i="4"/>
  <c r="W19" i="4"/>
  <c r="E113" i="7" s="1"/>
  <c r="F115" i="7"/>
  <c r="X20" i="4"/>
  <c r="F114" i="7"/>
  <c r="F112" i="7"/>
  <c r="Y11" i="4"/>
  <c r="X11" i="4"/>
  <c r="U40" i="5" l="1"/>
  <c r="V40" i="5"/>
  <c r="T40" i="5"/>
  <c r="N42" i="5"/>
  <c r="W36" i="5"/>
  <c r="O42" i="5"/>
  <c r="G9" i="7"/>
  <c r="E62" i="7" s="1"/>
  <c r="L42" i="5"/>
  <c r="W42" i="5" s="1"/>
  <c r="W40" i="5"/>
  <c r="P42" i="5"/>
  <c r="S40" i="5"/>
  <c r="Q41" i="4"/>
  <c r="W39" i="4"/>
  <c r="X35" i="4"/>
  <c r="Y34" i="4"/>
  <c r="W34" i="4"/>
  <c r="Y33" i="4"/>
  <c r="L36" i="4"/>
  <c r="U41" i="4"/>
  <c r="M41" i="4"/>
  <c r="P41" i="4"/>
  <c r="Y35" i="4"/>
  <c r="R41" i="4"/>
  <c r="W38" i="4"/>
  <c r="N41" i="4"/>
  <c r="V41" i="4"/>
  <c r="X38" i="4"/>
  <c r="O41" i="4"/>
  <c r="X33" i="4"/>
  <c r="W33" i="4"/>
  <c r="Y38" i="4"/>
  <c r="C8" i="7" l="1"/>
  <c r="C61" i="7" s="1"/>
  <c r="L41" i="4"/>
  <c r="S42" i="5"/>
  <c r="S41" i="4"/>
  <c r="W36" i="4"/>
  <c r="K8" i="7"/>
  <c r="G61" i="7" s="1"/>
  <c r="F71" i="7" s="1"/>
  <c r="T41" i="4"/>
  <c r="C9" i="7"/>
  <c r="C62" i="7" s="1"/>
  <c r="D62" i="7" s="1"/>
  <c r="C72" i="7" s="1"/>
  <c r="T42" i="5"/>
  <c r="V42" i="5"/>
  <c r="U42" i="5"/>
  <c r="G8" i="7"/>
  <c r="X39" i="4"/>
  <c r="K9" i="7"/>
  <c r="X36" i="4"/>
  <c r="Y39" i="4"/>
  <c r="D72" i="7"/>
  <c r="Y36" i="4"/>
  <c r="I8" i="7" l="1"/>
  <c r="E8" i="7"/>
  <c r="J8" i="7"/>
  <c r="F20" i="7" s="1"/>
  <c r="I9" i="7"/>
  <c r="C10" i="7"/>
  <c r="F9" i="7"/>
  <c r="D21" i="7" s="1"/>
  <c r="E9" i="7"/>
  <c r="Y41" i="4"/>
  <c r="X41" i="4"/>
  <c r="G62" i="7"/>
  <c r="J9" i="7"/>
  <c r="F21" i="7" s="1"/>
  <c r="K10" i="7"/>
  <c r="W41" i="4"/>
  <c r="E61" i="7"/>
  <c r="G10" i="7"/>
  <c r="F8" i="7"/>
  <c r="D20" i="7" s="1"/>
  <c r="C63" i="7"/>
  <c r="F61" i="7"/>
  <c r="E71" i="7" s="1"/>
  <c r="E10" i="7" l="1"/>
  <c r="D10" i="7" s="1"/>
  <c r="C22" i="7" s="1"/>
  <c r="I10" i="7"/>
  <c r="H10" i="7" s="1"/>
  <c r="E22" i="7" s="1"/>
  <c r="J10" i="7"/>
  <c r="F22" i="7" s="1"/>
  <c r="F10" i="7"/>
  <c r="D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<sst xmlns="http://schemas.openxmlformats.org/spreadsheetml/2006/main" count="2998" uniqueCount="416">
  <si>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</si>
  <si>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</si>
  <si>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</si>
  <si>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</si>
  <si>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</si>
  <si>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</si>
  <si>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</si>
  <si>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</si>
  <si>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</si>
  <si>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</si>
  <si>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</si>
  <si>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</si>
  <si>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</si>
  <si>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</si>
  <si>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</si>
  <si>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</si>
  <si>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</si>
  <si>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</si>
  <si>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</si>
  <si>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</si>
  <si>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</si>
  <si>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</si>
  <si>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</si>
  <si>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</si>
  <si>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</si>
  <si>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</si>
  <si>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</si>
  <si>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</si>
  <si>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</si>
  <si>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</si>
  <si>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</si>
  <si>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</si>
  <si>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</si>
  <si>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</si>
  <si>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</si>
  <si>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</si>
  <si>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</si>
  <si>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</si>
  <si>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</si>
  <si>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</si>
  <si>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</si>
  <si>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</si>
  <si>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</si>
  <si>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</si>
  <si>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</si>
  <si>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</si>
  <si>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</si>
  <si>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</si>
  <si>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</si>
  <si>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</si>
  <si>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</si>
  <si>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</si>
  <si>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</si>
  <si>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</si>
  <si>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</si>
  <si>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</si>
  <si>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</si>
  <si>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</si>
  <si>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</si>
  <si>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</si>
  <si>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</si>
  <si>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</si>
  <si>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</si>
  <si>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</si>
  <si>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</si>
  <si>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</si>
  <si>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</si>
  <si>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</si>
  <si>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</si>
  <si>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</si>
  <si>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</si>
  <si>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</si>
  <si>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</si>
  <si>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</si>
  <si>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</si>
  <si>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</si>
  <si>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</si>
  <si>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</si>
  <si>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</si>
  <si>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</si>
  <si>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</si>
  <si>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</si>
  <si>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</si>
  <si>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</si>
  <si>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</si>
  <si>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</si>
  <si>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</si>
  <si>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</si>
  <si>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</si>
  <si>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</si>
  <si>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</si>
  <si>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</si>
  <si>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</si>
  <si>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</si>
  <si>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</si>
  <si>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</si>
  <si>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</si>
  <si>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</si>
  <si>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</si>
  <si>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</si>
  <si>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</si>
  <si>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</si>
  <si>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</si>
  <si>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</si>
  <si>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</si>
  <si>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</si>
  <si>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</si>
  <si>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</si>
  <si>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</si>
  <si>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</si>
  <si>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</si>
  <si>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</si>
  <si>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</si>
  <si>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</si>
  <si>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</si>
  <si>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</si>
  <si>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</si>
  <si>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</si>
  <si>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</si>
  <si>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</si>
  <si>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</si>
  <si>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</si>
  <si>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</si>
  <si>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</si>
  <si>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</si>
  <si>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</si>
  <si>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</si>
  <si>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</si>
  <si>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</si>
  <si>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</si>
  <si>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</si>
  <si>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</si>
  <si>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</si>
  <si>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</si>
  <si>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</si>
  <si>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</si>
  <si>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</si>
  <si>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</si>
  <si>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</si>
  <si>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</si>
  <si>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</si>
  <si>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</si>
  <si>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</si>
  <si>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</si>
  <si>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</si>
  <si>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</si>
  <si>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</si>
  <si>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</si>
  <si>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</si>
  <si>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</si>
  <si>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</si>
  <si>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</si>
  <si>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</si>
  <si>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</si>
  <si>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</si>
  <si>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</si>
  <si>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</si>
  <si>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</si>
  <si>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</si>
  <si>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</si>
  <si>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</si>
  <si>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</si>
  <si>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</si>
  <si>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</si>
  <si>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</si>
  <si>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</si>
  <si>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</si>
  <si>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</si>
  <si>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</si>
  <si>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</si>
  <si>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</si>
  <si>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</si>
  <si>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</si>
  <si>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</si>
  <si>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</si>
  <si>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</si>
  <si>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</si>
  <si>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</si>
  <si>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</si>
  <si>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</si>
  <si>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</si>
  <si>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</si>
  <si>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</si>
  <si>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</si>
  <si>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</si>
  <si>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</si>
  <si>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</si>
  <si>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</si>
  <si>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</si>
  <si>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</si>
  <si>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</si>
  <si>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</si>
  <si>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</si>
  <si>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</si>
  <si>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</si>
  <si>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</si>
  <si>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</si>
  <si>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</si>
  <si>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</si>
  <si>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</si>
  <si>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</si>
  <si>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</si>
  <si>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</si>
  <si>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</si>
  <si>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</si>
  <si>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</si>
  <si>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</si>
  <si>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</si>
  <si>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</si>
  <si>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</si>
  <si>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</si>
  <si>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</si>
  <si>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</si>
  <si>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</si>
  <si>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</si>
  <si>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</si>
  <si>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</si>
  <si>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</si>
  <si>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</si>
  <si>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</si>
  <si>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</si>
  <si>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</si>
  <si>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</si>
  <si>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</si>
  <si>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</si>
  <si>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</si>
  <si>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</si>
  <si>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</si>
  <si>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</si>
  <si>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</si>
  <si>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</si>
  <si>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</si>
  <si>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</si>
  <si>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</si>
  <si>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</si>
  <si>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</si>
  <si>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</si>
  <si>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</si>
  <si>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</si>
  <si>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</si>
  <si>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</si>
  <si>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</si>
  <si>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</si>
  <si>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</si>
  <si>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</si>
  <si>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</si>
  <si>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</si>
  <si>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</si>
  <si>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</si>
  <si>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</si>
  <si>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</si>
  <si>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</si>
  <si>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</si>
  <si>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</si>
  <si>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</si>
  <si>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</si>
  <si>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</si>
  <si>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</si>
  <si>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</si>
  <si>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</si>
  <si>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</si>
  <si>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</si>
  <si>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</si>
  <si>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</si>
  <si>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</si>
  <si>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</si>
  <si>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</si>
  <si>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</si>
  <si>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</si>
  <si>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</si>
  <si>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</si>
  <si>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</si>
  <si>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</si>
  <si>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</si>
  <si>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</si>
  <si>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</si>
  <si>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</si>
  <si>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</si>
  <si>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</si>
  <si>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</si>
  <si>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</si>
  <si>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</si>
  <si>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</si>
  <si>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</si>
  <si>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</si>
  <si>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</si>
  <si>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</si>
  <si>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</si>
  <si>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</si>
  <si>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</si>
  <si>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</si>
  <si>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</si>
  <si>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</si>
  <si>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</si>
  <si>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</si>
  <si>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</si>
  <si>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</si>
  <si>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</si>
  <si>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</si>
  <si>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</si>
  <si>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</si>
  <si>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</si>
  <si>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</si>
  <si>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</si>
  <si>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</si>
  <si>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</si>
  <si>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</si>
  <si>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</si>
  <si>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</si>
  <si>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</si>
  <si>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</si>
  <si>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</si>
  <si>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</si>
  <si>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</si>
  <si>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</si>
  <si>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</si>
  <si>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</si>
  <si>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</si>
  <si>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</si>
  <si>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</si>
  <si>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</si>
  <si>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</si>
  <si>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</si>
  <si>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</si>
  <si>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</si>
  <si>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</si>
  <si>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</si>
  <si>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</si>
  <si>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</si>
  <si>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</si>
  <si>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</si>
  <si>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</si>
  <si>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</si>
  <si>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</si>
  <si>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</si>
  <si>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</si>
  <si>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</si>
  <si>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</si>
  <si>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</si>
  <si>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</si>
  <si>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</si>
  <si>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</si>
  <si>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</si>
  <si>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</si>
  <si>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</si>
  <si>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</si>
  <si>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</si>
  <si>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</si>
  <si>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</si>
  <si>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</si>
  <si>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</si>
  <si>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</si>
  <si>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</si>
  <si>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</si>
  <si>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</si>
  <si>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</si>
  <si>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</si>
  <si>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</si>
  <si>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</si>
  <si>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</si>
  <si>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</si>
  <si>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</si>
  <si>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</si>
  <si>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</si>
  <si>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</si>
  <si>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</si>
  <si>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</si>
  <si>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</si>
  <si>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</si>
  <si>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</si>
  <si>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</si>
  <si>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Fuente: Grupo de Gestión Financiera Función Pública  - SIIF Nación</t>
  </si>
  <si>
    <t>Elaboró:</t>
  </si>
  <si>
    <t>Revisó:</t>
  </si>
  <si>
    <t>EJECUCION PROYECTOS DE INVERSION A 22 DE DICIEMBRE DE 2015</t>
  </si>
  <si>
    <t xml:space="preserve">Comparativo Ejecucion a 31 de enero de 2016 </t>
  </si>
  <si>
    <t>0599</t>
  </si>
  <si>
    <t>0505</t>
  </si>
  <si>
    <t>A-01-01-01</t>
  </si>
  <si>
    <t>01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</si>
  <si>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</si>
  <si>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</si>
  <si>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</si>
  <si>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</si>
  <si>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</si>
  <si>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</si>
  <si>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</si>
  <si>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A-03-04-02-001</t>
  </si>
  <si>
    <t>04</t>
  </si>
  <si>
    <t>001</t>
  </si>
  <si>
    <t>MESADAS PENSIONALES (DE PENSIONES)</t>
  </si>
  <si>
    <t>A-03-04-02-012</t>
  </si>
  <si>
    <t>012</t>
  </si>
  <si>
    <t>A-08-01</t>
  </si>
  <si>
    <t>08</t>
  </si>
  <si>
    <t>IMPUESTOS</t>
  </si>
  <si>
    <t>A-08-04-01</t>
  </si>
  <si>
    <t>CUOTA DE FISCALIZACIÓN Y AUDITAJE</t>
  </si>
  <si>
    <t>INCAPACIDADES Y LICENCIAS DE MATERNIDAD Y PATERNIDAD (NO DE PENSIONES)</t>
  </si>
  <si>
    <t>Adquisicion de Bienes y Servicios</t>
  </si>
  <si>
    <t>DEPARTAMENTO DE LA FUNCIÓN PÚBLICA - GESTIÓN GENERAL</t>
  </si>
  <si>
    <t>A-02</t>
  </si>
  <si>
    <t>ADQUISICIÓN DE BIENES  Y SERVICIOS</t>
  </si>
  <si>
    <t>A-03-10</t>
  </si>
  <si>
    <t>C-0505-1000-5-53105B</t>
  </si>
  <si>
    <t>53105B</t>
  </si>
  <si>
    <t>5. CONVERGENCIA REGIONAL / B. ENTIDADES PÚBLICAS TERRITORIALES Y NACIONALES FORTALECIDAS</t>
  </si>
  <si>
    <t>C-0505-1000-6-53105B</t>
  </si>
  <si>
    <t>C-0599-1000-7-53105B</t>
  </si>
  <si>
    <t>C-0599-1000-8-53105B</t>
  </si>
  <si>
    <t>Profesional  Grupo de Gestion Financiera</t>
  </si>
  <si>
    <t>Coordinadora Grupo de Gestion Financiera ( E )</t>
  </si>
  <si>
    <t>Yenny Marcela Herrera</t>
  </si>
  <si>
    <t>Jose Daniel Pinzon G</t>
  </si>
  <si>
    <t>Enero-Octubre</t>
  </si>
  <si>
    <t>Ejecución Presupuestal Acumulada a 30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</si>
</sst>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&quot;$&quot;\ #,##0.00;\-&quot;$&quot;\ #,##0.00"/>
    <numFmt numFmtId="41" formatCode="_-* #,##0_-;\-* #,##0_-;_-* &quot;-&quot;_-;_-@_-"/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  <numFmt numFmtId="172" formatCode="_-* #,##0.00_-;\-* #,##0.00_-;_-* &quot;-&quot;_-;_-@_-"/>
    <numFmt numFmtId="173" formatCode="[$-1240A]&quot;$&quot;\ #,##0.00;\-&quot;$&quot;\ #,##0.00"/>
  </numFmts>
  <fonts count="5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name val="Calibri"/>
      <family val="2"/>
    </font>
    <font>
      <b/>
      <sz val="8"/>
      <color rgb="FF00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317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8" xfId="0" applyFont="1" applyFill="1" applyBorder="1" applyAlignment="1">
      <alignment vertical="center"/>
    </xf>
    <xf numFmtId="167" fontId="26" fillId="0" borderId="28" xfId="2" applyNumberFormat="1" applyFont="1" applyFill="1" applyBorder="1" applyAlignment="1">
      <alignment horizontal="center" vertical="center"/>
    </xf>
    <xf numFmtId="166" fontId="26" fillId="0" borderId="28" xfId="1" applyNumberFormat="1" applyFont="1" applyFill="1" applyBorder="1" applyAlignment="1">
      <alignment horizontal="center" vertical="center"/>
    </xf>
    <xf numFmtId="0" fontId="26" fillId="0" borderId="29" xfId="0" applyFont="1" applyBorder="1" applyAlignment="1">
      <alignment vertical="center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29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4" xfId="0" applyFont="1" applyFill="1" applyBorder="1" applyAlignment="1">
      <alignment vertical="center"/>
    </xf>
    <xf numFmtId="0" fontId="30" fillId="16" borderId="45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7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10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7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0" fontId="42" fillId="0" borderId="4" xfId="0" applyNumberFormat="1" applyFont="1" applyFill="1" applyBorder="1" applyAlignment="1">
      <alignment horizontal="left" vertical="center" wrapText="1" readingOrder="1"/>
    </xf>
    <xf numFmtId="0" fontId="42" fillId="0" borderId="25" xfId="0" applyNumberFormat="1" applyFont="1" applyFill="1" applyBorder="1" applyAlignment="1">
      <alignment horizontal="left" vertical="center" wrapText="1" readingOrder="1"/>
    </xf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39" xfId="0" applyFont="1" applyFill="1" applyBorder="1"/>
    <xf numFmtId="165" fontId="47" fillId="0" borderId="39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36" fillId="0" borderId="49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6" fillId="19" borderId="23" xfId="0" applyNumberFormat="1" applyFont="1" applyFill="1" applyBorder="1" applyAlignment="1">
      <alignment horizontal="center" vertical="center" wrapText="1" readingOrder="1"/>
    </xf>
    <xf numFmtId="0" fontId="36" fillId="12" borderId="23" xfId="0" applyNumberFormat="1" applyFont="1" applyFill="1" applyBorder="1" applyAlignment="1">
      <alignment horizontal="center" vertical="center" wrapText="1" readingOrder="1"/>
    </xf>
    <xf numFmtId="0" fontId="39" fillId="19" borderId="23" xfId="0" applyFont="1" applyFill="1" applyBorder="1" applyAlignment="1">
      <alignment horizontal="center" vertical="center" wrapText="1"/>
    </xf>
    <xf numFmtId="0" fontId="39" fillId="17" borderId="23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6" fillId="19" borderId="16" xfId="0" applyNumberFormat="1" applyFont="1" applyFill="1" applyBorder="1" applyAlignment="1">
      <alignment horizontal="center" vertical="center" wrapText="1" readingOrder="1"/>
    </xf>
    <xf numFmtId="0" fontId="36" fillId="12" borderId="16" xfId="0" applyNumberFormat="1" applyFont="1" applyFill="1" applyBorder="1" applyAlignment="1">
      <alignment horizontal="center" vertical="center" wrapText="1" readingOrder="1"/>
    </xf>
    <xf numFmtId="39" fontId="49" fillId="4" borderId="25" xfId="0" applyNumberFormat="1" applyFont="1" applyFill="1" applyBorder="1" applyAlignment="1">
      <alignment horizontal="center" vertical="center" wrapText="1" readingOrder="1"/>
    </xf>
    <xf numFmtId="39" fontId="49" fillId="4" borderId="14" xfId="0" applyNumberFormat="1" applyFont="1" applyFill="1" applyBorder="1" applyAlignment="1">
      <alignment horizontal="center" vertical="center" wrapText="1" readingOrder="1"/>
    </xf>
    <xf numFmtId="39" fontId="49" fillId="4" borderId="48" xfId="0" applyNumberFormat="1" applyFont="1" applyFill="1" applyBorder="1" applyAlignment="1">
      <alignment horizontal="center" vertical="center" wrapText="1" readingOrder="1"/>
    </xf>
    <xf numFmtId="39" fontId="50" fillId="4" borderId="17" xfId="0" applyNumberFormat="1" applyFont="1" applyFill="1" applyBorder="1" applyAlignment="1">
      <alignment horizontal="center" vertical="center"/>
    </xf>
    <xf numFmtId="39" fontId="50" fillId="4" borderId="26" xfId="0" applyNumberFormat="1" applyFont="1" applyFill="1" applyBorder="1" applyAlignment="1">
      <alignment horizontal="center"/>
    </xf>
    <xf numFmtId="39" fontId="50" fillId="4" borderId="17" xfId="0" applyNumberFormat="1" applyFont="1" applyFill="1" applyBorder="1" applyAlignment="1">
      <alignment horizontal="center"/>
    </xf>
    <xf numFmtId="0" fontId="51" fillId="0" borderId="2" xfId="0" applyNumberFormat="1" applyFont="1" applyFill="1" applyBorder="1" applyAlignment="1">
      <alignment horizontal="center" vertical="center" wrapText="1" readingOrder="1"/>
    </xf>
    <xf numFmtId="0" fontId="51" fillId="0" borderId="2" xfId="0" applyNumberFormat="1" applyFont="1" applyFill="1" applyBorder="1" applyAlignment="1">
      <alignment horizontal="left" vertical="center" wrapText="1" readingOrder="1"/>
    </xf>
    <xf numFmtId="0" fontId="51" fillId="0" borderId="8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left" vertical="center" wrapText="1" readingOrder="1"/>
    </xf>
    <xf numFmtId="0" fontId="51" fillId="0" borderId="12" xfId="0" applyNumberFormat="1" applyFont="1" applyFill="1" applyBorder="1" applyAlignment="1">
      <alignment horizontal="center" vertical="center" wrapText="1" readingOrder="1"/>
    </xf>
    <xf numFmtId="0" fontId="51" fillId="0" borderId="13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left" vertical="center" wrapText="1" readingOrder="1"/>
    </xf>
    <xf numFmtId="39" fontId="42" fillId="0" borderId="52" xfId="0" applyNumberFormat="1" applyFont="1" applyFill="1" applyBorder="1" applyAlignment="1">
      <alignment horizontal="center" vertical="center" wrapText="1" readingOrder="1"/>
    </xf>
    <xf numFmtId="39" fontId="42" fillId="0" borderId="53" xfId="0" applyNumberFormat="1" applyFont="1" applyFill="1" applyBorder="1" applyAlignment="1">
      <alignment horizontal="center" vertical="center" wrapText="1" readingOrder="1"/>
    </xf>
    <xf numFmtId="39" fontId="42" fillId="0" borderId="8" xfId="0" applyNumberFormat="1" applyFont="1" applyFill="1" applyBorder="1" applyAlignment="1">
      <alignment horizontal="center" vertical="center" wrapText="1" readingOrder="1"/>
    </xf>
    <xf numFmtId="39" fontId="42" fillId="0" borderId="12" xfId="0" applyNumberFormat="1" applyFont="1" applyFill="1" applyBorder="1" applyAlignment="1">
      <alignment horizontal="center" vertical="center" wrapText="1" readingOrder="1"/>
    </xf>
    <xf numFmtId="172" fontId="51" fillId="0" borderId="10" xfId="3" applyNumberFormat="1" applyFont="1" applyFill="1" applyBorder="1" applyAlignment="1">
      <alignment horizontal="right" vertical="center" wrapText="1" readingOrder="1"/>
    </xf>
    <xf numFmtId="172" fontId="51" fillId="0" borderId="2" xfId="3" applyNumberFormat="1" applyFont="1" applyFill="1" applyBorder="1" applyAlignment="1">
      <alignment horizontal="right" vertical="center" wrapText="1" readingOrder="1"/>
    </xf>
    <xf numFmtId="172" fontId="51" fillId="0" borderId="20" xfId="3" applyNumberFormat="1" applyFont="1" applyFill="1" applyBorder="1" applyAlignment="1">
      <alignment horizontal="right" vertical="center" wrapText="1" readingOrder="1"/>
    </xf>
    <xf numFmtId="4" fontId="43" fillId="0" borderId="47" xfId="0" applyNumberFormat="1" applyFont="1" applyFill="1" applyBorder="1" applyAlignment="1" applyProtection="1">
      <alignment horizontal="center"/>
    </xf>
    <xf numFmtId="0" fontId="42" fillId="0" borderId="43" xfId="0" applyNumberFormat="1" applyFont="1" applyFill="1" applyBorder="1" applyAlignment="1">
      <alignment horizontal="left" vertical="center" wrapText="1" readingOrder="1"/>
    </xf>
    <xf numFmtId="39" fontId="49" fillId="4" borderId="15" xfId="0" applyNumberFormat="1" applyFont="1" applyFill="1" applyBorder="1" applyAlignment="1">
      <alignment horizontal="center" vertical="center" wrapText="1" readingOrder="1"/>
    </xf>
    <xf numFmtId="39" fontId="49" fillId="4" borderId="16" xfId="0" applyNumberFormat="1" applyFont="1" applyFill="1" applyBorder="1" applyAlignment="1">
      <alignment horizontal="center" vertical="center" wrapText="1" readingOrder="1"/>
    </xf>
    <xf numFmtId="39" fontId="49" fillId="4" borderId="17" xfId="0" applyNumberFormat="1" applyFont="1" applyFill="1" applyBorder="1" applyAlignment="1">
      <alignment horizontal="center" vertical="center" wrapText="1" readingOrder="1"/>
    </xf>
    <xf numFmtId="39" fontId="37" fillId="0" borderId="8" xfId="0" applyNumberFormat="1" applyFont="1" applyFill="1" applyBorder="1" applyAlignment="1">
      <alignment horizontal="center"/>
    </xf>
    <xf numFmtId="39" fontId="37" fillId="0" borderId="10" xfId="0" applyNumberFormat="1" applyFont="1" applyFill="1" applyBorder="1" applyAlignment="1">
      <alignment horizontal="center"/>
    </xf>
    <xf numFmtId="39" fontId="50" fillId="4" borderId="6" xfId="0" applyNumberFormat="1" applyFont="1" applyFill="1" applyBorder="1" applyAlignment="1">
      <alignment horizontal="center"/>
    </xf>
    <xf numFmtId="39" fontId="42" fillId="0" borderId="51" xfId="0" applyNumberFormat="1" applyFont="1" applyFill="1" applyBorder="1" applyAlignment="1">
      <alignment horizontal="center" vertical="center" wrapText="1" readingOrder="1"/>
    </xf>
    <xf numFmtId="39" fontId="50" fillId="4" borderId="15" xfId="0" applyNumberFormat="1" applyFont="1" applyFill="1" applyBorder="1" applyAlignment="1">
      <alignment horizontal="center" vertical="center"/>
    </xf>
    <xf numFmtId="39" fontId="50" fillId="4" borderId="16" xfId="0" applyNumberFormat="1" applyFont="1" applyFill="1" applyBorder="1" applyAlignment="1">
      <alignment horizontal="center" vertical="center"/>
    </xf>
    <xf numFmtId="172" fontId="37" fillId="0" borderId="10" xfId="3" applyNumberFormat="1" applyFont="1" applyFill="1" applyBorder="1"/>
    <xf numFmtId="172" fontId="37" fillId="0" borderId="5" xfId="3" applyNumberFormat="1" applyFont="1" applyFill="1" applyBorder="1"/>
    <xf numFmtId="172" fontId="37" fillId="0" borderId="14" xfId="3" applyNumberFormat="1" applyFont="1" applyFill="1" applyBorder="1"/>
    <xf numFmtId="172" fontId="50" fillId="4" borderId="16" xfId="3" applyNumberFormat="1" applyFont="1" applyFill="1" applyBorder="1"/>
    <xf numFmtId="172" fontId="50" fillId="4" borderId="46" xfId="3" applyNumberFormat="1" applyFont="1" applyFill="1" applyBorder="1"/>
    <xf numFmtId="172" fontId="37" fillId="0" borderId="0" xfId="3" applyNumberFormat="1" applyFont="1" applyFill="1" applyBorder="1"/>
    <xf numFmtId="172" fontId="49" fillId="4" borderId="6" xfId="3" applyNumberFormat="1" applyFont="1" applyFill="1" applyBorder="1" applyAlignment="1">
      <alignment horizontal="right" vertical="center" wrapText="1" readingOrder="1"/>
    </xf>
    <xf numFmtId="0" fontId="51" fillId="0" borderId="0" xfId="0" applyNumberFormat="1" applyFont="1" applyFill="1" applyBorder="1" applyAlignment="1">
      <alignment horizontal="center" vertical="center" wrapText="1" readingOrder="1"/>
    </xf>
    <xf numFmtId="41" fontId="42" fillId="0" borderId="0" xfId="3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51" fillId="0" borderId="15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center" vertical="center" wrapText="1" readingOrder="1"/>
    </xf>
    <xf numFmtId="0" fontId="42" fillId="0" borderId="16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left" vertical="center" wrapText="1" readingOrder="1"/>
    </xf>
    <xf numFmtId="172" fontId="51" fillId="0" borderId="16" xfId="3" applyNumberFormat="1" applyFont="1" applyFill="1" applyBorder="1" applyAlignment="1">
      <alignment horizontal="right" vertical="center" wrapText="1" readingOrder="1"/>
    </xf>
    <xf numFmtId="39" fontId="42" fillId="0" borderId="38" xfId="0" applyNumberFormat="1" applyFont="1" applyFill="1" applyBorder="1" applyAlignment="1">
      <alignment horizontal="center" vertical="center" wrapText="1" readingOrder="1"/>
    </xf>
    <xf numFmtId="39" fontId="42" fillId="0" borderId="16" xfId="0" applyNumberFormat="1" applyFont="1" applyFill="1" applyBorder="1" applyAlignment="1">
      <alignment horizontal="center" vertical="center" wrapText="1" readingOrder="1"/>
    </xf>
    <xf numFmtId="39" fontId="42" fillId="0" borderId="17" xfId="0" applyNumberFormat="1" applyFont="1" applyFill="1" applyBorder="1" applyAlignment="1">
      <alignment horizontal="center" vertical="center" wrapText="1" readingOrder="1"/>
    </xf>
    <xf numFmtId="0" fontId="3" fillId="0" borderId="20" xfId="0" applyNumberFormat="1" applyFont="1" applyFill="1" applyBorder="1" applyAlignment="1">
      <alignment horizontal="center" vertical="center" wrapText="1" readingOrder="1"/>
    </xf>
    <xf numFmtId="0" fontId="3" fillId="0" borderId="13" xfId="0" applyNumberFormat="1" applyFont="1" applyFill="1" applyBorder="1" applyAlignment="1">
      <alignment horizontal="center" vertical="center" wrapText="1" readingOrder="1"/>
    </xf>
    <xf numFmtId="0" fontId="52" fillId="0" borderId="2" xfId="0" applyNumberFormat="1" applyFont="1" applyFill="1" applyBorder="1" applyAlignment="1">
      <alignment horizontal="center" vertical="center" wrapText="1" readingOrder="1"/>
    </xf>
    <xf numFmtId="0" fontId="52" fillId="0" borderId="10" xfId="0" applyNumberFormat="1" applyFont="1" applyFill="1" applyBorder="1" applyAlignment="1">
      <alignment horizontal="center" vertical="center" wrapText="1" readingOrder="1"/>
    </xf>
    <xf numFmtId="0" fontId="52" fillId="0" borderId="20" xfId="0" applyNumberFormat="1" applyFont="1" applyFill="1" applyBorder="1" applyAlignment="1">
      <alignment horizontal="center" vertical="center" wrapText="1" readingOrder="1"/>
    </xf>
    <xf numFmtId="0" fontId="36" fillId="0" borderId="0" xfId="0" applyNumberFormat="1" applyFont="1" applyFill="1" applyBorder="1" applyAlignment="1">
      <alignment horizontal="left" vertical="center" wrapText="1" readingOrder="1"/>
    </xf>
    <xf numFmtId="0" fontId="40" fillId="0" borderId="0" xfId="0" applyNumberFormat="1" applyFont="1" applyFill="1" applyBorder="1" applyAlignment="1">
      <alignment horizontal="left" vertical="center" wrapText="1" readingOrder="1"/>
    </xf>
    <xf numFmtId="0" fontId="36" fillId="0" borderId="23" xfId="0" applyNumberFormat="1" applyFont="1" applyFill="1" applyBorder="1" applyAlignment="1">
      <alignment horizontal="left" vertical="center" wrapText="1" readingOrder="1"/>
    </xf>
    <xf numFmtId="172" fontId="51" fillId="0" borderId="10" xfId="3" applyNumberFormat="1" applyFont="1" applyFill="1" applyBorder="1" applyAlignment="1">
      <alignment horizontal="left" vertical="center" wrapText="1" readingOrder="1"/>
    </xf>
    <xf numFmtId="172" fontId="51" fillId="0" borderId="2" xfId="3" applyNumberFormat="1" applyFont="1" applyFill="1" applyBorder="1" applyAlignment="1">
      <alignment horizontal="left" vertical="center" wrapText="1" readingOrder="1"/>
    </xf>
    <xf numFmtId="172" fontId="51" fillId="0" borderId="20" xfId="3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left" vertical="center" wrapText="1" readingOrder="1"/>
    </xf>
    <xf numFmtId="172" fontId="51" fillId="0" borderId="16" xfId="3" applyNumberFormat="1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left" vertical="center" wrapText="1" readingOrder="1"/>
    </xf>
    <xf numFmtId="39" fontId="49" fillId="4" borderId="46" xfId="0" applyNumberFormat="1" applyFont="1" applyFill="1" applyBorder="1" applyAlignment="1">
      <alignment horizontal="left" vertical="center" wrapText="1" readingOrder="1"/>
    </xf>
    <xf numFmtId="0" fontId="37" fillId="0" borderId="0" xfId="0" applyFont="1" applyFill="1" applyBorder="1" applyAlignment="1">
      <alignment horizontal="left" vertical="center" readingOrder="1"/>
    </xf>
    <xf numFmtId="0" fontId="36" fillId="0" borderId="16" xfId="0" applyNumberFormat="1" applyFont="1" applyFill="1" applyBorder="1" applyAlignment="1">
      <alignment horizontal="left" vertical="center" wrapText="1" readingOrder="1"/>
    </xf>
    <xf numFmtId="172" fontId="37" fillId="0" borderId="10" xfId="3" applyNumberFormat="1" applyFont="1" applyFill="1" applyBorder="1" applyAlignment="1">
      <alignment horizontal="left" vertical="center" readingOrder="1"/>
    </xf>
    <xf numFmtId="172" fontId="37" fillId="0" borderId="5" xfId="3" applyNumberFormat="1" applyFont="1" applyFill="1" applyBorder="1" applyAlignment="1">
      <alignment horizontal="left" vertical="center" readingOrder="1"/>
    </xf>
    <xf numFmtId="172" fontId="37" fillId="0" borderId="14" xfId="3" applyNumberFormat="1" applyFont="1" applyFill="1" applyBorder="1" applyAlignment="1">
      <alignment horizontal="left" vertical="center" readingOrder="1"/>
    </xf>
    <xf numFmtId="172" fontId="50" fillId="4" borderId="16" xfId="3" applyNumberFormat="1" applyFont="1" applyFill="1" applyBorder="1" applyAlignment="1">
      <alignment horizontal="left" vertical="center" readingOrder="1"/>
    </xf>
    <xf numFmtId="172" fontId="37" fillId="0" borderId="50" xfId="3" applyNumberFormat="1" applyFont="1" applyFill="1" applyBorder="1" applyAlignment="1">
      <alignment horizontal="left" vertical="center" readingOrder="1"/>
    </xf>
    <xf numFmtId="172" fontId="50" fillId="4" borderId="46" xfId="3" applyNumberFormat="1" applyFont="1" applyFill="1" applyBorder="1" applyAlignment="1">
      <alignment horizontal="left" vertical="center" readingOrder="1"/>
    </xf>
    <xf numFmtId="172" fontId="37" fillId="0" borderId="0" xfId="3" applyNumberFormat="1" applyFont="1" applyFill="1" applyBorder="1" applyAlignment="1">
      <alignment horizontal="left" vertical="center" readingOrder="1"/>
    </xf>
    <xf numFmtId="172" fontId="49" fillId="4" borderId="6" xfId="3" applyNumberFormat="1" applyFont="1" applyFill="1" applyBorder="1" applyAlignment="1">
      <alignment horizontal="left" vertical="center" wrapText="1" readingOrder="1"/>
    </xf>
    <xf numFmtId="39" fontId="37" fillId="0" borderId="0" xfId="0" applyNumberFormat="1" applyFont="1" applyFill="1" applyBorder="1" applyAlignment="1">
      <alignment horizontal="left" vertical="center" readingOrder="1"/>
    </xf>
    <xf numFmtId="0" fontId="51" fillId="0" borderId="54" xfId="0" applyNumberFormat="1" applyFont="1" applyFill="1" applyBorder="1" applyAlignment="1">
      <alignment horizontal="left" vertical="center" wrapText="1" readingOrder="1"/>
    </xf>
    <xf numFmtId="172" fontId="51" fillId="0" borderId="46" xfId="3" applyNumberFormat="1" applyFont="1" applyFill="1" applyBorder="1" applyAlignment="1">
      <alignment horizontal="left" vertical="center" wrapText="1" readingOrder="1"/>
    </xf>
    <xf numFmtId="172" fontId="51" fillId="0" borderId="46" xfId="3" applyNumberFormat="1" applyFont="1" applyFill="1" applyBorder="1" applyAlignment="1">
      <alignment horizontal="right" vertical="center" wrapText="1" readingOrder="1"/>
    </xf>
    <xf numFmtId="39" fontId="42" fillId="0" borderId="46" xfId="0" applyNumberFormat="1" applyFont="1" applyFill="1" applyBorder="1" applyAlignment="1">
      <alignment horizontal="center" vertical="center" wrapText="1" readingOrder="1"/>
    </xf>
    <xf numFmtId="39" fontId="42" fillId="0" borderId="14" xfId="0" applyNumberFormat="1" applyFont="1" applyFill="1" applyBorder="1" applyAlignment="1">
      <alignment horizontal="center" vertical="center" wrapText="1" readingOrder="1"/>
    </xf>
    <xf numFmtId="39" fontId="42" fillId="0" borderId="48" xfId="0" applyNumberFormat="1" applyFont="1" applyFill="1" applyBorder="1" applyAlignment="1">
      <alignment horizontal="center" vertical="center" wrapText="1" readingOrder="1"/>
    </xf>
    <xf numFmtId="0" fontId="53" fillId="0" borderId="1" xfId="0" applyNumberFormat="1" applyFont="1" applyFill="1" applyBorder="1" applyAlignment="1">
      <alignment horizontal="center" vertical="center" wrapText="1" readingOrder="1"/>
    </xf>
    <xf numFmtId="0" fontId="53" fillId="0" borderId="1" xfId="0" applyNumberFormat="1" applyFont="1" applyFill="1" applyBorder="1" applyAlignment="1">
      <alignment horizontal="left" vertical="center" wrapText="1" readingOrder="1"/>
    </xf>
    <xf numFmtId="0" fontId="54" fillId="0" borderId="1" xfId="0" applyNumberFormat="1" applyFont="1" applyFill="1" applyBorder="1" applyAlignment="1">
      <alignment horizontal="center" vertical="center" wrapText="1" readingOrder="1"/>
    </xf>
    <xf numFmtId="0" fontId="54" fillId="0" borderId="0" xfId="0" applyNumberFormat="1" applyFont="1" applyFill="1" applyBorder="1" applyAlignment="1">
      <alignment horizontal="center" vertical="center" wrapText="1" readingOrder="1"/>
    </xf>
    <xf numFmtId="0" fontId="55" fillId="0" borderId="0" xfId="0" applyFont="1" applyFill="1" applyBorder="1"/>
    <xf numFmtId="0" fontId="53" fillId="0" borderId="1" xfId="0" applyNumberFormat="1" applyFont="1" applyFill="1" applyBorder="1" applyAlignment="1">
      <alignment vertical="center" wrapText="1" readingOrder="1"/>
    </xf>
    <xf numFmtId="0" fontId="54" fillId="0" borderId="1" xfId="0" applyNumberFormat="1" applyFont="1" applyFill="1" applyBorder="1" applyAlignment="1">
      <alignment horizontal="left" vertical="center" wrapText="1" readingOrder="1"/>
    </xf>
    <xf numFmtId="0" fontId="56" fillId="0" borderId="1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0" fontId="29" fillId="16" borderId="40" xfId="0" applyFont="1" applyFill="1" applyBorder="1" applyAlignment="1">
      <alignment horizontal="center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8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3" xfId="0" applyFont="1" applyFill="1" applyBorder="1" applyAlignment="1">
      <alignment horizontal="center" vertical="center" wrapText="1"/>
    </xf>
    <xf numFmtId="0" fontId="30" fillId="16" borderId="44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4" fontId="45" fillId="4" borderId="6" xfId="0" applyNumberFormat="1" applyFont="1" applyFill="1" applyBorder="1" applyAlignment="1" applyProtection="1">
      <alignment horizontal="center" vertical="center"/>
    </xf>
    <xf numFmtId="4" fontId="45" fillId="4" borderId="7" xfId="0" applyNumberFormat="1" applyFont="1" applyFill="1" applyBorder="1" applyAlignment="1" applyProtection="1">
      <alignment horizontal="center" vertical="center"/>
    </xf>
    <xf numFmtId="4" fontId="45" fillId="4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173" fontId="3" fillId="0" borderId="1" xfId="0" applyNumberFormat="1" applyFont="1" applyFill="1" applyBorder="1" applyAlignment="1">
      <alignment horizontal="right" vertical="center" wrapText="1" readingOrder="1"/>
    </xf>
    <xf numFmtId="7" fontId="55" fillId="0" borderId="0" xfId="0" applyNumberFormat="1" applyFont="1" applyFill="1" applyBorder="1"/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0.78252520796489144</c:v>
                </c:pt>
                <c:pt idx="2">
                  <c:v>0.91983862874214917</c:v>
                </c:pt>
                <c:pt idx="3">
                  <c:v>0.75801058721912662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0.87890732841000907</c:v>
                </c:pt>
                <c:pt idx="2">
                  <c:v>0.93122178299834424</c:v>
                </c:pt>
                <c:pt idx="3">
                  <c:v>0.72774456842294932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0.92952228545481252</c:v>
                </c:pt>
                <c:pt idx="1">
                  <c:v>0.81449308355905381</c:v>
                </c:pt>
                <c:pt idx="2">
                  <c:v>0.9236141760890082</c:v>
                </c:pt>
                <c:pt idx="3">
                  <c:v>0.74797199998802588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26427.225178189998</c:v>
                </c:pt>
                <c:pt idx="1">
                  <c:v>25599.324177669998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14730.86233555</c:v>
                </c:pt>
                <c:pt idx="1">
                  <c:v>12197.30989418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41158.08751374</c:v>
                </c:pt>
                <c:pt idx="1">
                  <c:v>37796.63407185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75.786870004392526</c:v>
                </c:pt>
                <c:pt idx="1">
                  <c:v>71.874070222546919</c:v>
                </c:pt>
                <c:pt idx="2">
                  <c:v>71.874070222546919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ColWidth="11.42578125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77" t="s">
        <v>347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</row>
    <row r="3" spans="1:23" x14ac:dyDescent="0.2">
      <c r="A3" s="277" t="s">
        <v>348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</row>
    <row r="4" spans="1:23" x14ac:dyDescent="0.2">
      <c r="A4" s="277" t="s">
        <v>349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80" t="s">
        <v>375</v>
      </c>
      <c r="E4" s="281"/>
      <c r="F4" s="281"/>
      <c r="G4" s="281"/>
      <c r="H4" s="281"/>
      <c r="I4" s="281"/>
      <c r="J4" s="281"/>
      <c r="K4" s="282"/>
    </row>
    <row r="5" spans="2:11" ht="21" x14ac:dyDescent="0.25">
      <c r="B5" s="283" t="s">
        <v>351</v>
      </c>
      <c r="C5" s="285" t="s">
        <v>352</v>
      </c>
      <c r="D5" s="284" t="s">
        <v>353</v>
      </c>
      <c r="E5" s="287"/>
      <c r="F5" s="287"/>
      <c r="G5" s="287"/>
      <c r="H5" s="287" t="s">
        <v>354</v>
      </c>
      <c r="I5" s="287"/>
      <c r="J5" s="287"/>
      <c r="K5" s="288"/>
    </row>
    <row r="6" spans="2:11" ht="21" x14ac:dyDescent="0.25">
      <c r="B6" s="284"/>
      <c r="C6" s="286"/>
      <c r="D6" s="284" t="s">
        <v>355</v>
      </c>
      <c r="E6" s="287"/>
      <c r="F6" s="287" t="s">
        <v>356</v>
      </c>
      <c r="G6" s="287"/>
      <c r="H6" s="287" t="s">
        <v>355</v>
      </c>
      <c r="I6" s="287"/>
      <c r="J6" s="287" t="s">
        <v>356</v>
      </c>
      <c r="K6" s="288"/>
    </row>
    <row r="7" spans="2:11" ht="21" x14ac:dyDescent="0.35">
      <c r="B7" s="284"/>
      <c r="C7" s="286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+'EJECUCION OCTUBRE 2024'!L36/1000000</f>
        <v>33771.723785000002</v>
      </c>
      <c r="D8" s="98">
        <v>0.92409060294914513</v>
      </c>
      <c r="E8" s="91">
        <f>D8*C8</f>
        <v>31208.132595112638</v>
      </c>
      <c r="F8" s="90">
        <f>+G8/C8</f>
        <v>0.78252520796489144</v>
      </c>
      <c r="G8" s="91">
        <f>+'EJECUCION OCTUBRE 2024'!S36/1000000</f>
        <v>26427.225178189998</v>
      </c>
      <c r="H8" s="90">
        <v>0.91983862874214917</v>
      </c>
      <c r="I8" s="91">
        <f>+C8*H8</f>
        <v>31064.536096653024</v>
      </c>
      <c r="J8" s="90">
        <f>+K8/C8</f>
        <v>0.75801058721912662</v>
      </c>
      <c r="K8" s="99">
        <f>+'EJECUCION OCTUBRE 2024'!T36/1000000</f>
        <v>25599.324177669998</v>
      </c>
    </row>
    <row r="9" spans="2:11" ht="21" x14ac:dyDescent="0.25">
      <c r="B9" s="105" t="s">
        <v>360</v>
      </c>
      <c r="C9" s="128">
        <f>+'EJECUCION OCTUBRE 2024'!L39/1000000</f>
        <v>16760.427248</v>
      </c>
      <c r="D9" s="98">
        <v>0.94046695163515126</v>
      </c>
      <c r="E9" s="91">
        <f>D9*C9</f>
        <v>15762.627922029287</v>
      </c>
      <c r="F9" s="90">
        <f>+G9/C9</f>
        <v>0.87890732841000907</v>
      </c>
      <c r="G9" s="91">
        <f>+'EJECUCION OCTUBRE 2024'!S39/1000000</f>
        <v>14730.86233555</v>
      </c>
      <c r="H9" s="90">
        <v>0.93122178299834424</v>
      </c>
      <c r="I9" s="91">
        <f>H9*C9</f>
        <v>15607.674945696592</v>
      </c>
      <c r="J9" s="90">
        <f>+K9/C9</f>
        <v>0.72774456842294932</v>
      </c>
      <c r="K9" s="100">
        <f>+'EJECUCION OCTUBRE 2024'!T39/1000000</f>
        <v>12197.30989418</v>
      </c>
    </row>
    <row r="10" spans="2:11" ht="21.75" thickBot="1" x14ac:dyDescent="0.3">
      <c r="B10" s="106" t="s">
        <v>361</v>
      </c>
      <c r="C10" s="129">
        <f>SUM(C8:C9)</f>
        <v>50532.151033000002</v>
      </c>
      <c r="D10" s="101">
        <f>+E10/C10</f>
        <v>0.92952228545481252</v>
      </c>
      <c r="E10" s="102">
        <f>SUM(E8:E9)</f>
        <v>46970.760517141927</v>
      </c>
      <c r="F10" s="103">
        <f>+G10/C10</f>
        <v>0.81449308355905381</v>
      </c>
      <c r="G10" s="102">
        <f>SUM(G8:G9)</f>
        <v>41158.08751374</v>
      </c>
      <c r="H10" s="103">
        <f>+I10/C10</f>
        <v>0.9236141760890082</v>
      </c>
      <c r="I10" s="102">
        <f>SUM(I8:I9)</f>
        <v>46672.21104234962</v>
      </c>
      <c r="J10" s="103">
        <f>+K10/C10</f>
        <v>0.74797199998802588</v>
      </c>
      <c r="K10" s="104">
        <f>SUM(K8:K9)</f>
        <v>37796.63407185</v>
      </c>
    </row>
    <row r="11" spans="2:11" x14ac:dyDescent="0.25">
      <c r="B11" s="278" t="s">
        <v>362</v>
      </c>
      <c r="C11" s="278"/>
      <c r="D11" s="278"/>
      <c r="E11" s="278"/>
      <c r="F11" s="278"/>
      <c r="G11" s="278"/>
      <c r="H11" s="278"/>
      <c r="I11" s="278"/>
      <c r="J11" s="278"/>
      <c r="K11" s="278"/>
    </row>
    <row r="12" spans="2:11" ht="20.25" customHeight="1" x14ac:dyDescent="0.25">
      <c r="B12" s="279" t="s">
        <v>365</v>
      </c>
      <c r="C12" s="279"/>
      <c r="D12" s="85"/>
      <c r="E12" s="278" t="s">
        <v>363</v>
      </c>
      <c r="F12" s="278"/>
      <c r="G12" s="85"/>
      <c r="H12" s="69"/>
      <c r="I12" s="278" t="s">
        <v>364</v>
      </c>
      <c r="J12" s="278"/>
      <c r="K12" s="84"/>
    </row>
    <row r="15" spans="2:11" x14ac:dyDescent="0.25">
      <c r="D15" s="298"/>
      <c r="E15" s="298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309"/>
      <c r="C18" s="307" t="s">
        <v>28</v>
      </c>
      <c r="D18" s="307"/>
      <c r="E18" s="308" t="s">
        <v>29</v>
      </c>
      <c r="F18" s="308"/>
    </row>
    <row r="19" spans="2:6" ht="29.25" customHeight="1" thickBot="1" x14ac:dyDescent="0.3">
      <c r="B19" s="310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0.78252520796489144</v>
      </c>
      <c r="E20" s="86">
        <f>+H8</f>
        <v>0.91983862874214917</v>
      </c>
      <c r="F20" s="86">
        <f>+J8</f>
        <v>0.75801058721912662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0.87890732841000907</v>
      </c>
      <c r="E21" s="86">
        <f>+H9</f>
        <v>0.93122178299834424</v>
      </c>
      <c r="F21" s="86">
        <f>+J9</f>
        <v>0.72774456842294932</v>
      </c>
    </row>
    <row r="22" spans="2:6" ht="21" thickBot="1" x14ac:dyDescent="0.3">
      <c r="B22" s="76" t="s">
        <v>369</v>
      </c>
      <c r="C22" s="86">
        <f>+D10</f>
        <v>0.92952228545481252</v>
      </c>
      <c r="D22" s="86">
        <f>+F10</f>
        <v>0.81449308355905381</v>
      </c>
      <c r="E22" s="86">
        <f>+H10</f>
        <v>0.9236141760890082</v>
      </c>
      <c r="F22" s="86">
        <f>+J10</f>
        <v>0.74797199998802588</v>
      </c>
    </row>
    <row r="57" spans="2:8" ht="15.75" thickBot="1" x14ac:dyDescent="0.3"/>
    <row r="58" spans="2:8" ht="24" thickBot="1" x14ac:dyDescent="0.4">
      <c r="B58" s="87"/>
      <c r="C58" s="299" t="str">
        <f>+MID(D4,13,35)</f>
        <v xml:space="preserve">Ejecucion a 31 de enero de 2016 </v>
      </c>
      <c r="D58" s="300"/>
      <c r="E58" s="300"/>
      <c r="F58" s="300"/>
      <c r="G58" s="301"/>
      <c r="H58" s="92"/>
    </row>
    <row r="59" spans="2:8" ht="42.75" customHeight="1" x14ac:dyDescent="0.25">
      <c r="B59" s="302" t="s">
        <v>351</v>
      </c>
      <c r="C59" s="304" t="s">
        <v>352</v>
      </c>
      <c r="D59" s="305" t="s">
        <v>353</v>
      </c>
      <c r="E59" s="305"/>
      <c r="F59" s="305" t="s">
        <v>354</v>
      </c>
      <c r="G59" s="286"/>
      <c r="H59" s="92"/>
    </row>
    <row r="60" spans="2:8" ht="21" x14ac:dyDescent="0.35">
      <c r="B60" s="303"/>
      <c r="C60" s="304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33771.723785000002</v>
      </c>
      <c r="D61" s="90">
        <f>+E61/C61</f>
        <v>0.78252520796489144</v>
      </c>
      <c r="E61" s="91">
        <f>+G8</f>
        <v>26427.225178189998</v>
      </c>
      <c r="F61" s="90">
        <f>+G61/C61</f>
        <v>0.75801058721912662</v>
      </c>
      <c r="G61" s="99">
        <f>+K8</f>
        <v>25599.324177669998</v>
      </c>
      <c r="H61" s="92"/>
    </row>
    <row r="62" spans="2:8" ht="21" x14ac:dyDescent="0.25">
      <c r="B62" s="112" t="s">
        <v>360</v>
      </c>
      <c r="C62" s="110">
        <f>+C9</f>
        <v>16760.427248</v>
      </c>
      <c r="D62" s="90">
        <f>+E62/C62</f>
        <v>0.87890732841000907</v>
      </c>
      <c r="E62" s="91">
        <f>+G9</f>
        <v>14730.86233555</v>
      </c>
      <c r="F62" s="90">
        <f>+G62/C62</f>
        <v>0.72774456842294932</v>
      </c>
      <c r="G62" s="100">
        <f>+K9</f>
        <v>12197.30989418</v>
      </c>
      <c r="H62" s="92"/>
    </row>
    <row r="63" spans="2:8" ht="21.75" thickBot="1" x14ac:dyDescent="0.3">
      <c r="B63" s="113" t="s">
        <v>361</v>
      </c>
      <c r="C63" s="111">
        <f>SUM(C61:C62)</f>
        <v>50532.151033000002</v>
      </c>
      <c r="D63" s="103">
        <f>+E63/C63</f>
        <v>0.81449308355905381</v>
      </c>
      <c r="E63" s="102">
        <f>SUM(E61:E62)</f>
        <v>41158.08751374</v>
      </c>
      <c r="F63" s="103">
        <f>+G63/C63</f>
        <v>0.74797199998802588</v>
      </c>
      <c r="G63" s="104">
        <f>SUM(G61:G62)</f>
        <v>37796.63407185</v>
      </c>
      <c r="H63" s="92"/>
    </row>
    <row r="64" spans="2:8" ht="35.25" customHeight="1" x14ac:dyDescent="0.25">
      <c r="B64" s="306" t="s">
        <v>362</v>
      </c>
      <c r="C64" s="306"/>
      <c r="D64" s="306"/>
      <c r="E64" s="306"/>
      <c r="F64" s="306"/>
      <c r="G64" s="306"/>
      <c r="H64" s="92"/>
    </row>
    <row r="65" spans="2:7" x14ac:dyDescent="0.25">
      <c r="B65" s="278"/>
      <c r="C65" s="278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92"/>
      <c r="C69" s="294" t="s">
        <v>28</v>
      </c>
      <c r="D69" s="295"/>
      <c r="E69" s="294" t="s">
        <v>29</v>
      </c>
      <c r="F69" s="295"/>
    </row>
    <row r="70" spans="2:7" ht="15.75" thickBot="1" x14ac:dyDescent="0.3">
      <c r="B70" s="293"/>
      <c r="C70" s="296"/>
      <c r="D70" s="297"/>
      <c r="E70" s="296"/>
      <c r="F70" s="297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0.78252520796489144</v>
      </c>
      <c r="D71" s="75">
        <f>+E61</f>
        <v>26427.225178189998</v>
      </c>
      <c r="E71" s="74">
        <f t="shared" si="0"/>
        <v>0.75801058721912662</v>
      </c>
      <c r="F71" s="75">
        <f t="shared" si="0"/>
        <v>25599.324177669998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0.87890732841000907</v>
      </c>
      <c r="D72" s="75">
        <f t="shared" si="0"/>
        <v>14730.86233555</v>
      </c>
      <c r="E72" s="74">
        <f t="shared" si="0"/>
        <v>0.72774456842294932</v>
      </c>
      <c r="F72" s="75">
        <f t="shared" si="0"/>
        <v>12197.30989418</v>
      </c>
    </row>
    <row r="73" spans="2:7" ht="21.75" thickTop="1" thickBot="1" x14ac:dyDescent="0.3">
      <c r="B73" s="73" t="str">
        <f>+B22</f>
        <v>Total : 25.133</v>
      </c>
      <c r="C73" s="74">
        <f t="shared" si="0"/>
        <v>0.81449308355905381</v>
      </c>
      <c r="D73" s="75">
        <f t="shared" si="0"/>
        <v>41158.08751374</v>
      </c>
      <c r="E73" s="74">
        <f t="shared" si="0"/>
        <v>0.74797199998802588</v>
      </c>
      <c r="F73" s="75">
        <f t="shared" si="0"/>
        <v>37796.63407185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89" t="s">
        <v>374</v>
      </c>
      <c r="C110" s="290"/>
      <c r="D110" s="291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+'EJECUCION OCTUBRE 2024'!W16</f>
        <v>100</v>
      </c>
      <c r="F111" s="122">
        <f>+'EJECUCION OCTUBRE 2024'!X16</f>
        <v>100</v>
      </c>
      <c r="G111" s="123">
        <f>+'EJECUCION OCTUBRE 2024'!Y16</f>
        <v>100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 t="e">
        <f>+'EJECUCION OCTUBRE 2024'!#REF!</f>
        <v>#REF!</v>
      </c>
      <c r="F112" s="124" t="e">
        <f>+'EJECUCION OCTUBRE 2024'!#REF!</f>
        <v>#REF!</v>
      </c>
      <c r="G112" s="125" t="e">
        <f>+'EJECUCION OCTUBRE 2024'!#REF!</f>
        <v>#REF!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+'EJECUCION OCTUBRE 2024'!W19</f>
        <v>75.786870004392526</v>
      </c>
      <c r="F113" s="124">
        <f>+'EJECUCION OCTUBRE 2024'!X19</f>
        <v>71.874070222546919</v>
      </c>
      <c r="G113" s="125">
        <f>+'EJECUCION OCTUBRE 2024'!Y19</f>
        <v>71.874070222546919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 t="e">
        <f>+'EJECUCION OCTUBRE 2024'!#REF!</f>
        <v>#REF!</v>
      </c>
      <c r="F114" s="124" t="e">
        <f>+'EJECUCION OCTUBRE 2024'!#REF!</f>
        <v>#REF!</v>
      </c>
      <c r="G114" s="125" t="e">
        <f>+'EJECUCION OCTUBRE 2024'!#REF!</f>
        <v>#REF!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 t="e">
        <f>+'EJECUCION OCTUBRE 2024'!#REF!</f>
        <v>#REF!</v>
      </c>
      <c r="F115" s="126" t="e">
        <f>+'EJECUCION OCTUBRE 2024'!#REF!</f>
        <v>#REF!</v>
      </c>
      <c r="G115" s="127" t="e">
        <f>+'EJECUCION OCTUBRE 2024'!#REF!</f>
        <v>#REF!</v>
      </c>
    </row>
    <row r="116" spans="2:7" ht="18" customHeight="1" x14ac:dyDescent="0.25"/>
  </sheetData>
  <mergeCells count="28"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2"/>
  <sheetViews>
    <sheetView showGridLines="0" tabSelected="1" topLeftCell="B16" zoomScale="90" zoomScaleNormal="90" workbookViewId="0">
      <selection activeCell="M23" sqref="M23"/>
    </sheetView>
  </sheetViews>
  <sheetFormatPr baseColWidth="10" defaultColWidth="11.42578125" defaultRowHeight="12" x14ac:dyDescent="0.2"/>
  <cols>
    <col min="1" max="2" width="6.28515625" style="131" customWidth="1"/>
    <col min="3" max="3" width="4.85546875" style="131" bestFit="1" customWidth="1"/>
    <col min="4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32.7109375" style="131" customWidth="1"/>
    <col min="12" max="12" width="18.85546875" style="252" bestFit="1" customWidth="1"/>
    <col min="13" max="13" width="18.85546875" style="131" bestFit="1" customWidth="1"/>
    <col min="14" max="14" width="20.28515625" style="131" customWidth="1"/>
    <col min="15" max="15" width="19.85546875" style="131" customWidth="1"/>
    <col min="16" max="16" width="18.28515625" style="131" bestFit="1" customWidth="1"/>
    <col min="17" max="17" width="19.42578125" style="131" bestFit="1" customWidth="1"/>
    <col min="18" max="18" width="18.8554687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3" width="12.7109375" style="131" customWidth="1"/>
    <col min="24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242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 x14ac:dyDescent="0.2">
      <c r="B2" s="314" t="s">
        <v>347</v>
      </c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132"/>
    </row>
    <row r="3" spans="2:26" ht="14.25" x14ac:dyDescent="0.2">
      <c r="B3" s="314" t="s">
        <v>348</v>
      </c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133"/>
    </row>
    <row r="4" spans="2:26" ht="14.25" x14ac:dyDescent="0.2">
      <c r="B4" s="314" t="s">
        <v>415</v>
      </c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  <c r="Y4" s="314"/>
      <c r="Z4" s="132" t="str">
        <f>+TRIM(B4)</f>
        <v>Ejecución Presupuestal Acumulada a 30 de Octubre 2024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243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 x14ac:dyDescent="0.25">
      <c r="B6" s="172" t="s">
        <v>9</v>
      </c>
      <c r="C6" s="173" t="s">
        <v>10</v>
      </c>
      <c r="D6" s="173" t="s">
        <v>11</v>
      </c>
      <c r="E6" s="173" t="s">
        <v>12</v>
      </c>
      <c r="F6" s="173" t="s">
        <v>13</v>
      </c>
      <c r="G6" s="173" t="s">
        <v>14</v>
      </c>
      <c r="H6" s="173" t="s">
        <v>17</v>
      </c>
      <c r="I6" s="173" t="s">
        <v>18</v>
      </c>
      <c r="J6" s="173" t="s">
        <v>19</v>
      </c>
      <c r="K6" s="173" t="s">
        <v>20</v>
      </c>
      <c r="L6" s="244" t="s">
        <v>21</v>
      </c>
      <c r="M6" s="173" t="s">
        <v>22</v>
      </c>
      <c r="N6" s="173" t="s">
        <v>23</v>
      </c>
      <c r="O6" s="175" t="s">
        <v>24</v>
      </c>
      <c r="P6" s="173" t="s">
        <v>25</v>
      </c>
      <c r="Q6" s="173" t="s">
        <v>26</v>
      </c>
      <c r="R6" s="173" t="s">
        <v>27</v>
      </c>
      <c r="S6" s="174" t="s">
        <v>28</v>
      </c>
      <c r="T6" s="176" t="s">
        <v>29</v>
      </c>
      <c r="U6" s="173" t="s">
        <v>30</v>
      </c>
      <c r="V6" s="177" t="s">
        <v>31</v>
      </c>
      <c r="W6" s="179" t="s">
        <v>342</v>
      </c>
      <c r="X6" s="178" t="s">
        <v>343</v>
      </c>
      <c r="Y6" s="180" t="s">
        <v>344</v>
      </c>
    </row>
    <row r="7" spans="2:26" ht="24" customHeight="1" x14ac:dyDescent="0.2">
      <c r="B7" s="193" t="s">
        <v>35</v>
      </c>
      <c r="C7" s="194" t="s">
        <v>379</v>
      </c>
      <c r="D7" s="194" t="s">
        <v>379</v>
      </c>
      <c r="E7" s="194" t="s">
        <v>379</v>
      </c>
      <c r="F7" s="194"/>
      <c r="G7" s="136"/>
      <c r="H7" s="136" t="s">
        <v>38</v>
      </c>
      <c r="I7" s="136">
        <v>10</v>
      </c>
      <c r="J7" s="136" t="s">
        <v>40</v>
      </c>
      <c r="K7" s="195" t="str">
        <f>+'Datos Iniciales'!O5</f>
        <v>SALARIO</v>
      </c>
      <c r="L7" s="245">
        <f>+'Datos Iniciales'!P5</f>
        <v>20387030639</v>
      </c>
      <c r="M7" s="204">
        <f>+'Datos Iniciales'!Q5</f>
        <v>647000000</v>
      </c>
      <c r="N7" s="204">
        <f>+'Datos Iniciales'!R5</f>
        <v>727700000</v>
      </c>
      <c r="O7" s="204">
        <f>+'Datos Iniciales'!S5</f>
        <v>20306330639</v>
      </c>
      <c r="P7" s="204">
        <f>+'Datos Iniciales'!T5</f>
        <v>0</v>
      </c>
      <c r="Q7" s="204">
        <f>+'Datos Iniciales'!U5</f>
        <v>19659330639</v>
      </c>
      <c r="R7" s="204">
        <f>+'Datos Iniciales'!V5</f>
        <v>647000000</v>
      </c>
      <c r="S7" s="204">
        <f>+'Datos Iniciales'!W5</f>
        <v>15630076495</v>
      </c>
      <c r="T7" s="204">
        <f>+'Datos Iniciales'!X5</f>
        <v>15602447770</v>
      </c>
      <c r="U7" s="204">
        <f>+'Datos Iniciales'!Y5</f>
        <v>15590470105</v>
      </c>
      <c r="V7" s="204">
        <f>+'Datos Iniciales'!Z5</f>
        <v>15557034652</v>
      </c>
      <c r="W7" s="161">
        <f t="shared" ref="W7:W8" si="0">+S7/O7*100</f>
        <v>76.971446850082984</v>
      </c>
      <c r="X7" s="161">
        <f>+T7/O7*100</f>
        <v>76.835387187255776</v>
      </c>
      <c r="Y7" s="162">
        <f t="shared" ref="Y7" si="1">+V7/O7*100</f>
        <v>76.611746989490157</v>
      </c>
    </row>
    <row r="8" spans="2:26" ht="22.5" x14ac:dyDescent="0.2">
      <c r="B8" s="196" t="s">
        <v>35</v>
      </c>
      <c r="C8" s="191" t="s">
        <v>379</v>
      </c>
      <c r="D8" s="191" t="s">
        <v>379</v>
      </c>
      <c r="E8" s="191" t="s">
        <v>382</v>
      </c>
      <c r="F8" s="191"/>
      <c r="G8" s="137"/>
      <c r="H8" s="137" t="s">
        <v>38</v>
      </c>
      <c r="I8" s="137">
        <v>10</v>
      </c>
      <c r="J8" s="137" t="s">
        <v>40</v>
      </c>
      <c r="K8" s="192" t="str">
        <f>+'Datos Iniciales'!O6</f>
        <v>CONTRIBUCIONES INHERENTES A LA NÓMINA</v>
      </c>
      <c r="L8" s="246">
        <f>+'Datos Iniciales'!P6</f>
        <v>7249438347</v>
      </c>
      <c r="M8" s="205">
        <f>+'Datos Iniciales'!Q6</f>
        <v>659000000</v>
      </c>
      <c r="N8" s="205">
        <f>+'Datos Iniciales'!R6</f>
        <v>0</v>
      </c>
      <c r="O8" s="205">
        <f>+'Datos Iniciales'!S6</f>
        <v>7908438347</v>
      </c>
      <c r="P8" s="205">
        <f>+'Datos Iniciales'!T6</f>
        <v>0</v>
      </c>
      <c r="Q8" s="205">
        <f>+'Datos Iniciales'!U6</f>
        <v>7249438347</v>
      </c>
      <c r="R8" s="205">
        <f>+'Datos Iniciales'!V6</f>
        <v>659000000</v>
      </c>
      <c r="S8" s="205">
        <f>+'Datos Iniciales'!W6</f>
        <v>5638105899</v>
      </c>
      <c r="T8" s="205">
        <f>+'Datos Iniciales'!X6</f>
        <v>5636407299</v>
      </c>
      <c r="U8" s="205">
        <f>+'Datos Iniciales'!Y6</f>
        <v>5636407299</v>
      </c>
      <c r="V8" s="205">
        <f>+'Datos Iniciales'!Z6</f>
        <v>5636125399</v>
      </c>
      <c r="W8" s="163">
        <f t="shared" si="0"/>
        <v>71.29227859680752</v>
      </c>
      <c r="X8" s="163">
        <f t="shared" ref="X8" si="2">+T8/O8*100</f>
        <v>71.270800272953053</v>
      </c>
      <c r="Y8" s="164">
        <f t="shared" ref="Y8" si="3">+V8/O8*100</f>
        <v>71.267235725976391</v>
      </c>
    </row>
    <row r="9" spans="2:26" ht="23.25" thickBot="1" x14ac:dyDescent="0.25">
      <c r="B9" s="197" t="s">
        <v>35</v>
      </c>
      <c r="C9" s="198" t="s">
        <v>379</v>
      </c>
      <c r="D9" s="198" t="s">
        <v>379</v>
      </c>
      <c r="E9" s="198" t="s">
        <v>385</v>
      </c>
      <c r="F9" s="198"/>
      <c r="G9" s="138"/>
      <c r="H9" s="138" t="s">
        <v>38</v>
      </c>
      <c r="I9" s="138">
        <v>10</v>
      </c>
      <c r="J9" s="138" t="s">
        <v>40</v>
      </c>
      <c r="K9" s="199" t="str">
        <f>+'Datos Iniciales'!O7</f>
        <v>REMUNERACIONES NO CONSTITUTIVAS DE FACTOR SALARIAL</v>
      </c>
      <c r="L9" s="247">
        <f>+'Datos Iniciales'!P7</f>
        <v>2424164013</v>
      </c>
      <c r="M9" s="206">
        <f>+'Datos Iniciales'!Q7</f>
        <v>1397700000</v>
      </c>
      <c r="N9" s="206">
        <f>+'Datos Iniciales'!R7</f>
        <v>0</v>
      </c>
      <c r="O9" s="206">
        <f>+'Datos Iniciales'!S7</f>
        <v>3821864013</v>
      </c>
      <c r="P9" s="206">
        <f>+'Datos Iniciales'!T7</f>
        <v>0</v>
      </c>
      <c r="Q9" s="206">
        <f>+'Datos Iniciales'!U7</f>
        <v>3078864013</v>
      </c>
      <c r="R9" s="206">
        <f>+'Datos Iniciales'!V7</f>
        <v>743000000</v>
      </c>
      <c r="S9" s="206">
        <f>+'Datos Iniciales'!W7</f>
        <v>2236552843</v>
      </c>
      <c r="T9" s="206">
        <f>+'Datos Iniciales'!X7</f>
        <v>2215768737</v>
      </c>
      <c r="U9" s="206">
        <f>+'Datos Iniciales'!Y7</f>
        <v>2205429446</v>
      </c>
      <c r="V9" s="206">
        <f>+'Datos Iniciales'!Z7</f>
        <v>2187324353</v>
      </c>
      <c r="W9" s="165">
        <f t="shared" ref="W9" si="4">+S9/O9*100</f>
        <v>58.519948260649954</v>
      </c>
      <c r="X9" s="165">
        <f t="shared" ref="X9" si="5">+T9/O9*100</f>
        <v>57.976127079956363</v>
      </c>
      <c r="Y9" s="166">
        <f t="shared" ref="Y9" si="6">+V9/O9*100</f>
        <v>57.231872865174068</v>
      </c>
    </row>
    <row r="10" spans="2:26" ht="15.75" customHeight="1" thickBot="1" x14ac:dyDescent="0.25">
      <c r="B10" s="139"/>
      <c r="C10" s="139"/>
      <c r="D10" s="139"/>
      <c r="E10" s="139"/>
      <c r="F10" s="139"/>
      <c r="G10" s="139"/>
      <c r="H10" s="139"/>
      <c r="I10" s="139"/>
      <c r="J10" s="139"/>
      <c r="K10" s="140"/>
      <c r="L10" s="248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67"/>
      <c r="X10" s="167"/>
      <c r="Y10" s="167"/>
    </row>
    <row r="11" spans="2:26" ht="24" customHeight="1" thickBot="1" x14ac:dyDescent="0.25">
      <c r="B11" s="229" t="s">
        <v>35</v>
      </c>
      <c r="C11" s="230" t="s">
        <v>382</v>
      </c>
      <c r="D11" s="230" t="s">
        <v>379</v>
      </c>
      <c r="E11" s="230"/>
      <c r="F11" s="231"/>
      <c r="G11" s="231"/>
      <c r="H11" s="231" t="s">
        <v>38</v>
      </c>
      <c r="I11" s="231">
        <v>10</v>
      </c>
      <c r="J11" s="231" t="s">
        <v>40</v>
      </c>
      <c r="K11" s="232" t="str">
        <f>+'Datos Iniciales'!O8</f>
        <v>ADQUISICIÓN DE BIENES  Y SERVICIOS</v>
      </c>
      <c r="L11" s="249">
        <f>+'Datos Iniciales'!P8</f>
        <v>2978155287</v>
      </c>
      <c r="M11" s="233">
        <f>+'Datos Iniciales'!Q8</f>
        <v>0</v>
      </c>
      <c r="N11" s="233">
        <f>+'Datos Iniciales'!R8</f>
        <v>6979529</v>
      </c>
      <c r="O11" s="233">
        <f>+'Datos Iniciales'!S8</f>
        <v>2971175758</v>
      </c>
      <c r="P11" s="233">
        <f>+'Datos Iniciales'!T8</f>
        <v>0</v>
      </c>
      <c r="Q11" s="233">
        <f>+'Datos Iniciales'!U8</f>
        <v>2593799608.0300002</v>
      </c>
      <c r="R11" s="233">
        <f>+'Datos Iniciales'!V8</f>
        <v>377376149.97000003</v>
      </c>
      <c r="S11" s="233">
        <f>+'Datos Iniciales'!W8</f>
        <v>2436247015.21</v>
      </c>
      <c r="T11" s="233">
        <f>+'Datos Iniciales'!X8</f>
        <v>1761296846.6900001</v>
      </c>
      <c r="U11" s="233">
        <f>+'Datos Iniciales'!Y8</f>
        <v>1759442381.1700001</v>
      </c>
      <c r="V11" s="233">
        <f>+'Datos Iniciales'!Z8</f>
        <v>1759442381.1700001</v>
      </c>
      <c r="W11" s="234">
        <f>+S11/O11*100</f>
        <v>81.996058585572243</v>
      </c>
      <c r="X11" s="235">
        <f t="shared" ref="X11" si="7">+T11/O11*100</f>
        <v>59.279456691434142</v>
      </c>
      <c r="Y11" s="236">
        <f t="shared" ref="Y11" si="8">+V11/O11*100</f>
        <v>59.217041483750556</v>
      </c>
    </row>
    <row r="12" spans="2:26" ht="15.75" customHeight="1" thickBot="1" x14ac:dyDescent="0.25">
      <c r="B12" s="139"/>
      <c r="C12" s="139"/>
      <c r="D12" s="139"/>
      <c r="E12" s="139"/>
      <c r="F12" s="139"/>
      <c r="G12" s="139"/>
      <c r="H12" s="139"/>
      <c r="I12" s="139"/>
      <c r="J12" s="139"/>
      <c r="K12" s="140"/>
      <c r="L12" s="248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67"/>
      <c r="X12" s="167"/>
      <c r="Y12" s="167"/>
    </row>
    <row r="13" spans="2:26" ht="18.75" customHeight="1" x14ac:dyDescent="0.2">
      <c r="B13" s="193" t="s">
        <v>35</v>
      </c>
      <c r="C13" s="240" t="s">
        <v>385</v>
      </c>
      <c r="D13" s="240" t="s">
        <v>388</v>
      </c>
      <c r="E13" s="240" t="s">
        <v>382</v>
      </c>
      <c r="F13" s="240" t="s">
        <v>389</v>
      </c>
      <c r="G13" s="136"/>
      <c r="H13" s="194" t="s">
        <v>38</v>
      </c>
      <c r="I13" s="194" t="s">
        <v>39</v>
      </c>
      <c r="J13" s="194" t="s">
        <v>40</v>
      </c>
      <c r="K13" s="195" t="str">
        <f>+'Datos Iniciales'!O9</f>
        <v>MESADAS PENSIONALES (DE PENSIONES)</v>
      </c>
      <c r="L13" s="245">
        <f>+'Datos Iniciales'!P9</f>
        <v>302499465</v>
      </c>
      <c r="M13" s="204">
        <f>+'Datos Iniciales'!Q9</f>
        <v>13500000</v>
      </c>
      <c r="N13" s="204">
        <f>+'Datos Iniciales'!R9</f>
        <v>0</v>
      </c>
      <c r="O13" s="204">
        <f>+'Datos Iniciales'!S9</f>
        <v>315999465</v>
      </c>
      <c r="P13" s="204">
        <f>+'Datos Iniciales'!T9</f>
        <v>0</v>
      </c>
      <c r="Q13" s="204">
        <f>+'Datos Iniciales'!U9</f>
        <v>315999465</v>
      </c>
      <c r="R13" s="204">
        <f>+'Datos Iniciales'!V9</f>
        <v>0</v>
      </c>
      <c r="S13" s="204">
        <f>+'Datos Iniciales'!W9</f>
        <v>247947523</v>
      </c>
      <c r="T13" s="204">
        <f>+'Datos Iniciales'!X9</f>
        <v>247947523</v>
      </c>
      <c r="U13" s="204">
        <f>+'Datos Iniciales'!Y9</f>
        <v>247947523</v>
      </c>
      <c r="V13" s="204">
        <f>+'Datos Iniciales'!Z9</f>
        <v>247947523</v>
      </c>
      <c r="W13" s="161">
        <f t="shared" ref="W13:W15" si="9">+S13/O13*100</f>
        <v>78.464538856102166</v>
      </c>
      <c r="X13" s="161">
        <f t="shared" ref="X13:X15" si="10">+T13/O13*100</f>
        <v>78.464538856102166</v>
      </c>
      <c r="Y13" s="162">
        <f t="shared" ref="Y13:Y15" si="11">+V13/O13*100</f>
        <v>78.464538856102166</v>
      </c>
    </row>
    <row r="14" spans="2:26" ht="33.75" x14ac:dyDescent="0.2">
      <c r="B14" s="196" t="s">
        <v>35</v>
      </c>
      <c r="C14" s="239" t="s">
        <v>385</v>
      </c>
      <c r="D14" s="239" t="s">
        <v>388</v>
      </c>
      <c r="E14" s="239" t="s">
        <v>382</v>
      </c>
      <c r="F14" s="239" t="s">
        <v>392</v>
      </c>
      <c r="G14" s="137"/>
      <c r="H14" s="191" t="s">
        <v>38</v>
      </c>
      <c r="I14" s="191">
        <v>10</v>
      </c>
      <c r="J14" s="191" t="s">
        <v>40</v>
      </c>
      <c r="K14" s="192" t="str">
        <f>+'Datos Iniciales'!O10</f>
        <v>INCAPACIDADES Y LICENCIAS DE MATERNIDAD Y PATERNIDAD (NO DE PENSIONES)</v>
      </c>
      <c r="L14" s="246">
        <f>+'Datos Iniciales'!P10</f>
        <v>89997280</v>
      </c>
      <c r="M14" s="205">
        <f>+'Datos Iniciales'!Q10</f>
        <v>59500000</v>
      </c>
      <c r="N14" s="205">
        <f>+'Datos Iniciales'!R10</f>
        <v>0</v>
      </c>
      <c r="O14" s="205">
        <f>+'Datos Iniciales'!S10</f>
        <v>149497280</v>
      </c>
      <c r="P14" s="205">
        <f>+'Datos Iniciales'!T10</f>
        <v>0</v>
      </c>
      <c r="Q14" s="205">
        <f>+'Datos Iniciales'!U10</f>
        <v>149497280</v>
      </c>
      <c r="R14" s="205">
        <f>+'Datos Iniciales'!V10</f>
        <v>0</v>
      </c>
      <c r="S14" s="205">
        <f>+'Datos Iniciales'!W10</f>
        <v>70225638</v>
      </c>
      <c r="T14" s="205">
        <f>+'Datos Iniciales'!X10</f>
        <v>62128621</v>
      </c>
      <c r="U14" s="205">
        <f>+'Datos Iniciales'!Y10</f>
        <v>62128621</v>
      </c>
      <c r="V14" s="205">
        <f>+'Datos Iniciales'!Z10</f>
        <v>62128621</v>
      </c>
      <c r="W14" s="163">
        <f t="shared" si="9"/>
        <v>46.974525556585377</v>
      </c>
      <c r="X14" s="163">
        <f t="shared" si="10"/>
        <v>41.558362132073576</v>
      </c>
      <c r="Y14" s="164">
        <f t="shared" si="11"/>
        <v>41.558362132073576</v>
      </c>
    </row>
    <row r="15" spans="2:26" ht="24" customHeight="1" x14ac:dyDescent="0.2">
      <c r="B15" s="196" t="s">
        <v>35</v>
      </c>
      <c r="C15" s="239" t="s">
        <v>385</v>
      </c>
      <c r="D15" s="239" t="s">
        <v>39</v>
      </c>
      <c r="E15" s="239"/>
      <c r="F15" s="239"/>
      <c r="G15" s="137"/>
      <c r="H15" s="191" t="s">
        <v>38</v>
      </c>
      <c r="I15" s="191" t="s">
        <v>39</v>
      </c>
      <c r="J15" s="191" t="s">
        <v>40</v>
      </c>
      <c r="K15" s="192" t="str">
        <f>+'Datos Iniciales'!O11</f>
        <v>SENTENCIAS Y CONCILIACIONES</v>
      </c>
      <c r="L15" s="246">
        <f>+'Datos Iniciales'!P11</f>
        <v>170685683</v>
      </c>
      <c r="M15" s="205">
        <f>+'Datos Iniciales'!Q11</f>
        <v>0</v>
      </c>
      <c r="N15" s="205">
        <f>+'Datos Iniciales'!R11</f>
        <v>0</v>
      </c>
      <c r="O15" s="205">
        <f>+'Datos Iniciales'!S11</f>
        <v>170685683</v>
      </c>
      <c r="P15" s="205">
        <f>+'Datos Iniciales'!T11</f>
        <v>0</v>
      </c>
      <c r="Q15" s="205">
        <f>+'Datos Iniciales'!U11</f>
        <v>13855208.939999999</v>
      </c>
      <c r="R15" s="205">
        <f>+'Datos Iniciales'!V11</f>
        <v>156830474.06</v>
      </c>
      <c r="S15" s="205">
        <f>+'Datos Iniciales'!W11</f>
        <v>13460180.98</v>
      </c>
      <c r="T15" s="205">
        <f>+'Datos Iniciales'!X11</f>
        <v>13460180.98</v>
      </c>
      <c r="U15" s="205">
        <f>+'Datos Iniciales'!Y11</f>
        <v>13460180.98</v>
      </c>
      <c r="V15" s="205">
        <f>+'Datos Iniciales'!Z11</f>
        <v>13460180.98</v>
      </c>
      <c r="W15" s="163">
        <f t="shared" si="9"/>
        <v>7.8859461106647126</v>
      </c>
      <c r="X15" s="163">
        <f t="shared" si="10"/>
        <v>7.8859461106647126</v>
      </c>
      <c r="Y15" s="164">
        <f t="shared" si="11"/>
        <v>7.8859461106647126</v>
      </c>
    </row>
    <row r="16" spans="2:26" ht="29.25" customHeight="1" x14ac:dyDescent="0.2">
      <c r="B16" s="196" t="s">
        <v>35</v>
      </c>
      <c r="C16" s="239" t="s">
        <v>394</v>
      </c>
      <c r="D16" s="239" t="s">
        <v>379</v>
      </c>
      <c r="E16" s="239"/>
      <c r="F16" s="239"/>
      <c r="G16" s="137"/>
      <c r="H16" s="191" t="s">
        <v>38</v>
      </c>
      <c r="I16" s="191">
        <v>10</v>
      </c>
      <c r="J16" s="228" t="s">
        <v>40</v>
      </c>
      <c r="K16" s="192" t="str">
        <f>+'Datos Iniciales'!O12</f>
        <v>IMPUESTOS</v>
      </c>
      <c r="L16" s="246">
        <f>+'Datos Iniciales'!P12</f>
        <v>52887671</v>
      </c>
      <c r="M16" s="205">
        <f>+'Datos Iniciales'!Q12</f>
        <v>6979529</v>
      </c>
      <c r="N16" s="205">
        <f>+'Datos Iniciales'!R12</f>
        <v>0</v>
      </c>
      <c r="O16" s="205">
        <f>+'Datos Iniciales'!S12</f>
        <v>59867200</v>
      </c>
      <c r="P16" s="205">
        <f>+'Datos Iniciales'!T12</f>
        <v>0</v>
      </c>
      <c r="Q16" s="205">
        <f>+'Datos Iniciales'!U12</f>
        <v>59867200</v>
      </c>
      <c r="R16" s="205">
        <f>+'Datos Iniciales'!V12</f>
        <v>0</v>
      </c>
      <c r="S16" s="205">
        <f>+'Datos Iniciales'!W12</f>
        <v>59867200</v>
      </c>
      <c r="T16" s="205">
        <f>+'Datos Iniciales'!X12</f>
        <v>59867200</v>
      </c>
      <c r="U16" s="205">
        <f>+'Datos Iniciales'!Y12</f>
        <v>59867200</v>
      </c>
      <c r="V16" s="205">
        <f>+'Datos Iniciales'!Z12</f>
        <v>59867200</v>
      </c>
      <c r="W16" s="163">
        <f t="shared" ref="W16:W20" si="12">+S16/O16*100</f>
        <v>100</v>
      </c>
      <c r="X16" s="163">
        <f t="shared" ref="X16:X20" si="13">+T16/O16*100</f>
        <v>100</v>
      </c>
      <c r="Y16" s="164">
        <f t="shared" ref="Y16:Y20" si="14">+V16/O16*100</f>
        <v>100</v>
      </c>
    </row>
    <row r="17" spans="2:25" ht="29.25" customHeight="1" thickBot="1" x14ac:dyDescent="0.25">
      <c r="B17" s="238" t="s">
        <v>35</v>
      </c>
      <c r="C17" s="241" t="s">
        <v>394</v>
      </c>
      <c r="D17" s="241" t="s">
        <v>388</v>
      </c>
      <c r="E17" s="241" t="s">
        <v>379</v>
      </c>
      <c r="F17" s="241"/>
      <c r="G17" s="138"/>
      <c r="H17" s="198" t="s">
        <v>38</v>
      </c>
      <c r="I17" s="198">
        <v>11</v>
      </c>
      <c r="J17" s="237" t="s">
        <v>63</v>
      </c>
      <c r="K17" s="199" t="str">
        <f>+'Datos Iniciales'!O13</f>
        <v>CUOTA DE FISCALIZACIÓN Y AUDITAJE</v>
      </c>
      <c r="L17" s="247">
        <f>+'Datos Iniciales'!P13</f>
        <v>116865400</v>
      </c>
      <c r="M17" s="206">
        <f>+'Datos Iniciales'!Q13</f>
        <v>0</v>
      </c>
      <c r="N17" s="206">
        <f>+'Datos Iniciales'!R13</f>
        <v>0</v>
      </c>
      <c r="O17" s="206">
        <f>+'Datos Iniciales'!S13</f>
        <v>116865400</v>
      </c>
      <c r="P17" s="206">
        <f>+'Datos Iniciales'!T13</f>
        <v>0</v>
      </c>
      <c r="Q17" s="206">
        <f>+'Datos Iniciales'!U13</f>
        <v>94742384</v>
      </c>
      <c r="R17" s="206">
        <f>+'Datos Iniciales'!V13</f>
        <v>22123016</v>
      </c>
      <c r="S17" s="206">
        <f>+'Datos Iniciales'!W13</f>
        <v>94742384</v>
      </c>
      <c r="T17" s="206">
        <f>+'Datos Iniciales'!X13</f>
        <v>0</v>
      </c>
      <c r="U17" s="206">
        <f>+'Datos Iniciales'!Y13</f>
        <v>0</v>
      </c>
      <c r="V17" s="206">
        <f>+'Datos Iniciales'!Z13</f>
        <v>0</v>
      </c>
      <c r="W17" s="165">
        <f t="shared" ref="W17" si="15">+S17/O17*100</f>
        <v>81.069661336888416</v>
      </c>
      <c r="X17" s="165">
        <f t="shared" ref="X17" si="16">+T17/O17*100</f>
        <v>0</v>
      </c>
      <c r="Y17" s="166">
        <f t="shared" ref="Y17" si="17">+V17/O17*100</f>
        <v>0</v>
      </c>
    </row>
    <row r="18" spans="2:25" ht="29.25" customHeight="1" thickBot="1" x14ac:dyDescent="0.25">
      <c r="B18" s="225"/>
      <c r="C18" s="225"/>
      <c r="D18" s="225"/>
      <c r="E18" s="225"/>
      <c r="F18" s="142"/>
      <c r="G18" s="142"/>
      <c r="H18" s="225"/>
      <c r="I18" s="225"/>
      <c r="J18" s="225"/>
      <c r="K18" s="226"/>
      <c r="L18" s="250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171"/>
      <c r="X18" s="171"/>
      <c r="Y18" s="171"/>
    </row>
    <row r="19" spans="2:25" ht="34.5" thickBot="1" x14ac:dyDescent="0.25">
      <c r="B19" s="193" t="str">
        <f>+'Datos Iniciales'!D14</f>
        <v>C</v>
      </c>
      <c r="C19" s="194" t="str">
        <f>+'Datos Iniciales'!E14</f>
        <v>0505</v>
      </c>
      <c r="D19" s="194" t="str">
        <f>+'Datos Iniciales'!F14</f>
        <v>1000</v>
      </c>
      <c r="E19" s="194" t="str">
        <f>+'Datos Iniciales'!G14</f>
        <v>5</v>
      </c>
      <c r="F19" s="136" t="str">
        <f>+'Datos Iniciales'!H14</f>
        <v>53105B</v>
      </c>
      <c r="G19" s="136"/>
      <c r="H19" s="194" t="str">
        <f>+'Datos Iniciales'!L14</f>
        <v>Nación</v>
      </c>
      <c r="I19" s="194" t="str">
        <f>+'Datos Iniciales'!M14</f>
        <v>10</v>
      </c>
      <c r="J19" s="194" t="str">
        <f>+'Datos Iniciales'!N14</f>
        <v>CSF</v>
      </c>
      <c r="K19" s="195" t="str">
        <f>+'Datos Iniciales'!O14</f>
        <v>5. CONVERGENCIA REGIONAL / B. ENTIDADES PÚBLICAS TERRITORIALES Y NACIONALES FORTALECIDAS</v>
      </c>
      <c r="L19" s="245">
        <f>+'Datos Iniciales'!P14</f>
        <v>3777772292</v>
      </c>
      <c r="M19" s="204">
        <f>+'Datos Iniciales'!Q14</f>
        <v>0</v>
      </c>
      <c r="N19" s="204">
        <f>+'Datos Iniciales'!R14</f>
        <v>0</v>
      </c>
      <c r="O19" s="204">
        <f>+'Datos Iniciales'!S14</f>
        <v>3777772292</v>
      </c>
      <c r="P19" s="204">
        <f>+'Datos Iniciales'!T14</f>
        <v>0</v>
      </c>
      <c r="Q19" s="204">
        <f>+'Datos Iniciales'!U14</f>
        <v>3777701142</v>
      </c>
      <c r="R19" s="204">
        <f>+'Datos Iniciales'!V14</f>
        <v>71150</v>
      </c>
      <c r="S19" s="204">
        <f>+'Datos Iniciales'!W14</f>
        <v>2863055376</v>
      </c>
      <c r="T19" s="204">
        <f>+'Datos Iniciales'!X14</f>
        <v>2715238710</v>
      </c>
      <c r="U19" s="204">
        <f>+'Datos Iniciales'!Y14</f>
        <v>2715238710</v>
      </c>
      <c r="V19" s="204">
        <f>+'Datos Iniciales'!Z14</f>
        <v>2715238710</v>
      </c>
      <c r="W19" s="161">
        <f t="shared" si="12"/>
        <v>75.786870004392526</v>
      </c>
      <c r="X19" s="161">
        <f t="shared" si="13"/>
        <v>71.874070222546919</v>
      </c>
      <c r="Y19" s="162">
        <f t="shared" si="14"/>
        <v>71.874070222546919</v>
      </c>
    </row>
    <row r="20" spans="2:25" ht="34.5" thickBot="1" x14ac:dyDescent="0.25">
      <c r="B20" s="193" t="str">
        <f>+'Datos Iniciales'!D15</f>
        <v>C</v>
      </c>
      <c r="C20" s="194" t="str">
        <f>+'Datos Iniciales'!E15</f>
        <v>0505</v>
      </c>
      <c r="D20" s="194" t="str">
        <f>+'Datos Iniciales'!F15</f>
        <v>1000</v>
      </c>
      <c r="E20" s="194" t="str">
        <f>+'Datos Iniciales'!G15</f>
        <v>5</v>
      </c>
      <c r="F20" s="136" t="str">
        <f>+'Datos Iniciales'!H15</f>
        <v>53105B</v>
      </c>
      <c r="G20" s="136"/>
      <c r="H20" s="194" t="str">
        <f>+'Datos Iniciales'!L15</f>
        <v>Nación</v>
      </c>
      <c r="I20" s="194" t="str">
        <f>+'Datos Iniciales'!M15</f>
        <v>11</v>
      </c>
      <c r="J20" s="194" t="str">
        <f>+'Datos Iniciales'!N15</f>
        <v>CSF</v>
      </c>
      <c r="K20" s="192" t="str">
        <f>+'Datos Iniciales'!O15</f>
        <v>5. CONVERGENCIA REGIONAL / B. ENTIDADES PÚBLICAS TERRITORIALES Y NACIONALES FORTALECIDAS</v>
      </c>
      <c r="L20" s="246">
        <f>+'Datos Iniciales'!P15</f>
        <v>0</v>
      </c>
      <c r="M20" s="205">
        <f>+'Datos Iniciales'!Q15</f>
        <v>1061420000</v>
      </c>
      <c r="N20" s="205">
        <f>+'Datos Iniciales'!R15</f>
        <v>0</v>
      </c>
      <c r="O20" s="205">
        <f>+'Datos Iniciales'!S15</f>
        <v>1061420000</v>
      </c>
      <c r="P20" s="205">
        <f>+'Datos Iniciales'!T15</f>
        <v>0</v>
      </c>
      <c r="Q20" s="205">
        <f>+'Datos Iniciales'!U15</f>
        <v>953387730</v>
      </c>
      <c r="R20" s="205">
        <f>+'Datos Iniciales'!V15</f>
        <v>108032270</v>
      </c>
      <c r="S20" s="205">
        <f>+'Datos Iniciales'!W15</f>
        <v>920554396</v>
      </c>
      <c r="T20" s="205">
        <f>+'Datos Iniciales'!X15</f>
        <v>474439621</v>
      </c>
      <c r="U20" s="205">
        <f>+'Datos Iniciales'!Y15</f>
        <v>474439621</v>
      </c>
      <c r="V20" s="205">
        <f>+'Datos Iniciales'!Z15</f>
        <v>474439621</v>
      </c>
      <c r="W20" s="163">
        <f t="shared" si="12"/>
        <v>86.728570782536607</v>
      </c>
      <c r="X20" s="163">
        <f t="shared" si="13"/>
        <v>44.698575587420628</v>
      </c>
      <c r="Y20" s="164">
        <f t="shared" si="14"/>
        <v>44.698575587420628</v>
      </c>
    </row>
    <row r="21" spans="2:25" ht="34.5" thickBot="1" x14ac:dyDescent="0.25">
      <c r="B21" s="193" t="str">
        <f>+'Datos Iniciales'!D16</f>
        <v>C</v>
      </c>
      <c r="C21" s="194" t="str">
        <f>+'Datos Iniciales'!E16</f>
        <v>0505</v>
      </c>
      <c r="D21" s="194" t="str">
        <f>+'Datos Iniciales'!F16</f>
        <v>1000</v>
      </c>
      <c r="E21" s="194" t="str">
        <f>+'Datos Iniciales'!G16</f>
        <v>6</v>
      </c>
      <c r="F21" s="136" t="str">
        <f>+'Datos Iniciales'!H16</f>
        <v>53105B</v>
      </c>
      <c r="G21" s="136"/>
      <c r="H21" s="194" t="str">
        <f>+'Datos Iniciales'!L16</f>
        <v>Nación</v>
      </c>
      <c r="I21" s="194" t="str">
        <f>+'Datos Iniciales'!M16</f>
        <v>10</v>
      </c>
      <c r="J21" s="194" t="str">
        <f>+'Datos Iniciales'!N16</f>
        <v>CSF</v>
      </c>
      <c r="K21" s="192" t="str">
        <f>+'Datos Iniciales'!O16</f>
        <v>5. CONVERGENCIA REGIONAL / B. ENTIDADES PÚBLICAS TERRITORIALES Y NACIONALES FORTALECIDAS</v>
      </c>
      <c r="L21" s="246">
        <f>+'Datos Iniciales'!P16</f>
        <v>4078992933</v>
      </c>
      <c r="M21" s="205">
        <f>+'Datos Iniciales'!Q16</f>
        <v>0</v>
      </c>
      <c r="N21" s="205">
        <f>+'Datos Iniciales'!R16</f>
        <v>0</v>
      </c>
      <c r="O21" s="205">
        <f>+'Datos Iniciales'!S16</f>
        <v>4078992933</v>
      </c>
      <c r="P21" s="205">
        <f>+'Datos Iniciales'!T16</f>
        <v>4164544</v>
      </c>
      <c r="Q21" s="205">
        <f>+'Datos Iniciales'!U16</f>
        <v>4074828388.2800002</v>
      </c>
      <c r="R21" s="205">
        <f>+'Datos Iniciales'!V16</f>
        <v>0.72</v>
      </c>
      <c r="S21" s="205">
        <f>+'Datos Iniciales'!W16</f>
        <v>3114988192.2800002</v>
      </c>
      <c r="T21" s="205">
        <f>+'Datos Iniciales'!X16</f>
        <v>2933596103.6700001</v>
      </c>
      <c r="U21" s="205">
        <f>+'Datos Iniciales'!Y16</f>
        <v>2933596103.6700001</v>
      </c>
      <c r="V21" s="205">
        <f>+'Datos Iniciales'!Z16</f>
        <v>2918018466.6700001</v>
      </c>
      <c r="W21" s="163">
        <f t="shared" ref="W21" si="18">+S21/O21*100</f>
        <v>76.366599389742078</v>
      </c>
      <c r="X21" s="163">
        <f t="shared" ref="X21" si="19">+T21/O21*100</f>
        <v>71.919617215723193</v>
      </c>
      <c r="Y21" s="164">
        <f t="shared" ref="Y21" si="20">+V21/O21*100</f>
        <v>71.537718123082612</v>
      </c>
    </row>
    <row r="22" spans="2:25" ht="34.5" thickBot="1" x14ac:dyDescent="0.25">
      <c r="B22" s="193" t="str">
        <f>+'Datos Iniciales'!D17</f>
        <v>C</v>
      </c>
      <c r="C22" s="194" t="str">
        <f>+'Datos Iniciales'!E17</f>
        <v>0505</v>
      </c>
      <c r="D22" s="194" t="str">
        <f>+'Datos Iniciales'!F17</f>
        <v>1000</v>
      </c>
      <c r="E22" s="194" t="str">
        <f>+'Datos Iniciales'!G17</f>
        <v>6</v>
      </c>
      <c r="F22" s="136" t="str">
        <f>+'Datos Iniciales'!H17</f>
        <v>53105B</v>
      </c>
      <c r="G22" s="136"/>
      <c r="H22" s="194" t="str">
        <f>+'Datos Iniciales'!L17</f>
        <v>Nación</v>
      </c>
      <c r="I22" s="194" t="str">
        <f>+'Datos Iniciales'!M17</f>
        <v>11</v>
      </c>
      <c r="J22" s="194" t="str">
        <f>+'Datos Iniciales'!N17</f>
        <v>CSF</v>
      </c>
      <c r="K22" s="199" t="str">
        <f>+'Datos Iniciales'!O17</f>
        <v>5. CONVERGENCIA REGIONAL / B. ENTIDADES PÚBLICAS TERRITORIALES Y NACIONALES FORTALECIDAS</v>
      </c>
      <c r="L22" s="247">
        <f>+'Datos Iniciales'!P17</f>
        <v>0</v>
      </c>
      <c r="M22" s="206">
        <f>+'Datos Iniciales'!Q17</f>
        <v>348174366</v>
      </c>
      <c r="N22" s="206">
        <f>+'Datos Iniciales'!R17</f>
        <v>0</v>
      </c>
      <c r="O22" s="206">
        <f>+'Datos Iniciales'!S17</f>
        <v>348174366</v>
      </c>
      <c r="P22" s="206">
        <f>+'Datos Iniciales'!T17</f>
        <v>0</v>
      </c>
      <c r="Q22" s="206">
        <f>+'Datos Iniciales'!U17</f>
        <v>348174366</v>
      </c>
      <c r="R22" s="206">
        <f>+'Datos Iniciales'!V17</f>
        <v>0</v>
      </c>
      <c r="S22" s="206">
        <f>+'Datos Iniciales'!W17</f>
        <v>229728404</v>
      </c>
      <c r="T22" s="206">
        <f>+'Datos Iniciales'!X17</f>
        <v>53318220</v>
      </c>
      <c r="U22" s="206">
        <f>+'Datos Iniciales'!Y17</f>
        <v>53318220</v>
      </c>
      <c r="V22" s="206">
        <f>+'Datos Iniciales'!Z17</f>
        <v>51180828</v>
      </c>
      <c r="W22" s="165">
        <f t="shared" ref="W22" si="21">+S22/O22*100</f>
        <v>65.98084937706183</v>
      </c>
      <c r="X22" s="165">
        <f t="shared" ref="X22" si="22">+T22/O22*100</f>
        <v>15.313654653140087</v>
      </c>
      <c r="Y22" s="166">
        <f t="shared" ref="Y22" si="23">+V22/O22*100</f>
        <v>14.699769138087552</v>
      </c>
    </row>
    <row r="23" spans="2:25" ht="34.5" thickBot="1" x14ac:dyDescent="0.25">
      <c r="B23" s="193" t="str">
        <f>+'Datos Iniciales'!D18</f>
        <v>C</v>
      </c>
      <c r="C23" s="194" t="str">
        <f>+'Datos Iniciales'!E18</f>
        <v>0599</v>
      </c>
      <c r="D23" s="194" t="str">
        <f>+'Datos Iniciales'!F18</f>
        <v>1000</v>
      </c>
      <c r="E23" s="194" t="str">
        <f>+'Datos Iniciales'!G18</f>
        <v>7</v>
      </c>
      <c r="F23" s="136" t="str">
        <f>+'Datos Iniciales'!H18</f>
        <v>53105B</v>
      </c>
      <c r="G23" s="136"/>
      <c r="H23" s="194" t="str">
        <f>+'Datos Iniciales'!L18</f>
        <v>Nación</v>
      </c>
      <c r="I23" s="194" t="str">
        <f>+'Datos Iniciales'!M18</f>
        <v>10</v>
      </c>
      <c r="J23" s="194" t="str">
        <f>+'Datos Iniciales'!N18</f>
        <v>CSF</v>
      </c>
      <c r="K23" s="199" t="str">
        <f>+'Datos Iniciales'!O18</f>
        <v>5. CONVERGENCIA REGIONAL / B. ENTIDADES PÚBLICAS TERRITORIALES Y NACIONALES FORTALECIDAS</v>
      </c>
      <c r="L23" s="247">
        <f>+'Datos Iniciales'!P18</f>
        <v>5587127957</v>
      </c>
      <c r="M23" s="206">
        <f>+'Datos Iniciales'!Q18</f>
        <v>0</v>
      </c>
      <c r="N23" s="206">
        <f>+'Datos Iniciales'!R18</f>
        <v>0</v>
      </c>
      <c r="O23" s="206">
        <f>+'Datos Iniciales'!S18</f>
        <v>5587127957</v>
      </c>
      <c r="P23" s="206">
        <f>+'Datos Iniciales'!T18</f>
        <v>1186114</v>
      </c>
      <c r="Q23" s="206">
        <f>+'Datos Iniciales'!U18</f>
        <v>5584333698.3299999</v>
      </c>
      <c r="R23" s="206">
        <f>+'Datos Iniciales'!V18</f>
        <v>1608144.67</v>
      </c>
      <c r="S23" s="206">
        <f>+'Datos Iniciales'!W18</f>
        <v>4161447456.3299999</v>
      </c>
      <c r="T23" s="206">
        <f>+'Datos Iniciales'!X18</f>
        <v>3973283385</v>
      </c>
      <c r="U23" s="206">
        <f>+'Datos Iniciales'!Y18</f>
        <v>3973283385</v>
      </c>
      <c r="V23" s="206">
        <f>+'Datos Iniciales'!Z18</f>
        <v>3965500643</v>
      </c>
      <c r="W23" s="165">
        <f t="shared" ref="W23:W25" si="24">+S23/O23*100</f>
        <v>74.482766250524236</v>
      </c>
      <c r="X23" s="165">
        <f t="shared" ref="X23:X25" si="25">+T23/O23*100</f>
        <v>71.114952361560896</v>
      </c>
      <c r="Y23" s="166">
        <f t="shared" ref="Y23:Y25" si="26">+V23/O23*100</f>
        <v>70.975654639011879</v>
      </c>
    </row>
    <row r="24" spans="2:25" ht="34.5" thickBot="1" x14ac:dyDescent="0.25">
      <c r="B24" s="193" t="str">
        <f>+'Datos Iniciales'!D19</f>
        <v>C</v>
      </c>
      <c r="C24" s="194" t="str">
        <f>+'Datos Iniciales'!E19</f>
        <v>0599</v>
      </c>
      <c r="D24" s="194" t="str">
        <f>+'Datos Iniciales'!F19</f>
        <v>1000</v>
      </c>
      <c r="E24" s="194" t="str">
        <f>+'Datos Iniciales'!G19</f>
        <v>7</v>
      </c>
      <c r="F24" s="136" t="str">
        <f>+'Datos Iniciales'!H19</f>
        <v>53105B</v>
      </c>
      <c r="G24" s="136"/>
      <c r="H24" s="194" t="str">
        <f>+'Datos Iniciales'!L19</f>
        <v>Nación</v>
      </c>
      <c r="I24" s="194" t="str">
        <f>+'Datos Iniciales'!M19</f>
        <v>11</v>
      </c>
      <c r="J24" s="194" t="str">
        <f>+'Datos Iniciales'!N19</f>
        <v>CSF</v>
      </c>
      <c r="K24" s="199" t="str">
        <f>+'Datos Iniciales'!O19</f>
        <v>5. CONVERGENCIA REGIONAL / B. ENTIDADES PÚBLICAS TERRITORIALES Y NACIONALES FORTALECIDAS</v>
      </c>
      <c r="L24" s="247">
        <f>+'Datos Iniciales'!P19</f>
        <v>0</v>
      </c>
      <c r="M24" s="206">
        <f>+'Datos Iniciales'!Q19</f>
        <v>590405634</v>
      </c>
      <c r="N24" s="206">
        <f>+'Datos Iniciales'!R19</f>
        <v>0</v>
      </c>
      <c r="O24" s="206">
        <f>+'Datos Iniciales'!S19</f>
        <v>590405634</v>
      </c>
      <c r="P24" s="206">
        <f>+'Datos Iniciales'!T19</f>
        <v>0</v>
      </c>
      <c r="Q24" s="206">
        <f>+'Datos Iniciales'!U19</f>
        <v>586796447</v>
      </c>
      <c r="R24" s="206">
        <f>+'Datos Iniciales'!V19</f>
        <v>3609187</v>
      </c>
      <c r="S24" s="206">
        <f>+'Datos Iniciales'!W19</f>
        <v>559396447</v>
      </c>
      <c r="T24" s="206">
        <f>+'Datos Iniciales'!X19</f>
        <v>231224012</v>
      </c>
      <c r="U24" s="206">
        <f>+'Datos Iniciales'!Y19</f>
        <v>228268034</v>
      </c>
      <c r="V24" s="206">
        <f>+'Datos Iniciales'!Z19</f>
        <v>228268034</v>
      </c>
      <c r="W24" s="165">
        <f t="shared" si="24"/>
        <v>94.747816549460637</v>
      </c>
      <c r="X24" s="165">
        <f t="shared" si="25"/>
        <v>39.163584946413302</v>
      </c>
      <c r="Y24" s="166">
        <f t="shared" si="26"/>
        <v>38.662915943651036</v>
      </c>
    </row>
    <row r="25" spans="2:25" ht="34.5" thickBot="1" x14ac:dyDescent="0.25">
      <c r="B25" s="193" t="str">
        <f>+'Datos Iniciales'!D20</f>
        <v>C</v>
      </c>
      <c r="C25" s="194" t="str">
        <f>+'Datos Iniciales'!E20</f>
        <v>0599</v>
      </c>
      <c r="D25" s="194" t="str">
        <f>+'Datos Iniciales'!F20</f>
        <v>1000</v>
      </c>
      <c r="E25" s="194" t="str">
        <f>+'Datos Iniciales'!G20</f>
        <v>8</v>
      </c>
      <c r="F25" s="136" t="str">
        <f>+'Datos Iniciales'!H20</f>
        <v>53105B</v>
      </c>
      <c r="G25" s="136"/>
      <c r="H25" s="194" t="str">
        <f>+'Datos Iniciales'!L20</f>
        <v>Nación</v>
      </c>
      <c r="I25" s="194" t="str">
        <f>+'Datos Iniciales'!M20</f>
        <v>10</v>
      </c>
      <c r="J25" s="194" t="str">
        <f>+'Datos Iniciales'!N20</f>
        <v>CSF</v>
      </c>
      <c r="K25" s="199" t="str">
        <f>+'Datos Iniciales'!O20</f>
        <v>5. CONVERGENCIA REGIONAL / B. ENTIDADES PÚBLICAS TERRITORIALES Y NACIONALES FORTALECIDAS</v>
      </c>
      <c r="L25" s="247">
        <f>+'Datos Iniciales'!P20</f>
        <v>3316534066</v>
      </c>
      <c r="M25" s="206">
        <f>+'Datos Iniciales'!Q20</f>
        <v>0</v>
      </c>
      <c r="N25" s="206">
        <f>+'Datos Iniciales'!R20</f>
        <v>0</v>
      </c>
      <c r="O25" s="206">
        <f>+'Datos Iniciales'!S20</f>
        <v>3316534066</v>
      </c>
      <c r="P25" s="206">
        <f>+'Datos Iniciales'!T20</f>
        <v>0</v>
      </c>
      <c r="Q25" s="206">
        <f>+'Datos Iniciales'!U20</f>
        <v>3028624882</v>
      </c>
      <c r="R25" s="206">
        <f>+'Datos Iniciales'!V20</f>
        <v>287909184</v>
      </c>
      <c r="S25" s="206">
        <f>+'Datos Iniciales'!W20</f>
        <v>2881692063.9400001</v>
      </c>
      <c r="T25" s="206">
        <f>+'Datos Iniciales'!X20</f>
        <v>1816209842.51</v>
      </c>
      <c r="U25" s="206">
        <f>+'Datos Iniciales'!Y20</f>
        <v>1816209842.51</v>
      </c>
      <c r="V25" s="206">
        <f>+'Datos Iniciales'!Z20</f>
        <v>1816209842.51</v>
      </c>
      <c r="W25" s="165">
        <f t="shared" si="24"/>
        <v>86.88866167491372</v>
      </c>
      <c r="X25" s="165">
        <f t="shared" si="25"/>
        <v>54.762285155734624</v>
      </c>
      <c r="Y25" s="166">
        <f t="shared" si="26"/>
        <v>54.762285155734624</v>
      </c>
    </row>
    <row r="26" spans="2:25" ht="12.75" thickBot="1" x14ac:dyDescent="0.25">
      <c r="B26" s="225"/>
      <c r="C26" s="225"/>
      <c r="D26" s="225"/>
      <c r="E26" s="225"/>
      <c r="F26" s="142"/>
      <c r="G26" s="142"/>
      <c r="H26" s="225"/>
      <c r="I26" s="225"/>
      <c r="J26" s="225"/>
      <c r="K26" s="263"/>
      <c r="L26" s="264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6"/>
      <c r="X26" s="267"/>
      <c r="Y26" s="268"/>
    </row>
    <row r="27" spans="2:25" ht="18" customHeight="1" thickBot="1" x14ac:dyDescent="0.25">
      <c r="B27" s="142" t="s">
        <v>1</v>
      </c>
      <c r="C27" s="142" t="s">
        <v>1</v>
      </c>
      <c r="D27" s="142" t="s">
        <v>1</v>
      </c>
      <c r="E27" s="142" t="s">
        <v>1</v>
      </c>
      <c r="F27" s="142" t="s">
        <v>1</v>
      </c>
      <c r="G27" s="142" t="s">
        <v>1</v>
      </c>
      <c r="H27" s="142" t="s">
        <v>1</v>
      </c>
      <c r="I27" s="142" t="s">
        <v>1</v>
      </c>
      <c r="J27" s="142" t="s">
        <v>1</v>
      </c>
      <c r="K27" s="143" t="s">
        <v>341</v>
      </c>
      <c r="L27" s="251">
        <f>+SUM(L7:L9)+SUM(L11:L11)+SUM(L13:L17)+SUM(L19:L25)</f>
        <v>50532151033</v>
      </c>
      <c r="M27" s="251">
        <f t="shared" ref="M27:V27" si="27">+SUM(M7:M9)+SUM(M11:M11)+SUM(M13:M17)+SUM(M19:M25)</f>
        <v>4783679529</v>
      </c>
      <c r="N27" s="251">
        <f t="shared" si="27"/>
        <v>734679529</v>
      </c>
      <c r="O27" s="251">
        <f t="shared" si="27"/>
        <v>54581151033</v>
      </c>
      <c r="P27" s="251">
        <f t="shared" si="27"/>
        <v>5350658</v>
      </c>
      <c r="Q27" s="251">
        <f t="shared" si="27"/>
        <v>51569240798.580002</v>
      </c>
      <c r="R27" s="251">
        <f t="shared" si="27"/>
        <v>3006559576.4200001</v>
      </c>
      <c r="S27" s="251">
        <f t="shared" si="27"/>
        <v>41158087513.739998</v>
      </c>
      <c r="T27" s="251">
        <f t="shared" si="27"/>
        <v>37796634071.849998</v>
      </c>
      <c r="U27" s="251">
        <f t="shared" si="27"/>
        <v>37769506672.330002</v>
      </c>
      <c r="V27" s="251">
        <f t="shared" si="27"/>
        <v>37692186455.330002</v>
      </c>
      <c r="W27" s="185">
        <f t="shared" ref="W27" si="28">+S27/O27*100</f>
        <v>75.407144654856467</v>
      </c>
      <c r="X27" s="186">
        <f t="shared" ref="X27" si="29">+T27/O27*100</f>
        <v>69.248510440899253</v>
      </c>
      <c r="Y27" s="187">
        <f t="shared" ref="Y27" si="30">+V27/O27*100</f>
        <v>69.057148378093274</v>
      </c>
    </row>
    <row r="28" spans="2:25" x14ac:dyDescent="0.2">
      <c r="M28" s="144"/>
      <c r="O28" s="144"/>
      <c r="T28" s="144"/>
      <c r="U28" s="144"/>
      <c r="W28" s="145"/>
      <c r="X28" s="145"/>
      <c r="Y28" s="145"/>
    </row>
    <row r="29" spans="2:25" x14ac:dyDescent="0.2">
      <c r="Q29" s="146"/>
      <c r="R29" s="146"/>
      <c r="W29" s="145"/>
      <c r="X29" s="145"/>
      <c r="Y29" s="145"/>
    </row>
    <row r="30" spans="2:25" ht="14.25" customHeight="1" thickBot="1" x14ac:dyDescent="0.25">
      <c r="K30" s="147"/>
      <c r="W30" s="145"/>
      <c r="X30" s="145"/>
      <c r="Y30" s="145"/>
    </row>
    <row r="31" spans="2:25" ht="17.25" customHeight="1" thickBot="1" x14ac:dyDescent="0.25">
      <c r="K31" s="311" t="s">
        <v>333</v>
      </c>
      <c r="L31" s="312"/>
      <c r="M31" s="312"/>
      <c r="N31" s="312"/>
      <c r="O31" s="312"/>
      <c r="P31" s="312"/>
      <c r="Q31" s="312"/>
      <c r="R31" s="312"/>
      <c r="S31" s="312"/>
      <c r="T31" s="312"/>
      <c r="U31" s="312"/>
      <c r="V31" s="312"/>
      <c r="W31" s="312"/>
      <c r="X31" s="312"/>
      <c r="Y31" s="313"/>
    </row>
    <row r="32" spans="2:25" ht="38.25" customHeight="1" thickBot="1" x14ac:dyDescent="0.25">
      <c r="K32" s="148" t="s">
        <v>20</v>
      </c>
      <c r="L32" s="253" t="s">
        <v>21</v>
      </c>
      <c r="M32" s="149" t="s">
        <v>22</v>
      </c>
      <c r="N32" s="149" t="s">
        <v>23</v>
      </c>
      <c r="O32" s="181" t="s">
        <v>24</v>
      </c>
      <c r="P32" s="149" t="s">
        <v>25</v>
      </c>
      <c r="Q32" s="149" t="s">
        <v>26</v>
      </c>
      <c r="R32" s="149" t="s">
        <v>27</v>
      </c>
      <c r="S32" s="182" t="s">
        <v>28</v>
      </c>
      <c r="T32" s="183" t="s">
        <v>29</v>
      </c>
      <c r="U32" s="149" t="s">
        <v>30</v>
      </c>
      <c r="V32" s="184" t="s">
        <v>31</v>
      </c>
      <c r="W32" s="179" t="s">
        <v>342</v>
      </c>
      <c r="X32" s="178" t="s">
        <v>343</v>
      </c>
      <c r="Y32" s="180" t="s">
        <v>344</v>
      </c>
    </row>
    <row r="33" spans="11:25" ht="20.25" customHeight="1" x14ac:dyDescent="0.2">
      <c r="K33" s="150" t="s">
        <v>334</v>
      </c>
      <c r="L33" s="254">
        <f t="shared" ref="L33:V33" si="31">SUM(L7:L9)</f>
        <v>30060632999</v>
      </c>
      <c r="M33" s="218">
        <f t="shared" si="31"/>
        <v>2703700000</v>
      </c>
      <c r="N33" s="218">
        <f t="shared" si="31"/>
        <v>727700000</v>
      </c>
      <c r="O33" s="218">
        <f t="shared" si="31"/>
        <v>32036632999</v>
      </c>
      <c r="P33" s="218">
        <f t="shared" si="31"/>
        <v>0</v>
      </c>
      <c r="Q33" s="218">
        <f t="shared" si="31"/>
        <v>29987632999</v>
      </c>
      <c r="R33" s="218">
        <f t="shared" si="31"/>
        <v>2049000000</v>
      </c>
      <c r="S33" s="218">
        <f t="shared" si="31"/>
        <v>23504735237</v>
      </c>
      <c r="T33" s="218">
        <f t="shared" si="31"/>
        <v>23454623806</v>
      </c>
      <c r="U33" s="218">
        <f t="shared" si="31"/>
        <v>23432306850</v>
      </c>
      <c r="V33" s="218">
        <f t="shared" si="31"/>
        <v>23380484404</v>
      </c>
      <c r="W33" s="202">
        <f>+S33/O33*100</f>
        <v>73.368306955770549</v>
      </c>
      <c r="X33" s="161">
        <f>+T33/O33*100</f>
        <v>73.21188779960778</v>
      </c>
      <c r="Y33" s="162">
        <f>+V33/O33*100</f>
        <v>72.980467094434687</v>
      </c>
    </row>
    <row r="34" spans="11:25" ht="20.25" customHeight="1" x14ac:dyDescent="0.2">
      <c r="K34" s="151" t="s">
        <v>399</v>
      </c>
      <c r="L34" s="255">
        <f t="shared" ref="L34:V34" si="32">SUM(L11:L11)</f>
        <v>2978155287</v>
      </c>
      <c r="M34" s="219">
        <f t="shared" si="32"/>
        <v>0</v>
      </c>
      <c r="N34" s="219">
        <f t="shared" si="32"/>
        <v>6979529</v>
      </c>
      <c r="O34" s="219">
        <f t="shared" si="32"/>
        <v>2971175758</v>
      </c>
      <c r="P34" s="219">
        <f t="shared" si="32"/>
        <v>0</v>
      </c>
      <c r="Q34" s="219">
        <f t="shared" si="32"/>
        <v>2593799608.0300002</v>
      </c>
      <c r="R34" s="219">
        <f t="shared" si="32"/>
        <v>377376149.97000003</v>
      </c>
      <c r="S34" s="219">
        <f t="shared" si="32"/>
        <v>2436247015.21</v>
      </c>
      <c r="T34" s="219">
        <f t="shared" si="32"/>
        <v>1761296846.6900001</v>
      </c>
      <c r="U34" s="219">
        <f t="shared" si="32"/>
        <v>1759442381.1700001</v>
      </c>
      <c r="V34" s="219">
        <f t="shared" si="32"/>
        <v>1759442381.1700001</v>
      </c>
      <c r="W34" s="203">
        <f>+S34/O34*100</f>
        <v>81.996058585572243</v>
      </c>
      <c r="X34" s="163">
        <f>+T34/O34*100</f>
        <v>59.279456691434142</v>
      </c>
      <c r="Y34" s="164">
        <f>+V34/O34*100</f>
        <v>59.217041483750556</v>
      </c>
    </row>
    <row r="35" spans="11:25" ht="20.25" customHeight="1" thickBot="1" x14ac:dyDescent="0.25">
      <c r="K35" s="152" t="s">
        <v>336</v>
      </c>
      <c r="L35" s="256">
        <f t="shared" ref="L35:V35" si="33">SUM(L13:L17)</f>
        <v>732935499</v>
      </c>
      <c r="M35" s="220">
        <f t="shared" si="33"/>
        <v>79979529</v>
      </c>
      <c r="N35" s="220">
        <f t="shared" si="33"/>
        <v>0</v>
      </c>
      <c r="O35" s="220">
        <f t="shared" si="33"/>
        <v>812915028</v>
      </c>
      <c r="P35" s="220">
        <f t="shared" si="33"/>
        <v>0</v>
      </c>
      <c r="Q35" s="220">
        <f t="shared" si="33"/>
        <v>633961537.94000006</v>
      </c>
      <c r="R35" s="220">
        <f t="shared" si="33"/>
        <v>178953490.06</v>
      </c>
      <c r="S35" s="220">
        <f t="shared" si="33"/>
        <v>486242925.98000002</v>
      </c>
      <c r="T35" s="220">
        <f t="shared" si="33"/>
        <v>383403524.98000002</v>
      </c>
      <c r="U35" s="220">
        <f t="shared" si="33"/>
        <v>383403524.98000002</v>
      </c>
      <c r="V35" s="220">
        <f t="shared" si="33"/>
        <v>383403524.98000002</v>
      </c>
      <c r="W35" s="215">
        <f>+S35/O35*100</f>
        <v>59.814729612797855</v>
      </c>
      <c r="X35" s="200">
        <f>+T35/O35*100</f>
        <v>47.164034588372751</v>
      </c>
      <c r="Y35" s="201">
        <f>+V35/O35*100</f>
        <v>47.164034588372751</v>
      </c>
    </row>
    <row r="36" spans="11:25" ht="21.75" customHeight="1" thickBot="1" x14ac:dyDescent="0.25">
      <c r="K36" s="148" t="s">
        <v>337</v>
      </c>
      <c r="L36" s="257">
        <f>SUM(L33:L35)</f>
        <v>33771723785</v>
      </c>
      <c r="M36" s="221">
        <f t="shared" ref="M36:V36" si="34">SUM(M33:M35)</f>
        <v>2783679529</v>
      </c>
      <c r="N36" s="221">
        <f t="shared" si="34"/>
        <v>734679529</v>
      </c>
      <c r="O36" s="221">
        <f t="shared" si="34"/>
        <v>35820723785</v>
      </c>
      <c r="P36" s="221">
        <f t="shared" si="34"/>
        <v>0</v>
      </c>
      <c r="Q36" s="221">
        <f t="shared" si="34"/>
        <v>33215394144.969997</v>
      </c>
      <c r="R36" s="221">
        <f t="shared" si="34"/>
        <v>2605329640.0300002</v>
      </c>
      <c r="S36" s="221">
        <f t="shared" si="34"/>
        <v>26427225178.189999</v>
      </c>
      <c r="T36" s="221">
        <f t="shared" si="34"/>
        <v>25599324177.669998</v>
      </c>
      <c r="U36" s="221">
        <f t="shared" si="34"/>
        <v>25575152756.149998</v>
      </c>
      <c r="V36" s="221">
        <f t="shared" si="34"/>
        <v>25523330310.149998</v>
      </c>
      <c r="W36" s="216">
        <f>+S36/O36*100</f>
        <v>73.776357331049951</v>
      </c>
      <c r="X36" s="217">
        <f>+T36/O36*100</f>
        <v>71.465122623763861</v>
      </c>
      <c r="Y36" s="188">
        <f>+V36/O36*100</f>
        <v>71.25297205981623</v>
      </c>
    </row>
    <row r="37" spans="11:25" ht="14.25" customHeight="1" thickBot="1" x14ac:dyDescent="0.25">
      <c r="K37" s="153"/>
      <c r="W37" s="168"/>
      <c r="X37" s="168"/>
      <c r="Y37" s="168"/>
    </row>
    <row r="38" spans="11:25" ht="19.5" customHeight="1" thickBot="1" x14ac:dyDescent="0.25">
      <c r="K38" s="208" t="s">
        <v>338</v>
      </c>
      <c r="L38" s="258">
        <f>SUM(L19:L25)</f>
        <v>16760427248</v>
      </c>
      <c r="M38" s="258">
        <f t="shared" ref="M38:V38" si="35">SUM(M19:M25)</f>
        <v>2000000000</v>
      </c>
      <c r="N38" s="258">
        <f t="shared" si="35"/>
        <v>0</v>
      </c>
      <c r="O38" s="258">
        <f t="shared" si="35"/>
        <v>18760427248</v>
      </c>
      <c r="P38" s="258">
        <f t="shared" si="35"/>
        <v>5350658</v>
      </c>
      <c r="Q38" s="258">
        <f t="shared" si="35"/>
        <v>18353846653.610001</v>
      </c>
      <c r="R38" s="258">
        <f t="shared" si="35"/>
        <v>401229936.38999999</v>
      </c>
      <c r="S38" s="258">
        <f t="shared" si="35"/>
        <v>14730862335.550001</v>
      </c>
      <c r="T38" s="258">
        <f t="shared" si="35"/>
        <v>12197309894.18</v>
      </c>
      <c r="U38" s="258">
        <f t="shared" si="35"/>
        <v>12194353916.18</v>
      </c>
      <c r="V38" s="258">
        <f t="shared" si="35"/>
        <v>12168856145.18</v>
      </c>
      <c r="W38" s="212">
        <f>+S38/O38*100</f>
        <v>78.52093207056582</v>
      </c>
      <c r="X38" s="213">
        <f>+T38/O38*100</f>
        <v>65.016162654186488</v>
      </c>
      <c r="Y38" s="169">
        <f>+V38/O38*100</f>
        <v>64.8644936723245</v>
      </c>
    </row>
    <row r="39" spans="11:25" ht="20.25" customHeight="1" thickBot="1" x14ac:dyDescent="0.25">
      <c r="K39" s="207" t="s">
        <v>340</v>
      </c>
      <c r="L39" s="259">
        <f t="shared" ref="L39:V39" si="36">SUM(L38:L38)</f>
        <v>16760427248</v>
      </c>
      <c r="M39" s="222">
        <f t="shared" si="36"/>
        <v>2000000000</v>
      </c>
      <c r="N39" s="222">
        <f t="shared" si="36"/>
        <v>0</v>
      </c>
      <c r="O39" s="222">
        <f t="shared" si="36"/>
        <v>18760427248</v>
      </c>
      <c r="P39" s="222">
        <f t="shared" si="36"/>
        <v>5350658</v>
      </c>
      <c r="Q39" s="222">
        <f t="shared" si="36"/>
        <v>18353846653.610001</v>
      </c>
      <c r="R39" s="222">
        <f t="shared" si="36"/>
        <v>401229936.38999999</v>
      </c>
      <c r="S39" s="222">
        <f t="shared" si="36"/>
        <v>14730862335.550001</v>
      </c>
      <c r="T39" s="222">
        <f t="shared" si="36"/>
        <v>12197309894.18</v>
      </c>
      <c r="U39" s="222">
        <f t="shared" si="36"/>
        <v>12194353916.18</v>
      </c>
      <c r="V39" s="222">
        <f t="shared" si="36"/>
        <v>12168856145.18</v>
      </c>
      <c r="W39" s="214">
        <f>+S39/O39*100</f>
        <v>78.52093207056582</v>
      </c>
      <c r="X39" s="189">
        <f>+T39/O39*100</f>
        <v>65.016162654186488</v>
      </c>
      <c r="Y39" s="190">
        <f>+V39/O39*100</f>
        <v>64.8644936723245</v>
      </c>
    </row>
    <row r="40" spans="11:25" ht="14.25" customHeight="1" thickBot="1" x14ac:dyDescent="0.25">
      <c r="K40" s="147"/>
      <c r="L40" s="260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170"/>
      <c r="X40" s="170"/>
      <c r="Y40" s="170"/>
    </row>
    <row r="41" spans="11:25" ht="21" customHeight="1" thickBot="1" x14ac:dyDescent="0.25">
      <c r="K41" s="154" t="s">
        <v>341</v>
      </c>
      <c r="L41" s="261">
        <f>+L39+L36</f>
        <v>50532151033</v>
      </c>
      <c r="M41" s="224">
        <f t="shared" ref="M41:V41" si="37">+M39+M36</f>
        <v>4783679529</v>
      </c>
      <c r="N41" s="224">
        <f t="shared" si="37"/>
        <v>734679529</v>
      </c>
      <c r="O41" s="224">
        <f t="shared" si="37"/>
        <v>54581151033</v>
      </c>
      <c r="P41" s="224">
        <f t="shared" si="37"/>
        <v>5350658</v>
      </c>
      <c r="Q41" s="224">
        <f t="shared" si="37"/>
        <v>51569240798.580002</v>
      </c>
      <c r="R41" s="224">
        <f t="shared" si="37"/>
        <v>3006559576.4200001</v>
      </c>
      <c r="S41" s="224">
        <f t="shared" si="37"/>
        <v>41158087513.739998</v>
      </c>
      <c r="T41" s="224">
        <f t="shared" si="37"/>
        <v>37796634071.849998</v>
      </c>
      <c r="U41" s="224">
        <f t="shared" si="37"/>
        <v>37769506672.330002</v>
      </c>
      <c r="V41" s="224">
        <f t="shared" si="37"/>
        <v>37692186455.330002</v>
      </c>
      <c r="W41" s="209">
        <f>+S41/O41*100</f>
        <v>75.407144654856467</v>
      </c>
      <c r="X41" s="210">
        <f>+T41/O41*100</f>
        <v>69.248510440899253</v>
      </c>
      <c r="Y41" s="211">
        <f>+V41/O41*100</f>
        <v>69.057148378093274</v>
      </c>
    </row>
    <row r="42" spans="11:25" ht="7.5" customHeight="1" x14ac:dyDescent="0.2"/>
    <row r="43" spans="11:25" ht="12.75" customHeight="1" x14ac:dyDescent="0.2">
      <c r="K43" s="155" t="s">
        <v>371</v>
      </c>
      <c r="M43" s="146"/>
      <c r="N43" s="146"/>
      <c r="O43" s="146"/>
      <c r="P43" s="146"/>
      <c r="U43" s="144"/>
    </row>
    <row r="44" spans="11:25" ht="14.25" customHeight="1" x14ac:dyDescent="0.2">
      <c r="K44" s="155"/>
      <c r="Q44" s="146"/>
      <c r="S44" s="146"/>
    </row>
    <row r="45" spans="11:25" x14ac:dyDescent="0.2">
      <c r="Q45" s="146"/>
      <c r="S45" s="146"/>
    </row>
    <row r="46" spans="11:25" x14ac:dyDescent="0.2">
      <c r="Q46" s="146"/>
      <c r="S46" s="146"/>
    </row>
    <row r="47" spans="11:25" x14ac:dyDescent="0.2">
      <c r="L47" s="262"/>
      <c r="Q47" s="146"/>
      <c r="S47" s="146"/>
    </row>
    <row r="49" spans="13:22" ht="15.75" x14ac:dyDescent="0.25">
      <c r="M49" s="156"/>
      <c r="N49" s="157"/>
      <c r="O49" s="157"/>
      <c r="P49" s="157"/>
      <c r="Q49" s="158"/>
      <c r="R49" s="156"/>
      <c r="S49" s="156"/>
      <c r="T49" s="157"/>
      <c r="U49" s="157"/>
      <c r="V49" s="157"/>
    </row>
    <row r="50" spans="13:22" ht="15.75" x14ac:dyDescent="0.25">
      <c r="M50" s="159" t="s">
        <v>372</v>
      </c>
      <c r="N50" s="159" t="s">
        <v>413</v>
      </c>
      <c r="O50" s="159"/>
      <c r="P50" s="159"/>
      <c r="Q50" s="160"/>
      <c r="R50" s="159"/>
      <c r="S50" s="159" t="s">
        <v>373</v>
      </c>
      <c r="T50" s="159" t="s">
        <v>412</v>
      </c>
      <c r="U50" s="159"/>
      <c r="V50" s="159"/>
    </row>
    <row r="51" spans="13:22" ht="15.75" x14ac:dyDescent="0.25">
      <c r="M51" s="159"/>
      <c r="N51" s="159" t="s">
        <v>410</v>
      </c>
      <c r="O51" s="159"/>
      <c r="P51" s="159"/>
      <c r="Q51" s="159"/>
      <c r="R51" s="159"/>
      <c r="S51" s="159"/>
      <c r="T51" s="159" t="s">
        <v>411</v>
      </c>
      <c r="U51" s="159"/>
      <c r="V51" s="159"/>
    </row>
    <row r="52" spans="13:22" ht="15.75" x14ac:dyDescent="0.25">
      <c r="M52" s="156"/>
      <c r="N52" s="156"/>
      <c r="O52" s="156"/>
      <c r="P52" s="156"/>
      <c r="Q52" s="156"/>
      <c r="R52" s="156"/>
      <c r="S52" s="156"/>
      <c r="T52" s="156"/>
      <c r="U52" s="156"/>
      <c r="V52" s="156"/>
    </row>
  </sheetData>
  <mergeCells count="4">
    <mergeCell ref="K31:Y31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50" orientation="landscape" r:id="rId1"/>
  <headerFooter alignWithMargins="0"/>
  <ignoredErrors>
    <ignoredError sqref="C11:D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showGridLines="0" zoomScale="90" zoomScaleNormal="9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P10" sqref="P10"/>
    </sheetView>
  </sheetViews>
  <sheetFormatPr baseColWidth="10" defaultRowHeight="15" x14ac:dyDescent="0.25"/>
  <cols>
    <col min="1" max="1" width="8.85546875" style="273" customWidth="1"/>
    <col min="2" max="2" width="27" style="273" customWidth="1"/>
    <col min="3" max="3" width="9" style="273" customWidth="1"/>
    <col min="4" max="11" width="5.42578125" style="273" customWidth="1"/>
    <col min="12" max="12" width="9.5703125" style="273" customWidth="1"/>
    <col min="13" max="13" width="8" style="273" customWidth="1"/>
    <col min="14" max="14" width="9.5703125" style="273" customWidth="1"/>
    <col min="15" max="15" width="27.5703125" style="273" customWidth="1"/>
    <col min="16" max="16" width="19.28515625" style="273" customWidth="1"/>
    <col min="17" max="26" width="18.85546875" style="273" customWidth="1"/>
    <col min="27" max="27" width="0" style="273" hidden="1" customWidth="1"/>
    <col min="28" max="28" width="6.42578125" style="273" customWidth="1"/>
    <col min="29" max="16384" width="11.42578125" style="273"/>
  </cols>
  <sheetData>
    <row r="1" spans="1:26" x14ac:dyDescent="0.25">
      <c r="A1" s="271" t="s">
        <v>0</v>
      </c>
      <c r="B1" s="271">
        <v>2024</v>
      </c>
      <c r="C1" s="272" t="s">
        <v>1</v>
      </c>
      <c r="D1" s="272" t="s">
        <v>1</v>
      </c>
      <c r="E1" s="272" t="s">
        <v>1</v>
      </c>
      <c r="F1" s="272" t="s">
        <v>1</v>
      </c>
      <c r="G1" s="272" t="s">
        <v>1</v>
      </c>
      <c r="H1" s="272" t="s">
        <v>1</v>
      </c>
      <c r="I1" s="272" t="s">
        <v>1</v>
      </c>
      <c r="J1" s="272" t="s">
        <v>1</v>
      </c>
      <c r="K1" s="272" t="s">
        <v>1</v>
      </c>
      <c r="L1" s="272" t="s">
        <v>1</v>
      </c>
      <c r="M1" s="272" t="s">
        <v>1</v>
      </c>
      <c r="N1" s="272" t="s">
        <v>1</v>
      </c>
      <c r="O1" s="272" t="s">
        <v>1</v>
      </c>
      <c r="P1" s="272" t="s">
        <v>1</v>
      </c>
      <c r="Q1" s="272" t="s">
        <v>1</v>
      </c>
      <c r="R1" s="272" t="s">
        <v>1</v>
      </c>
      <c r="S1" s="272" t="s">
        <v>1</v>
      </c>
      <c r="T1" s="272" t="s">
        <v>1</v>
      </c>
      <c r="U1" s="272" t="s">
        <v>1</v>
      </c>
      <c r="V1" s="272" t="s">
        <v>1</v>
      </c>
      <c r="W1" s="272" t="s">
        <v>1</v>
      </c>
      <c r="X1" s="272" t="s">
        <v>1</v>
      </c>
      <c r="Y1" s="272" t="s">
        <v>1</v>
      </c>
      <c r="Z1" s="272" t="s">
        <v>1</v>
      </c>
    </row>
    <row r="2" spans="1:26" x14ac:dyDescent="0.25">
      <c r="A2" s="271" t="s">
        <v>2</v>
      </c>
      <c r="B2" s="271" t="s">
        <v>3</v>
      </c>
      <c r="C2" s="272" t="s">
        <v>1</v>
      </c>
      <c r="D2" s="272" t="s">
        <v>1</v>
      </c>
      <c r="E2" s="272" t="s">
        <v>1</v>
      </c>
      <c r="F2" s="272" t="s">
        <v>1</v>
      </c>
      <c r="G2" s="272" t="s">
        <v>1</v>
      </c>
      <c r="H2" s="272" t="s">
        <v>1</v>
      </c>
      <c r="I2" s="272" t="s">
        <v>1</v>
      </c>
      <c r="J2" s="272" t="s">
        <v>1</v>
      </c>
      <c r="K2" s="272" t="s">
        <v>1</v>
      </c>
      <c r="L2" s="272" t="s">
        <v>1</v>
      </c>
      <c r="M2" s="272" t="s">
        <v>1</v>
      </c>
      <c r="N2" s="272" t="s">
        <v>1</v>
      </c>
      <c r="O2" s="272" t="s">
        <v>1</v>
      </c>
      <c r="P2" s="272" t="s">
        <v>1</v>
      </c>
      <c r="Q2" s="272" t="s">
        <v>1</v>
      </c>
      <c r="R2" s="272" t="s">
        <v>1</v>
      </c>
      <c r="S2" s="272" t="s">
        <v>1</v>
      </c>
      <c r="T2" s="272" t="s">
        <v>1</v>
      </c>
      <c r="U2" s="272" t="s">
        <v>1</v>
      </c>
      <c r="V2" s="272" t="s">
        <v>1</v>
      </c>
      <c r="W2" s="272" t="s">
        <v>1</v>
      </c>
      <c r="X2" s="272" t="s">
        <v>1</v>
      </c>
      <c r="Y2" s="272" t="s">
        <v>1</v>
      </c>
      <c r="Z2" s="272" t="s">
        <v>1</v>
      </c>
    </row>
    <row r="3" spans="1:26" x14ac:dyDescent="0.25">
      <c r="A3" s="271" t="s">
        <v>4</v>
      </c>
      <c r="B3" s="2" t="s">
        <v>414</v>
      </c>
      <c r="C3" s="272" t="s">
        <v>1</v>
      </c>
      <c r="D3" s="272" t="s">
        <v>1</v>
      </c>
      <c r="E3" s="272" t="s">
        <v>1</v>
      </c>
      <c r="F3" s="272" t="s">
        <v>1</v>
      </c>
      <c r="G3" s="272" t="s">
        <v>1</v>
      </c>
      <c r="H3" s="272" t="s">
        <v>1</v>
      </c>
      <c r="I3" s="272" t="s">
        <v>1</v>
      </c>
      <c r="J3" s="272" t="s">
        <v>1</v>
      </c>
      <c r="K3" s="272" t="s">
        <v>1</v>
      </c>
      <c r="L3" s="272" t="s">
        <v>1</v>
      </c>
      <c r="M3" s="272" t="s">
        <v>1</v>
      </c>
      <c r="N3" s="272" t="s">
        <v>1</v>
      </c>
      <c r="O3" s="272" t="s">
        <v>1</v>
      </c>
      <c r="P3" s="272" t="s">
        <v>1</v>
      </c>
      <c r="Q3" s="272" t="s">
        <v>1</v>
      </c>
      <c r="R3" s="272" t="s">
        <v>1</v>
      </c>
      <c r="S3" s="272" t="s">
        <v>1</v>
      </c>
      <c r="T3" s="272" t="s">
        <v>1</v>
      </c>
      <c r="U3" s="272" t="s">
        <v>1</v>
      </c>
      <c r="V3" s="272" t="s">
        <v>1</v>
      </c>
      <c r="W3" s="272" t="s">
        <v>1</v>
      </c>
      <c r="X3" s="272" t="s">
        <v>1</v>
      </c>
      <c r="Y3" s="272" t="s">
        <v>1</v>
      </c>
      <c r="Z3" s="272" t="s">
        <v>1</v>
      </c>
    </row>
    <row r="4" spans="1:26" ht="24" x14ac:dyDescent="0.25">
      <c r="A4" s="271" t="s">
        <v>6</v>
      </c>
      <c r="B4" s="271" t="s">
        <v>7</v>
      </c>
      <c r="C4" s="271" t="s">
        <v>8</v>
      </c>
      <c r="D4" s="271" t="s">
        <v>9</v>
      </c>
      <c r="E4" s="271" t="s">
        <v>10</v>
      </c>
      <c r="F4" s="271" t="s">
        <v>11</v>
      </c>
      <c r="G4" s="271" t="s">
        <v>12</v>
      </c>
      <c r="H4" s="271" t="s">
        <v>13</v>
      </c>
      <c r="I4" s="271" t="s">
        <v>14</v>
      </c>
      <c r="J4" s="271" t="s">
        <v>15</v>
      </c>
      <c r="K4" s="271" t="s">
        <v>16</v>
      </c>
      <c r="L4" s="271" t="s">
        <v>17</v>
      </c>
      <c r="M4" s="271" t="s">
        <v>18</v>
      </c>
      <c r="N4" s="271" t="s">
        <v>19</v>
      </c>
      <c r="O4" s="271" t="s">
        <v>20</v>
      </c>
      <c r="P4" s="271" t="s">
        <v>21</v>
      </c>
      <c r="Q4" s="271" t="s">
        <v>22</v>
      </c>
      <c r="R4" s="271" t="s">
        <v>23</v>
      </c>
      <c r="S4" s="271" t="s">
        <v>24</v>
      </c>
      <c r="T4" s="271" t="s">
        <v>25</v>
      </c>
      <c r="U4" s="271" t="s">
        <v>26</v>
      </c>
      <c r="V4" s="271" t="s">
        <v>27</v>
      </c>
      <c r="W4" s="271" t="s">
        <v>28</v>
      </c>
      <c r="X4" s="271" t="s">
        <v>29</v>
      </c>
      <c r="Y4" s="271" t="s">
        <v>30</v>
      </c>
      <c r="Z4" s="271" t="s">
        <v>31</v>
      </c>
    </row>
    <row r="5" spans="1:26" ht="33.75" x14ac:dyDescent="0.25">
      <c r="A5" s="269" t="s">
        <v>32</v>
      </c>
      <c r="B5" s="270" t="s">
        <v>400</v>
      </c>
      <c r="C5" s="274" t="s">
        <v>378</v>
      </c>
      <c r="D5" s="269" t="s">
        <v>35</v>
      </c>
      <c r="E5" s="269" t="s">
        <v>379</v>
      </c>
      <c r="F5" s="269" t="s">
        <v>379</v>
      </c>
      <c r="G5" s="269" t="s">
        <v>379</v>
      </c>
      <c r="H5" s="269"/>
      <c r="I5" s="269"/>
      <c r="J5" s="269"/>
      <c r="K5" s="269"/>
      <c r="L5" s="269" t="s">
        <v>38</v>
      </c>
      <c r="M5" s="269" t="s">
        <v>39</v>
      </c>
      <c r="N5" s="269" t="s">
        <v>40</v>
      </c>
      <c r="O5" s="270" t="s">
        <v>380</v>
      </c>
      <c r="P5" s="315">
        <v>20387030639</v>
      </c>
      <c r="Q5" s="315">
        <v>647000000</v>
      </c>
      <c r="R5" s="315">
        <v>727700000</v>
      </c>
      <c r="S5" s="315">
        <v>20306330639</v>
      </c>
      <c r="T5" s="315">
        <v>0</v>
      </c>
      <c r="U5" s="315">
        <v>19659330639</v>
      </c>
      <c r="V5" s="315">
        <v>647000000</v>
      </c>
      <c r="W5" s="315">
        <v>15630076495</v>
      </c>
      <c r="X5" s="315">
        <v>15602447770</v>
      </c>
      <c r="Y5" s="315">
        <v>15590470105</v>
      </c>
      <c r="Z5" s="315">
        <v>15557034652</v>
      </c>
    </row>
    <row r="6" spans="1:26" ht="33.75" x14ac:dyDescent="0.25">
      <c r="A6" s="269" t="s">
        <v>32</v>
      </c>
      <c r="B6" s="270" t="s">
        <v>400</v>
      </c>
      <c r="C6" s="274" t="s">
        <v>381</v>
      </c>
      <c r="D6" s="269" t="s">
        <v>35</v>
      </c>
      <c r="E6" s="269" t="s">
        <v>379</v>
      </c>
      <c r="F6" s="269" t="s">
        <v>379</v>
      </c>
      <c r="G6" s="269" t="s">
        <v>382</v>
      </c>
      <c r="H6" s="269"/>
      <c r="I6" s="269"/>
      <c r="J6" s="269"/>
      <c r="K6" s="269"/>
      <c r="L6" s="269" t="s">
        <v>38</v>
      </c>
      <c r="M6" s="269" t="s">
        <v>39</v>
      </c>
      <c r="N6" s="269" t="s">
        <v>40</v>
      </c>
      <c r="O6" s="270" t="s">
        <v>383</v>
      </c>
      <c r="P6" s="315">
        <v>7249438347</v>
      </c>
      <c r="Q6" s="315">
        <v>659000000</v>
      </c>
      <c r="R6" s="315">
        <v>0</v>
      </c>
      <c r="S6" s="315">
        <v>7908438347</v>
      </c>
      <c r="T6" s="315">
        <v>0</v>
      </c>
      <c r="U6" s="315">
        <v>7249438347</v>
      </c>
      <c r="V6" s="315">
        <v>659000000</v>
      </c>
      <c r="W6" s="315">
        <v>5638105899</v>
      </c>
      <c r="X6" s="315">
        <v>5636407299</v>
      </c>
      <c r="Y6" s="315">
        <v>5636407299</v>
      </c>
      <c r="Z6" s="315">
        <v>5636125399</v>
      </c>
    </row>
    <row r="7" spans="1:26" ht="33.75" x14ac:dyDescent="0.25">
      <c r="A7" s="269" t="s">
        <v>32</v>
      </c>
      <c r="B7" s="270" t="s">
        <v>400</v>
      </c>
      <c r="C7" s="274" t="s">
        <v>384</v>
      </c>
      <c r="D7" s="269" t="s">
        <v>35</v>
      </c>
      <c r="E7" s="269" t="s">
        <v>379</v>
      </c>
      <c r="F7" s="269" t="s">
        <v>379</v>
      </c>
      <c r="G7" s="269" t="s">
        <v>385</v>
      </c>
      <c r="H7" s="269"/>
      <c r="I7" s="269"/>
      <c r="J7" s="269"/>
      <c r="K7" s="269"/>
      <c r="L7" s="269" t="s">
        <v>38</v>
      </c>
      <c r="M7" s="269" t="s">
        <v>39</v>
      </c>
      <c r="N7" s="269" t="s">
        <v>40</v>
      </c>
      <c r="O7" s="270" t="s">
        <v>386</v>
      </c>
      <c r="P7" s="315">
        <v>2424164013</v>
      </c>
      <c r="Q7" s="315">
        <v>1397700000</v>
      </c>
      <c r="R7" s="315">
        <v>0</v>
      </c>
      <c r="S7" s="315">
        <v>3821864013</v>
      </c>
      <c r="T7" s="315">
        <v>0</v>
      </c>
      <c r="U7" s="315">
        <v>3078864013</v>
      </c>
      <c r="V7" s="315">
        <v>743000000</v>
      </c>
      <c r="W7" s="315">
        <v>2236552843</v>
      </c>
      <c r="X7" s="315">
        <v>2215768737</v>
      </c>
      <c r="Y7" s="315">
        <v>2205429446</v>
      </c>
      <c r="Z7" s="315">
        <v>2187324353</v>
      </c>
    </row>
    <row r="8" spans="1:26" ht="33.75" x14ac:dyDescent="0.25">
      <c r="A8" s="269" t="s">
        <v>32</v>
      </c>
      <c r="B8" s="270" t="s">
        <v>400</v>
      </c>
      <c r="C8" s="274" t="s">
        <v>401</v>
      </c>
      <c r="D8" s="269" t="s">
        <v>35</v>
      </c>
      <c r="E8" s="269" t="s">
        <v>382</v>
      </c>
      <c r="F8" s="269"/>
      <c r="G8" s="269"/>
      <c r="H8" s="269"/>
      <c r="I8" s="269"/>
      <c r="J8" s="269"/>
      <c r="K8" s="269"/>
      <c r="L8" s="269" t="s">
        <v>38</v>
      </c>
      <c r="M8" s="269" t="s">
        <v>39</v>
      </c>
      <c r="N8" s="269" t="s">
        <v>40</v>
      </c>
      <c r="O8" s="270" t="s">
        <v>402</v>
      </c>
      <c r="P8" s="315">
        <v>2978155287</v>
      </c>
      <c r="Q8" s="315">
        <v>0</v>
      </c>
      <c r="R8" s="315">
        <v>6979529</v>
      </c>
      <c r="S8" s="315">
        <v>2971175758</v>
      </c>
      <c r="T8" s="315">
        <v>0</v>
      </c>
      <c r="U8" s="315">
        <v>2593799608.0300002</v>
      </c>
      <c r="V8" s="315">
        <v>377376149.97000003</v>
      </c>
      <c r="W8" s="315">
        <v>2436247015.21</v>
      </c>
      <c r="X8" s="315">
        <v>1761296846.6900001</v>
      </c>
      <c r="Y8" s="315">
        <v>1759442381.1700001</v>
      </c>
      <c r="Z8" s="315">
        <v>1759442381.1700001</v>
      </c>
    </row>
    <row r="9" spans="1:26" ht="33.75" x14ac:dyDescent="0.25">
      <c r="A9" s="269" t="s">
        <v>32</v>
      </c>
      <c r="B9" s="270" t="s">
        <v>400</v>
      </c>
      <c r="C9" s="274" t="s">
        <v>387</v>
      </c>
      <c r="D9" s="269" t="s">
        <v>35</v>
      </c>
      <c r="E9" s="269" t="s">
        <v>385</v>
      </c>
      <c r="F9" s="269" t="s">
        <v>388</v>
      </c>
      <c r="G9" s="269" t="s">
        <v>382</v>
      </c>
      <c r="H9" s="269" t="s">
        <v>389</v>
      </c>
      <c r="I9" s="269"/>
      <c r="J9" s="269"/>
      <c r="K9" s="269"/>
      <c r="L9" s="269" t="s">
        <v>38</v>
      </c>
      <c r="M9" s="269" t="s">
        <v>39</v>
      </c>
      <c r="N9" s="269" t="s">
        <v>40</v>
      </c>
      <c r="O9" s="270" t="s">
        <v>390</v>
      </c>
      <c r="P9" s="315">
        <v>302499465</v>
      </c>
      <c r="Q9" s="315">
        <v>13500000</v>
      </c>
      <c r="R9" s="315">
        <v>0</v>
      </c>
      <c r="S9" s="315">
        <v>315999465</v>
      </c>
      <c r="T9" s="315">
        <v>0</v>
      </c>
      <c r="U9" s="315">
        <v>315999465</v>
      </c>
      <c r="V9" s="315">
        <v>0</v>
      </c>
      <c r="W9" s="315">
        <v>247947523</v>
      </c>
      <c r="X9" s="315">
        <v>247947523</v>
      </c>
      <c r="Y9" s="315">
        <v>247947523</v>
      </c>
      <c r="Z9" s="315">
        <v>247947523</v>
      </c>
    </row>
    <row r="10" spans="1:26" ht="33.75" x14ac:dyDescent="0.25">
      <c r="A10" s="269" t="s">
        <v>32</v>
      </c>
      <c r="B10" s="270" t="s">
        <v>400</v>
      </c>
      <c r="C10" s="274" t="s">
        <v>391</v>
      </c>
      <c r="D10" s="269" t="s">
        <v>35</v>
      </c>
      <c r="E10" s="269" t="s">
        <v>385</v>
      </c>
      <c r="F10" s="269" t="s">
        <v>388</v>
      </c>
      <c r="G10" s="269" t="s">
        <v>382</v>
      </c>
      <c r="H10" s="269" t="s">
        <v>392</v>
      </c>
      <c r="I10" s="269"/>
      <c r="J10" s="269"/>
      <c r="K10" s="269"/>
      <c r="L10" s="269" t="s">
        <v>38</v>
      </c>
      <c r="M10" s="269" t="s">
        <v>39</v>
      </c>
      <c r="N10" s="269" t="s">
        <v>40</v>
      </c>
      <c r="O10" s="270" t="s">
        <v>398</v>
      </c>
      <c r="P10" s="315">
        <v>89997280</v>
      </c>
      <c r="Q10" s="315">
        <v>59500000</v>
      </c>
      <c r="R10" s="315">
        <v>0</v>
      </c>
      <c r="S10" s="315">
        <v>149497280</v>
      </c>
      <c r="T10" s="315">
        <v>0</v>
      </c>
      <c r="U10" s="315">
        <v>149497280</v>
      </c>
      <c r="V10" s="315">
        <v>0</v>
      </c>
      <c r="W10" s="315">
        <v>70225638</v>
      </c>
      <c r="X10" s="315">
        <v>62128621</v>
      </c>
      <c r="Y10" s="315">
        <v>62128621</v>
      </c>
      <c r="Z10" s="315">
        <v>62128621</v>
      </c>
    </row>
    <row r="11" spans="1:26" ht="33.75" x14ac:dyDescent="0.25">
      <c r="A11" s="269" t="s">
        <v>32</v>
      </c>
      <c r="B11" s="270" t="s">
        <v>400</v>
      </c>
      <c r="C11" s="274" t="s">
        <v>403</v>
      </c>
      <c r="D11" s="269" t="s">
        <v>35</v>
      </c>
      <c r="E11" s="269" t="s">
        <v>385</v>
      </c>
      <c r="F11" s="269" t="s">
        <v>39</v>
      </c>
      <c r="G11" s="269"/>
      <c r="H11" s="269"/>
      <c r="I11" s="269"/>
      <c r="J11" s="269"/>
      <c r="K11" s="269"/>
      <c r="L11" s="269" t="s">
        <v>38</v>
      </c>
      <c r="M11" s="269" t="s">
        <v>39</v>
      </c>
      <c r="N11" s="269" t="s">
        <v>40</v>
      </c>
      <c r="O11" s="270" t="s">
        <v>69</v>
      </c>
      <c r="P11" s="315">
        <v>170685683</v>
      </c>
      <c r="Q11" s="315">
        <v>0</v>
      </c>
      <c r="R11" s="315">
        <v>0</v>
      </c>
      <c r="S11" s="315">
        <v>170685683</v>
      </c>
      <c r="T11" s="315">
        <v>0</v>
      </c>
      <c r="U11" s="315">
        <v>13855208.939999999</v>
      </c>
      <c r="V11" s="315">
        <v>156830474.06</v>
      </c>
      <c r="W11" s="315">
        <v>13460180.98</v>
      </c>
      <c r="X11" s="315">
        <v>13460180.98</v>
      </c>
      <c r="Y11" s="315">
        <v>13460180.98</v>
      </c>
      <c r="Z11" s="315">
        <v>13460180.98</v>
      </c>
    </row>
    <row r="12" spans="1:26" ht="33.75" x14ac:dyDescent="0.25">
      <c r="A12" s="269" t="s">
        <v>32</v>
      </c>
      <c r="B12" s="270" t="s">
        <v>400</v>
      </c>
      <c r="C12" s="274" t="s">
        <v>393</v>
      </c>
      <c r="D12" s="269" t="s">
        <v>35</v>
      </c>
      <c r="E12" s="269" t="s">
        <v>394</v>
      </c>
      <c r="F12" s="269" t="s">
        <v>379</v>
      </c>
      <c r="G12" s="269"/>
      <c r="H12" s="269"/>
      <c r="I12" s="269"/>
      <c r="J12" s="269"/>
      <c r="K12" s="269"/>
      <c r="L12" s="269" t="s">
        <v>38</v>
      </c>
      <c r="M12" s="269" t="s">
        <v>39</v>
      </c>
      <c r="N12" s="269" t="s">
        <v>40</v>
      </c>
      <c r="O12" s="270" t="s">
        <v>395</v>
      </c>
      <c r="P12" s="315">
        <v>52887671</v>
      </c>
      <c r="Q12" s="315">
        <v>6979529</v>
      </c>
      <c r="R12" s="315">
        <v>0</v>
      </c>
      <c r="S12" s="315">
        <v>59867200</v>
      </c>
      <c r="T12" s="315">
        <v>0</v>
      </c>
      <c r="U12" s="315">
        <v>59867200</v>
      </c>
      <c r="V12" s="315">
        <v>0</v>
      </c>
      <c r="W12" s="315">
        <v>59867200</v>
      </c>
      <c r="X12" s="315">
        <v>59867200</v>
      </c>
      <c r="Y12" s="315">
        <v>59867200</v>
      </c>
      <c r="Z12" s="315">
        <v>59867200</v>
      </c>
    </row>
    <row r="13" spans="1:26" ht="33.75" x14ac:dyDescent="0.25">
      <c r="A13" s="269" t="s">
        <v>32</v>
      </c>
      <c r="B13" s="270" t="s">
        <v>400</v>
      </c>
      <c r="C13" s="274" t="s">
        <v>396</v>
      </c>
      <c r="D13" s="269" t="s">
        <v>35</v>
      </c>
      <c r="E13" s="269" t="s">
        <v>394</v>
      </c>
      <c r="F13" s="269" t="s">
        <v>388</v>
      </c>
      <c r="G13" s="269" t="s">
        <v>379</v>
      </c>
      <c r="H13" s="269"/>
      <c r="I13" s="269"/>
      <c r="J13" s="269"/>
      <c r="K13" s="269"/>
      <c r="L13" s="269" t="s">
        <v>38</v>
      </c>
      <c r="M13" s="269" t="s">
        <v>62</v>
      </c>
      <c r="N13" s="269" t="s">
        <v>63</v>
      </c>
      <c r="O13" s="270" t="s">
        <v>397</v>
      </c>
      <c r="P13" s="315">
        <v>116865400</v>
      </c>
      <c r="Q13" s="315">
        <v>0</v>
      </c>
      <c r="R13" s="315">
        <v>0</v>
      </c>
      <c r="S13" s="315">
        <v>116865400</v>
      </c>
      <c r="T13" s="315">
        <v>0</v>
      </c>
      <c r="U13" s="315">
        <v>94742384</v>
      </c>
      <c r="V13" s="315">
        <v>22123016</v>
      </c>
      <c r="W13" s="315">
        <v>94742384</v>
      </c>
      <c r="X13" s="315">
        <v>0</v>
      </c>
      <c r="Y13" s="315">
        <v>0</v>
      </c>
      <c r="Z13" s="315">
        <v>0</v>
      </c>
    </row>
    <row r="14" spans="1:26" ht="45" x14ac:dyDescent="0.25">
      <c r="A14" s="269" t="s">
        <v>32</v>
      </c>
      <c r="B14" s="270" t="s">
        <v>400</v>
      </c>
      <c r="C14" s="274" t="s">
        <v>404</v>
      </c>
      <c r="D14" s="269" t="s">
        <v>71</v>
      </c>
      <c r="E14" s="269" t="s">
        <v>377</v>
      </c>
      <c r="F14" s="269" t="s">
        <v>73</v>
      </c>
      <c r="G14" s="269" t="s">
        <v>46</v>
      </c>
      <c r="H14" s="269" t="s">
        <v>405</v>
      </c>
      <c r="I14" s="269"/>
      <c r="J14" s="269"/>
      <c r="K14" s="269"/>
      <c r="L14" s="269" t="s">
        <v>38</v>
      </c>
      <c r="M14" s="269" t="s">
        <v>39</v>
      </c>
      <c r="N14" s="269" t="s">
        <v>40</v>
      </c>
      <c r="O14" s="270" t="s">
        <v>406</v>
      </c>
      <c r="P14" s="315">
        <v>3777772292</v>
      </c>
      <c r="Q14" s="315">
        <v>0</v>
      </c>
      <c r="R14" s="315">
        <v>0</v>
      </c>
      <c r="S14" s="315">
        <v>3777772292</v>
      </c>
      <c r="T14" s="315">
        <v>0</v>
      </c>
      <c r="U14" s="315">
        <v>3777701142</v>
      </c>
      <c r="V14" s="315">
        <v>71150</v>
      </c>
      <c r="W14" s="315">
        <v>2863055376</v>
      </c>
      <c r="X14" s="315">
        <v>2715238710</v>
      </c>
      <c r="Y14" s="315">
        <v>2715238710</v>
      </c>
      <c r="Z14" s="315">
        <v>2715238710</v>
      </c>
    </row>
    <row r="15" spans="1:26" ht="45" x14ac:dyDescent="0.25">
      <c r="A15" s="269" t="s">
        <v>32</v>
      </c>
      <c r="B15" s="270" t="s">
        <v>400</v>
      </c>
      <c r="C15" s="274" t="s">
        <v>404</v>
      </c>
      <c r="D15" s="269" t="s">
        <v>71</v>
      </c>
      <c r="E15" s="269" t="s">
        <v>377</v>
      </c>
      <c r="F15" s="269" t="s">
        <v>73</v>
      </c>
      <c r="G15" s="269" t="s">
        <v>46</v>
      </c>
      <c r="H15" s="269" t="s">
        <v>405</v>
      </c>
      <c r="I15" s="269"/>
      <c r="J15" s="269"/>
      <c r="K15" s="269"/>
      <c r="L15" s="269" t="s">
        <v>38</v>
      </c>
      <c r="M15" s="269" t="s">
        <v>62</v>
      </c>
      <c r="N15" s="269" t="s">
        <v>40</v>
      </c>
      <c r="O15" s="270" t="s">
        <v>406</v>
      </c>
      <c r="P15" s="315">
        <v>0</v>
      </c>
      <c r="Q15" s="315">
        <v>1061420000</v>
      </c>
      <c r="R15" s="315">
        <v>0</v>
      </c>
      <c r="S15" s="315">
        <v>1061420000</v>
      </c>
      <c r="T15" s="315">
        <v>0</v>
      </c>
      <c r="U15" s="315">
        <v>953387730</v>
      </c>
      <c r="V15" s="315">
        <v>108032270</v>
      </c>
      <c r="W15" s="315">
        <v>920554396</v>
      </c>
      <c r="X15" s="315">
        <v>474439621</v>
      </c>
      <c r="Y15" s="315">
        <v>474439621</v>
      </c>
      <c r="Z15" s="315">
        <v>474439621</v>
      </c>
    </row>
    <row r="16" spans="1:26" ht="45" x14ac:dyDescent="0.25">
      <c r="A16" s="269" t="s">
        <v>32</v>
      </c>
      <c r="B16" s="270" t="s">
        <v>400</v>
      </c>
      <c r="C16" s="274" t="s">
        <v>407</v>
      </c>
      <c r="D16" s="269" t="s">
        <v>71</v>
      </c>
      <c r="E16" s="269" t="s">
        <v>377</v>
      </c>
      <c r="F16" s="269" t="s">
        <v>73</v>
      </c>
      <c r="G16" s="269" t="s">
        <v>68</v>
      </c>
      <c r="H16" s="269" t="s">
        <v>405</v>
      </c>
      <c r="I16" s="269"/>
      <c r="J16" s="269"/>
      <c r="K16" s="269"/>
      <c r="L16" s="269" t="s">
        <v>38</v>
      </c>
      <c r="M16" s="269" t="s">
        <v>39</v>
      </c>
      <c r="N16" s="269" t="s">
        <v>40</v>
      </c>
      <c r="O16" s="270" t="s">
        <v>406</v>
      </c>
      <c r="P16" s="315">
        <v>4078992933</v>
      </c>
      <c r="Q16" s="315">
        <v>0</v>
      </c>
      <c r="R16" s="315">
        <v>0</v>
      </c>
      <c r="S16" s="315">
        <v>4078992933</v>
      </c>
      <c r="T16" s="315">
        <v>4164544</v>
      </c>
      <c r="U16" s="315">
        <v>4074828388.2800002</v>
      </c>
      <c r="V16" s="315">
        <v>0.72</v>
      </c>
      <c r="W16" s="315">
        <v>3114988192.2800002</v>
      </c>
      <c r="X16" s="315">
        <v>2933596103.6700001</v>
      </c>
      <c r="Y16" s="315">
        <v>2933596103.6700001</v>
      </c>
      <c r="Z16" s="315">
        <v>2918018466.6700001</v>
      </c>
    </row>
    <row r="17" spans="1:27" ht="45" x14ac:dyDescent="0.25">
      <c r="A17" s="269" t="s">
        <v>32</v>
      </c>
      <c r="B17" s="270" t="s">
        <v>400</v>
      </c>
      <c r="C17" s="274" t="s">
        <v>407</v>
      </c>
      <c r="D17" s="269" t="s">
        <v>71</v>
      </c>
      <c r="E17" s="269" t="s">
        <v>377</v>
      </c>
      <c r="F17" s="269" t="s">
        <v>73</v>
      </c>
      <c r="G17" s="269" t="s">
        <v>68</v>
      </c>
      <c r="H17" s="269" t="s">
        <v>405</v>
      </c>
      <c r="I17" s="269"/>
      <c r="J17" s="269"/>
      <c r="K17" s="269"/>
      <c r="L17" s="269" t="s">
        <v>38</v>
      </c>
      <c r="M17" s="269" t="s">
        <v>62</v>
      </c>
      <c r="N17" s="269" t="s">
        <v>40</v>
      </c>
      <c r="O17" s="270" t="s">
        <v>406</v>
      </c>
      <c r="P17" s="315">
        <v>0</v>
      </c>
      <c r="Q17" s="315">
        <v>348174366</v>
      </c>
      <c r="R17" s="315">
        <v>0</v>
      </c>
      <c r="S17" s="315">
        <v>348174366</v>
      </c>
      <c r="T17" s="315">
        <v>0</v>
      </c>
      <c r="U17" s="315">
        <v>348174366</v>
      </c>
      <c r="V17" s="315">
        <v>0</v>
      </c>
      <c r="W17" s="315">
        <v>229728404</v>
      </c>
      <c r="X17" s="315">
        <v>53318220</v>
      </c>
      <c r="Y17" s="315">
        <v>53318220</v>
      </c>
      <c r="Z17" s="315">
        <v>51180828</v>
      </c>
    </row>
    <row r="18" spans="1:27" ht="45" x14ac:dyDescent="0.25">
      <c r="A18" s="269" t="s">
        <v>32</v>
      </c>
      <c r="B18" s="270" t="s">
        <v>400</v>
      </c>
      <c r="C18" s="274" t="s">
        <v>408</v>
      </c>
      <c r="D18" s="269" t="s">
        <v>71</v>
      </c>
      <c r="E18" s="269" t="s">
        <v>376</v>
      </c>
      <c r="F18" s="269" t="s">
        <v>73</v>
      </c>
      <c r="G18" s="269" t="s">
        <v>147</v>
      </c>
      <c r="H18" s="269" t="s">
        <v>405</v>
      </c>
      <c r="I18" s="269"/>
      <c r="J18" s="269"/>
      <c r="K18" s="269"/>
      <c r="L18" s="269" t="s">
        <v>38</v>
      </c>
      <c r="M18" s="269" t="s">
        <v>39</v>
      </c>
      <c r="N18" s="269" t="s">
        <v>40</v>
      </c>
      <c r="O18" s="270" t="s">
        <v>406</v>
      </c>
      <c r="P18" s="315">
        <v>5587127957</v>
      </c>
      <c r="Q18" s="315">
        <v>0</v>
      </c>
      <c r="R18" s="315">
        <v>0</v>
      </c>
      <c r="S18" s="315">
        <v>5587127957</v>
      </c>
      <c r="T18" s="315">
        <v>1186114</v>
      </c>
      <c r="U18" s="315">
        <v>5584333698.3299999</v>
      </c>
      <c r="V18" s="315">
        <v>1608144.67</v>
      </c>
      <c r="W18" s="315">
        <v>4161447456.3299999</v>
      </c>
      <c r="X18" s="315">
        <v>3973283385</v>
      </c>
      <c r="Y18" s="315">
        <v>3973283385</v>
      </c>
      <c r="Z18" s="315">
        <v>3965500643</v>
      </c>
    </row>
    <row r="19" spans="1:27" ht="45" x14ac:dyDescent="0.25">
      <c r="A19" s="269" t="s">
        <v>32</v>
      </c>
      <c r="B19" s="270" t="s">
        <v>400</v>
      </c>
      <c r="C19" s="274" t="s">
        <v>408</v>
      </c>
      <c r="D19" s="269" t="s">
        <v>71</v>
      </c>
      <c r="E19" s="269" t="s">
        <v>376</v>
      </c>
      <c r="F19" s="269" t="s">
        <v>73</v>
      </c>
      <c r="G19" s="269" t="s">
        <v>147</v>
      </c>
      <c r="H19" s="269" t="s">
        <v>405</v>
      </c>
      <c r="I19" s="269"/>
      <c r="J19" s="269"/>
      <c r="K19" s="269"/>
      <c r="L19" s="269" t="s">
        <v>38</v>
      </c>
      <c r="M19" s="269" t="s">
        <v>62</v>
      </c>
      <c r="N19" s="269" t="s">
        <v>40</v>
      </c>
      <c r="O19" s="270" t="s">
        <v>406</v>
      </c>
      <c r="P19" s="315">
        <v>0</v>
      </c>
      <c r="Q19" s="315">
        <v>590405634</v>
      </c>
      <c r="R19" s="315">
        <v>0</v>
      </c>
      <c r="S19" s="315">
        <v>590405634</v>
      </c>
      <c r="T19" s="315">
        <v>0</v>
      </c>
      <c r="U19" s="315">
        <v>586796447</v>
      </c>
      <c r="V19" s="315">
        <v>3609187</v>
      </c>
      <c r="W19" s="315">
        <v>559396447</v>
      </c>
      <c r="X19" s="315">
        <v>231224012</v>
      </c>
      <c r="Y19" s="315">
        <v>228268034</v>
      </c>
      <c r="Z19" s="315">
        <v>228268034</v>
      </c>
    </row>
    <row r="20" spans="1:27" ht="45" x14ac:dyDescent="0.25">
      <c r="A20" s="269" t="s">
        <v>32</v>
      </c>
      <c r="B20" s="270" t="s">
        <v>400</v>
      </c>
      <c r="C20" s="274" t="s">
        <v>409</v>
      </c>
      <c r="D20" s="269" t="s">
        <v>71</v>
      </c>
      <c r="E20" s="269" t="s">
        <v>376</v>
      </c>
      <c r="F20" s="269" t="s">
        <v>73</v>
      </c>
      <c r="G20" s="269" t="s">
        <v>154</v>
      </c>
      <c r="H20" s="269" t="s">
        <v>405</v>
      </c>
      <c r="I20" s="269"/>
      <c r="J20" s="269"/>
      <c r="K20" s="269"/>
      <c r="L20" s="269" t="s">
        <v>38</v>
      </c>
      <c r="M20" s="269" t="s">
        <v>39</v>
      </c>
      <c r="N20" s="269" t="s">
        <v>40</v>
      </c>
      <c r="O20" s="270" t="s">
        <v>406</v>
      </c>
      <c r="P20" s="315">
        <v>3316534066</v>
      </c>
      <c r="Q20" s="315">
        <v>0</v>
      </c>
      <c r="R20" s="315">
        <v>0</v>
      </c>
      <c r="S20" s="315">
        <v>3316534066</v>
      </c>
      <c r="T20" s="315">
        <v>0</v>
      </c>
      <c r="U20" s="315">
        <v>3028624882</v>
      </c>
      <c r="V20" s="315">
        <v>287909184</v>
      </c>
      <c r="W20" s="315">
        <v>2881692063.9400001</v>
      </c>
      <c r="X20" s="315">
        <v>1816209842.51</v>
      </c>
      <c r="Y20" s="315">
        <v>1816209842.51</v>
      </c>
      <c r="Z20" s="315">
        <v>1816209842.51</v>
      </c>
    </row>
    <row r="21" spans="1:27" x14ac:dyDescent="0.25">
      <c r="A21" s="269" t="s">
        <v>1</v>
      </c>
      <c r="B21" s="270" t="s">
        <v>1</v>
      </c>
      <c r="C21" s="274" t="s">
        <v>1</v>
      </c>
      <c r="D21" s="269" t="s">
        <v>1</v>
      </c>
      <c r="E21" s="269" t="s">
        <v>1</v>
      </c>
      <c r="F21" s="269" t="s">
        <v>1</v>
      </c>
      <c r="G21" s="269" t="s">
        <v>1</v>
      </c>
      <c r="H21" s="269" t="s">
        <v>1</v>
      </c>
      <c r="I21" s="269" t="s">
        <v>1</v>
      </c>
      <c r="J21" s="269" t="s">
        <v>1</v>
      </c>
      <c r="K21" s="269" t="s">
        <v>1</v>
      </c>
      <c r="L21" s="269" t="s">
        <v>1</v>
      </c>
      <c r="M21" s="269" t="s">
        <v>1</v>
      </c>
      <c r="N21" s="269" t="s">
        <v>1</v>
      </c>
      <c r="O21" s="270" t="s">
        <v>1</v>
      </c>
      <c r="P21" s="315">
        <f>SUM(P5:P20)</f>
        <v>50532151033</v>
      </c>
      <c r="Q21" s="315">
        <f t="shared" ref="Q21:Z21" si="0">SUM(Q5:Q20)</f>
        <v>4783679529</v>
      </c>
      <c r="R21" s="315">
        <f t="shared" si="0"/>
        <v>734679529</v>
      </c>
      <c r="S21" s="315">
        <f>SUM(S5:S20)</f>
        <v>54581151033</v>
      </c>
      <c r="T21" s="315">
        <f t="shared" si="0"/>
        <v>5350658</v>
      </c>
      <c r="U21" s="315">
        <f t="shared" si="0"/>
        <v>51569240798.580002</v>
      </c>
      <c r="V21" s="315">
        <f t="shared" si="0"/>
        <v>3006559576.4200001</v>
      </c>
      <c r="W21" s="315">
        <f t="shared" si="0"/>
        <v>41158087513.739998</v>
      </c>
      <c r="X21" s="315">
        <f t="shared" si="0"/>
        <v>37796634071.849998</v>
      </c>
      <c r="Y21" s="315">
        <f t="shared" si="0"/>
        <v>37769506672.330002</v>
      </c>
      <c r="Z21" s="315">
        <f t="shared" si="0"/>
        <v>37692186455.330002</v>
      </c>
    </row>
    <row r="22" spans="1:27" x14ac:dyDescent="0.25">
      <c r="A22" s="269" t="s">
        <v>1</v>
      </c>
      <c r="B22" s="275" t="s">
        <v>1</v>
      </c>
      <c r="C22" s="274" t="s">
        <v>1</v>
      </c>
      <c r="D22" s="269" t="s">
        <v>1</v>
      </c>
      <c r="E22" s="269" t="s">
        <v>1</v>
      </c>
      <c r="F22" s="269" t="s">
        <v>1</v>
      </c>
      <c r="G22" s="269" t="s">
        <v>1</v>
      </c>
      <c r="H22" s="269" t="s">
        <v>1</v>
      </c>
      <c r="I22" s="269" t="s">
        <v>1</v>
      </c>
      <c r="J22" s="269" t="s">
        <v>1</v>
      </c>
      <c r="K22" s="269" t="s">
        <v>1</v>
      </c>
      <c r="L22" s="269" t="s">
        <v>1</v>
      </c>
      <c r="M22" s="269" t="s">
        <v>1</v>
      </c>
      <c r="N22" s="269" t="s">
        <v>1</v>
      </c>
      <c r="O22" s="270" t="s">
        <v>1</v>
      </c>
      <c r="P22" s="276" t="s">
        <v>1</v>
      </c>
      <c r="Q22" s="276" t="s">
        <v>1</v>
      </c>
      <c r="R22" s="276" t="s">
        <v>1</v>
      </c>
      <c r="S22" s="276" t="s">
        <v>1</v>
      </c>
      <c r="T22" s="276" t="s">
        <v>1</v>
      </c>
      <c r="U22" s="276" t="s">
        <v>1</v>
      </c>
      <c r="V22" s="276" t="s">
        <v>1</v>
      </c>
      <c r="W22" s="276" t="s">
        <v>1</v>
      </c>
      <c r="X22" s="276" t="s">
        <v>1</v>
      </c>
      <c r="Y22" s="276" t="s">
        <v>1</v>
      </c>
      <c r="Z22" s="276" t="s">
        <v>1</v>
      </c>
    </row>
    <row r="23" spans="1:27" ht="33.950000000000003" customHeight="1" x14ac:dyDescent="0.25"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</row>
    <row r="24" spans="1:27" x14ac:dyDescent="0.25">
      <c r="P24" s="316"/>
      <c r="Q24" s="316"/>
      <c r="R24" s="316"/>
      <c r="S24" s="316"/>
      <c r="T24" s="316"/>
      <c r="U24" s="316"/>
      <c r="V24" s="316"/>
      <c r="W24" s="316"/>
      <c r="X24" s="316"/>
      <c r="Y24" s="316"/>
      <c r="Z24" s="316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JUL 2015 (2)</vt:lpstr>
      <vt:lpstr>RESUMEN</vt:lpstr>
      <vt:lpstr>EJECUCION OCTUBRE 2024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Jeyny Faisuly Cruz Cáceres</cp:lastModifiedBy>
  <cp:lastPrinted>2024-10-01T14:36:33Z</cp:lastPrinted>
  <dcterms:created xsi:type="dcterms:W3CDTF">2015-08-03T13:34:35Z</dcterms:created>
  <dcterms:modified xsi:type="dcterms:W3CDTF">2024-11-06T20:35:24Z</dcterms:modified>
</cp:coreProperties>
</file>