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2\PAA\"/>
    </mc:Choice>
  </mc:AlternateContent>
  <xr:revisionPtr revIDLastSave="0" documentId="13_ncr:1_{373DC88E-DAED-416D-95CA-24047A29592A}" xr6:coauthVersionLast="43" xr6:coauthVersionMax="43" xr10:uidLastSave="{00000000-0000-0000-0000-000000000000}"/>
  <bookViews>
    <workbookView xWindow="45" yWindow="1035" windowWidth="21720" windowHeight="14370" firstSheet="1" activeTab="2" xr2:uid="{00000000-000D-0000-FFFF-FFFF00000000}"/>
  </bookViews>
  <sheets>
    <sheet name="traslados entre subrubros" sheetId="73" r:id="rId1"/>
    <sheet name="PAA-EJECUCION 2022-03-11" sheetId="71" r:id="rId2"/>
    <sheet name="2022-03-15" sheetId="75" r:id="rId3"/>
  </sheets>
  <externalReferences>
    <externalReference r:id="rId4"/>
    <externalReference r:id="rId5"/>
    <externalReference r:id="rId6"/>
    <externalReference r:id="rId7"/>
  </externalReferences>
  <definedNames>
    <definedName name="_xlnm._FilterDatabase" localSheetId="2" hidden="1">'2022-03-15'!$A$19:$AG$323</definedName>
    <definedName name="_xlnm._FilterDatabase" localSheetId="1" hidden="1">'PAA-EJECUCION 2022-03-11'!$A$5:$WWS$5</definedName>
    <definedName name="_xlnm.Print_Area" localSheetId="2">'2022-03-15'!$A$1:$Q$322</definedName>
    <definedName name="_xlnm.Print_Area" localSheetId="1">'PAA-EJECUCION 2022-03-11'!$A$7:$K$132</definedName>
    <definedName name="base_1" localSheetId="1">[1]BASE_DATOS!$A$1:$C$147</definedName>
    <definedName name="base_1">[1]BASE_DATOS!$A$1:$C$147</definedName>
    <definedName name="ELEMENTOS_DE_ASEO">"BASE_DATOS"</definedName>
    <definedName name="Fuente3" localSheetId="1">[2]Hoja2!$A$1:$C$207</definedName>
    <definedName name="Fuente3">[2]Hoja2!$A$1:$C$207</definedName>
    <definedName name="gloria" localSheetId="2">#REF!</definedName>
    <definedName name="JUAN" localSheetId="2">#REF!</definedName>
    <definedName name="JUAN" localSheetId="1">#REF!</definedName>
    <definedName name="JUAN">#REF!</definedName>
    <definedName name="julian" localSheetId="2">#REF!</definedName>
    <definedName name="julian" localSheetId="1">#REF!</definedName>
    <definedName name="MAO" localSheetId="1">'[3]PLAN COMPRAS_2003'!$A$4:$D$382</definedName>
    <definedName name="MAO">'[3]PLAN COMPRAS_2003'!$A$4:$D$382</definedName>
    <definedName name="MOA" localSheetId="1">'[3]PLAN COMPRAS_2003'!$A$4:$D$382</definedName>
    <definedName name="MOA">'[3]PLAN COMPRAS_2003'!$A$4:$D$382</definedName>
    <definedName name="RUTH" localSheetId="2">#REF!</definedName>
    <definedName name="RUTH" localSheetId="1">#REF!</definedName>
    <definedName name="_xlnm.Print_Titles" localSheetId="2">'2022-03-15'!$19:$19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 i="73" l="1"/>
  <c r="J4" i="73"/>
  <c r="X18" i="75"/>
  <c r="Y18" i="75"/>
  <c r="M18" i="75"/>
  <c r="N18" i="75"/>
  <c r="E12" i="75" s="1"/>
  <c r="V105" i="71"/>
  <c r="V86" i="71"/>
  <c r="AI101" i="71"/>
  <c r="Z311" i="75"/>
  <c r="Z307" i="75"/>
  <c r="Z306" i="75"/>
  <c r="Z305" i="75"/>
  <c r="Z303" i="75"/>
  <c r="Z302" i="75"/>
  <c r="Z301" i="75"/>
  <c r="Z297" i="75"/>
  <c r="Z295" i="75"/>
  <c r="Z294" i="75"/>
  <c r="Z293" i="75"/>
  <c r="Z277" i="75"/>
  <c r="Z267" i="75"/>
  <c r="Z266" i="75"/>
  <c r="Z265" i="75"/>
  <c r="Z264" i="75"/>
  <c r="Z262" i="75"/>
  <c r="Z258" i="75"/>
  <c r="Z257" i="75"/>
  <c r="Z255" i="75"/>
  <c r="Z254" i="75"/>
  <c r="Z253" i="75"/>
  <c r="Z252" i="75"/>
  <c r="Z250" i="75"/>
  <c r="Z249" i="75"/>
  <c r="Z248" i="75"/>
  <c r="Z247" i="75"/>
  <c r="Z237" i="75"/>
  <c r="Z236" i="75"/>
  <c r="Z235" i="75"/>
  <c r="Z234" i="75"/>
  <c r="Z233" i="75"/>
  <c r="Z231" i="75"/>
  <c r="Z228" i="75"/>
  <c r="Z227" i="75"/>
  <c r="Z226" i="75"/>
  <c r="Z224" i="75"/>
  <c r="Z222" i="75"/>
  <c r="Z217" i="75"/>
  <c r="Z214" i="75"/>
  <c r="Z212" i="75"/>
  <c r="Z207" i="75"/>
  <c r="Z204" i="75"/>
  <c r="Z203" i="75"/>
  <c r="Z202" i="75"/>
  <c r="Z199" i="75"/>
  <c r="Z195" i="75"/>
  <c r="Z182" i="75"/>
  <c r="Z174" i="75"/>
  <c r="Z172" i="75"/>
  <c r="Z170" i="75"/>
  <c r="Z156" i="75"/>
  <c r="Z149" i="75"/>
  <c r="Z146" i="75"/>
  <c r="Z145" i="75"/>
  <c r="Z132" i="75"/>
  <c r="Z131" i="75"/>
  <c r="Z130" i="75"/>
  <c r="Z124" i="75"/>
  <c r="Z122" i="75"/>
  <c r="Z121" i="75"/>
  <c r="Z119" i="75"/>
  <c r="Z117" i="75"/>
  <c r="Z116" i="75"/>
  <c r="Z114" i="75"/>
  <c r="Z113" i="75"/>
  <c r="Z112" i="75"/>
  <c r="Z106" i="75"/>
  <c r="Z102" i="75"/>
  <c r="Z101" i="75"/>
  <c r="Z100" i="75"/>
  <c r="Z99" i="75"/>
  <c r="Z97" i="75"/>
  <c r="Z96" i="75"/>
  <c r="Z94" i="75"/>
  <c r="Z93" i="75"/>
  <c r="Z92" i="75"/>
  <c r="Z91" i="75"/>
  <c r="Z90" i="75"/>
  <c r="Z89" i="75"/>
  <c r="Z88" i="75"/>
  <c r="Z87" i="75"/>
  <c r="Z86" i="75"/>
  <c r="Z85" i="75"/>
  <c r="Z84" i="75"/>
  <c r="Z83" i="75"/>
  <c r="Z82" i="75"/>
  <c r="Z81" i="75"/>
  <c r="Z79" i="75"/>
  <c r="Z77" i="75"/>
  <c r="Z76" i="75"/>
  <c r="Z75" i="75"/>
  <c r="Z74" i="75"/>
  <c r="Z73" i="75"/>
  <c r="Z72" i="75"/>
  <c r="Z66" i="75"/>
  <c r="AI82" i="71"/>
  <c r="AI117" i="71"/>
  <c r="N101" i="71"/>
  <c r="AD140" i="71"/>
  <c r="U139" i="71"/>
  <c r="U140" i="71"/>
  <c r="U141" i="71"/>
  <c r="U142" i="71"/>
  <c r="N139" i="71"/>
  <c r="N140" i="71"/>
  <c r="N141" i="71"/>
  <c r="N142" i="71"/>
  <c r="N138" i="71"/>
  <c r="W140" i="71"/>
  <c r="AA140" i="71"/>
  <c r="AC140" i="71"/>
  <c r="AE140" i="71" s="1"/>
  <c r="P78" i="71"/>
  <c r="Q47" i="71"/>
  <c r="P47" i="71"/>
  <c r="K78" i="71"/>
  <c r="L78" i="71"/>
  <c r="M78" i="71"/>
  <c r="N23" i="71"/>
  <c r="N51" i="71"/>
  <c r="AI107" i="71"/>
  <c r="AI53" i="71"/>
  <c r="AG47" i="71"/>
  <c r="Q78" i="71"/>
  <c r="R110" i="71"/>
  <c r="U110" i="71"/>
  <c r="N9" i="71"/>
  <c r="L160" i="71"/>
  <c r="Y152" i="71"/>
  <c r="AB145" i="71"/>
  <c r="AB143" i="71"/>
  <c r="AB149" i="71"/>
  <c r="Y143" i="71"/>
  <c r="V143" i="71"/>
  <c r="T143" i="71"/>
  <c r="S143" i="71"/>
  <c r="Q143" i="71"/>
  <c r="M143" i="71"/>
  <c r="L143" i="71"/>
  <c r="K143" i="71"/>
  <c r="AD142" i="71"/>
  <c r="Z142" i="71"/>
  <c r="W142" i="71"/>
  <c r="AA142" i="71"/>
  <c r="AC142" i="71" s="1"/>
  <c r="AE142" i="71" s="1"/>
  <c r="AD141" i="71"/>
  <c r="AD139" i="71"/>
  <c r="W139" i="71"/>
  <c r="AA139" i="71"/>
  <c r="AD138" i="71"/>
  <c r="Z138" i="71"/>
  <c r="U138" i="71"/>
  <c r="X136" i="71"/>
  <c r="S136" i="71"/>
  <c r="Q136" i="71"/>
  <c r="M136" i="71"/>
  <c r="L136" i="71"/>
  <c r="K136" i="71"/>
  <c r="N135" i="71"/>
  <c r="N136" i="71" s="1"/>
  <c r="AA131" i="71"/>
  <c r="W131" i="71"/>
  <c r="N131" i="71"/>
  <c r="AB130" i="71"/>
  <c r="AD125" i="71"/>
  <c r="Z125" i="71"/>
  <c r="Z124" i="71" s="1"/>
  <c r="R125" i="71"/>
  <c r="U125" i="71"/>
  <c r="U124" i="71" s="1"/>
  <c r="N125" i="71"/>
  <c r="N124" i="71" s="1"/>
  <c r="AG124" i="71"/>
  <c r="AF124" i="71"/>
  <c r="AB124" i="71"/>
  <c r="Y124" i="71"/>
  <c r="X124" i="71"/>
  <c r="V124" i="71"/>
  <c r="T124" i="71"/>
  <c r="S124" i="71"/>
  <c r="Q124" i="71"/>
  <c r="P124" i="71"/>
  <c r="O124" i="71"/>
  <c r="M124" i="71"/>
  <c r="L124" i="71"/>
  <c r="K124" i="71"/>
  <c r="AD123" i="71"/>
  <c r="Z123" i="71"/>
  <c r="R123" i="71"/>
  <c r="U123" i="71" s="1"/>
  <c r="L121" i="71"/>
  <c r="AD122" i="71"/>
  <c r="Z122" i="71"/>
  <c r="Z121" i="71" s="1"/>
  <c r="R122" i="71"/>
  <c r="U122" i="71" s="1"/>
  <c r="N122" i="71"/>
  <c r="AG121" i="71"/>
  <c r="AF121" i="71"/>
  <c r="AB121" i="71"/>
  <c r="Y121" i="71"/>
  <c r="X121" i="71"/>
  <c r="V121" i="71"/>
  <c r="T121" i="71"/>
  <c r="S121" i="71"/>
  <c r="P121" i="71"/>
  <c r="O121" i="71"/>
  <c r="M121" i="71"/>
  <c r="K121" i="71"/>
  <c r="AD120" i="71"/>
  <c r="AD119" i="71"/>
  <c r="Z120" i="71"/>
  <c r="Z119" i="71"/>
  <c r="R120" i="71"/>
  <c r="U120" i="71"/>
  <c r="U119" i="71" s="1"/>
  <c r="N120" i="71"/>
  <c r="N119" i="71" s="1"/>
  <c r="L119" i="71"/>
  <c r="AG119" i="71"/>
  <c r="AF119" i="71"/>
  <c r="AB119" i="71"/>
  <c r="Y119" i="71"/>
  <c r="X119" i="71"/>
  <c r="V119" i="71"/>
  <c r="T119" i="71"/>
  <c r="S119" i="71"/>
  <c r="Q119" i="71"/>
  <c r="P119" i="71"/>
  <c r="O119" i="71"/>
  <c r="M119" i="71"/>
  <c r="K119" i="71"/>
  <c r="AD118" i="71"/>
  <c r="Z118" i="71"/>
  <c r="R118" i="71"/>
  <c r="U118" i="71" s="1"/>
  <c r="N118" i="71"/>
  <c r="AD117" i="71"/>
  <c r="Z117" i="71"/>
  <c r="Z116" i="71" s="1"/>
  <c r="R117" i="71"/>
  <c r="N117" i="71"/>
  <c r="AG116" i="71"/>
  <c r="AF116" i="71"/>
  <c r="AB116" i="71"/>
  <c r="Y116" i="71"/>
  <c r="X116" i="71"/>
  <c r="V116" i="71"/>
  <c r="T116" i="71"/>
  <c r="S116" i="71"/>
  <c r="Q116" i="71"/>
  <c r="P116" i="71"/>
  <c r="O116" i="71"/>
  <c r="M116" i="71"/>
  <c r="L116" i="71"/>
  <c r="K116" i="71"/>
  <c r="AD115" i="71"/>
  <c r="AD114" i="71" s="1"/>
  <c r="Z115" i="71"/>
  <c r="Z114" i="71" s="1"/>
  <c r="Z113" i="71" s="1"/>
  <c r="R115" i="71"/>
  <c r="U115" i="71" s="1"/>
  <c r="N115" i="71"/>
  <c r="N114" i="71" s="1"/>
  <c r="AG114" i="71"/>
  <c r="AF114" i="71"/>
  <c r="AB114" i="71"/>
  <c r="Y114" i="71"/>
  <c r="X114" i="71"/>
  <c r="V114" i="71"/>
  <c r="T114" i="71"/>
  <c r="S114" i="71"/>
  <c r="Q114" i="71"/>
  <c r="P114" i="71"/>
  <c r="O114" i="71"/>
  <c r="M114" i="71"/>
  <c r="L114" i="71"/>
  <c r="K114" i="71"/>
  <c r="AD112" i="71"/>
  <c r="AD111" i="71" s="1"/>
  <c r="Z112" i="71"/>
  <c r="Z111" i="71" s="1"/>
  <c r="R112" i="71"/>
  <c r="R111" i="71" s="1"/>
  <c r="N112" i="71"/>
  <c r="N111" i="71" s="1"/>
  <c r="AG111" i="71"/>
  <c r="AF111" i="71"/>
  <c r="AB111" i="71"/>
  <c r="Y111" i="71"/>
  <c r="X111" i="71"/>
  <c r="V111" i="71"/>
  <c r="T111" i="71"/>
  <c r="S111" i="71"/>
  <c r="Q111" i="71"/>
  <c r="P111" i="71"/>
  <c r="O111" i="71"/>
  <c r="M111" i="71"/>
  <c r="L111" i="71"/>
  <c r="K111" i="71"/>
  <c r="AD110" i="71"/>
  <c r="Z110" i="71"/>
  <c r="N110" i="71"/>
  <c r="AD109" i="71"/>
  <c r="Z109" i="71"/>
  <c r="R109" i="71"/>
  <c r="U109" i="71"/>
  <c r="N109" i="71"/>
  <c r="AD108" i="71"/>
  <c r="Z108" i="71"/>
  <c r="R108" i="71"/>
  <c r="U108" i="71" s="1"/>
  <c r="N108" i="71"/>
  <c r="Z107" i="71"/>
  <c r="AD107" i="71"/>
  <c r="R107" i="71"/>
  <c r="U107" i="71"/>
  <c r="AD106" i="71"/>
  <c r="N106" i="71"/>
  <c r="AD105" i="71"/>
  <c r="Z105" i="71"/>
  <c r="R105" i="71"/>
  <c r="U105" i="71"/>
  <c r="AG104" i="71"/>
  <c r="AF104" i="71"/>
  <c r="AB104" i="71"/>
  <c r="Y104" i="71"/>
  <c r="X104" i="71"/>
  <c r="T104" i="71"/>
  <c r="S104" i="71"/>
  <c r="Q104" i="71"/>
  <c r="P104" i="71"/>
  <c r="O104" i="71"/>
  <c r="K104" i="71"/>
  <c r="AD103" i="71"/>
  <c r="Z103" i="71"/>
  <c r="R103" i="71"/>
  <c r="U103" i="71" s="1"/>
  <c r="W103" i="71" s="1"/>
  <c r="N103" i="71"/>
  <c r="AD102" i="71"/>
  <c r="Z102" i="71"/>
  <c r="R102" i="71"/>
  <c r="N102" i="71"/>
  <c r="AD101" i="71"/>
  <c r="Z101" i="71"/>
  <c r="Z100" i="71" s="1"/>
  <c r="R101" i="71"/>
  <c r="U101" i="71" s="1"/>
  <c r="AG100" i="71"/>
  <c r="AF100" i="71"/>
  <c r="AB100" i="71"/>
  <c r="Y100" i="71"/>
  <c r="X100" i="71"/>
  <c r="V100" i="71"/>
  <c r="T100" i="71"/>
  <c r="S100" i="71"/>
  <c r="Q100" i="71"/>
  <c r="P100" i="71"/>
  <c r="O100" i="71"/>
  <c r="M100" i="71"/>
  <c r="L100" i="71"/>
  <c r="K100" i="71"/>
  <c r="AD99" i="71"/>
  <c r="AK98" i="71" s="1"/>
  <c r="Z99" i="71"/>
  <c r="R99" i="71"/>
  <c r="U99" i="71"/>
  <c r="L97" i="71"/>
  <c r="AD98" i="71"/>
  <c r="AI98" i="71" s="1"/>
  <c r="Z98" i="71"/>
  <c r="R98" i="71"/>
  <c r="U98" i="71"/>
  <c r="N98" i="71"/>
  <c r="AG97" i="71"/>
  <c r="AF97" i="71"/>
  <c r="AB97" i="71"/>
  <c r="Y97" i="71"/>
  <c r="X97" i="71"/>
  <c r="V97" i="71"/>
  <c r="T97" i="71"/>
  <c r="S97" i="71"/>
  <c r="Q97" i="71"/>
  <c r="P97" i="71"/>
  <c r="O97" i="71"/>
  <c r="M97" i="71"/>
  <c r="K97" i="71"/>
  <c r="AD96" i="71"/>
  <c r="Z96" i="71"/>
  <c r="R96" i="71"/>
  <c r="U96" i="71"/>
  <c r="N96" i="71"/>
  <c r="Z95" i="71"/>
  <c r="R95" i="71"/>
  <c r="M93" i="71"/>
  <c r="AD94" i="71"/>
  <c r="R94" i="71"/>
  <c r="U94" i="71" s="1"/>
  <c r="U93" i="71" s="1"/>
  <c r="N94" i="71"/>
  <c r="AG93" i="71"/>
  <c r="AF93" i="71"/>
  <c r="AB93" i="71"/>
  <c r="Y93" i="71"/>
  <c r="V93" i="71"/>
  <c r="S93" i="71"/>
  <c r="Q93" i="71"/>
  <c r="P93" i="71"/>
  <c r="O93" i="71"/>
  <c r="L93" i="71"/>
  <c r="K93" i="71"/>
  <c r="AD92" i="71"/>
  <c r="AD91" i="71" s="1"/>
  <c r="Z92" i="71"/>
  <c r="Z91" i="71" s="1"/>
  <c r="R92" i="71"/>
  <c r="U92" i="71" s="1"/>
  <c r="N92" i="71"/>
  <c r="N91" i="71"/>
  <c r="AG91" i="71"/>
  <c r="AF91" i="71"/>
  <c r="AB91" i="71"/>
  <c r="Y91" i="71"/>
  <c r="X91" i="71"/>
  <c r="V91" i="71"/>
  <c r="T91" i="71"/>
  <c r="S91" i="71"/>
  <c r="Q91" i="71"/>
  <c r="P91" i="71"/>
  <c r="O91" i="71"/>
  <c r="M91" i="71"/>
  <c r="L91" i="71"/>
  <c r="K91" i="71"/>
  <c r="AD89" i="71"/>
  <c r="AD88" i="71"/>
  <c r="Z89" i="71"/>
  <c r="Z88" i="71"/>
  <c r="R89" i="71"/>
  <c r="U89" i="71"/>
  <c r="U88" i="71" s="1"/>
  <c r="N89" i="71"/>
  <c r="AG88" i="71"/>
  <c r="AF88" i="71"/>
  <c r="AB88" i="71"/>
  <c r="Y88" i="71"/>
  <c r="X88" i="71"/>
  <c r="V88" i="71"/>
  <c r="T88" i="71"/>
  <c r="S88" i="71"/>
  <c r="Q88" i="71"/>
  <c r="P88" i="71"/>
  <c r="O88" i="71"/>
  <c r="M88" i="71"/>
  <c r="L88" i="71"/>
  <c r="K88" i="71"/>
  <c r="AD87" i="71"/>
  <c r="Z87" i="71"/>
  <c r="R87" i="71"/>
  <c r="U87" i="71"/>
  <c r="N87" i="71"/>
  <c r="Z86" i="71"/>
  <c r="AD86" i="71"/>
  <c r="R86" i="71"/>
  <c r="N86" i="71"/>
  <c r="AG85" i="71"/>
  <c r="AF85" i="71"/>
  <c r="AB85" i="71"/>
  <c r="Y85" i="71"/>
  <c r="X85" i="71"/>
  <c r="T85" i="71"/>
  <c r="S85" i="71"/>
  <c r="Q85" i="71"/>
  <c r="P85" i="71"/>
  <c r="O85" i="71"/>
  <c r="M85" i="71"/>
  <c r="L85" i="71"/>
  <c r="K85" i="71"/>
  <c r="AI83" i="71"/>
  <c r="AD83" i="71"/>
  <c r="Z83" i="71"/>
  <c r="R83" i="71"/>
  <c r="U83" i="71" s="1"/>
  <c r="W83" i="71" s="1"/>
  <c r="N83" i="71"/>
  <c r="AD82" i="71"/>
  <c r="AD81" i="71"/>
  <c r="Z82" i="71"/>
  <c r="Z81" i="71"/>
  <c r="R82" i="71"/>
  <c r="U82" i="71"/>
  <c r="N82" i="71"/>
  <c r="AG81" i="71"/>
  <c r="AF81" i="71"/>
  <c r="AB81" i="71"/>
  <c r="Y81" i="71"/>
  <c r="X81" i="71"/>
  <c r="V81" i="71"/>
  <c r="T81" i="71"/>
  <c r="S81" i="71"/>
  <c r="Q81" i="71"/>
  <c r="P81" i="71"/>
  <c r="O81" i="71"/>
  <c r="M81" i="71"/>
  <c r="L81" i="71"/>
  <c r="K81" i="71"/>
  <c r="AD80" i="71"/>
  <c r="Z80" i="71"/>
  <c r="R80" i="71"/>
  <c r="U80" i="71" s="1"/>
  <c r="W80" i="71" s="1"/>
  <c r="AA80" i="71" s="1"/>
  <c r="N80" i="71"/>
  <c r="R79" i="71"/>
  <c r="R78" i="71"/>
  <c r="N79" i="71"/>
  <c r="N78" i="71"/>
  <c r="AG78" i="71"/>
  <c r="AF78" i="71"/>
  <c r="AB78" i="71"/>
  <c r="Z78" i="71"/>
  <c r="Y78" i="71"/>
  <c r="X78" i="71"/>
  <c r="V78" i="71"/>
  <c r="T78" i="71"/>
  <c r="S78" i="71"/>
  <c r="AD77" i="71"/>
  <c r="Z77" i="71"/>
  <c r="R77" i="71"/>
  <c r="U77" i="71" s="1"/>
  <c r="W77" i="71" s="1"/>
  <c r="AA77" i="71" s="1"/>
  <c r="AC77" i="71" s="1"/>
  <c r="N77" i="71"/>
  <c r="AD76" i="71"/>
  <c r="Z76" i="71"/>
  <c r="R76" i="71"/>
  <c r="U76" i="71"/>
  <c r="AD75" i="71"/>
  <c r="Z75" i="71"/>
  <c r="R75" i="71"/>
  <c r="U75" i="71"/>
  <c r="N75" i="71"/>
  <c r="AD74" i="71"/>
  <c r="Z74" i="71"/>
  <c r="R74" i="71"/>
  <c r="U74" i="71" s="1"/>
  <c r="N74" i="71"/>
  <c r="AD73" i="71"/>
  <c r="Z73" i="71"/>
  <c r="R73" i="71"/>
  <c r="U73" i="71"/>
  <c r="N73" i="71"/>
  <c r="AD72" i="71"/>
  <c r="Z72" i="71"/>
  <c r="R72" i="71"/>
  <c r="U72" i="71" s="1"/>
  <c r="N72" i="71"/>
  <c r="AG71" i="71"/>
  <c r="AF71" i="71"/>
  <c r="AB71" i="71"/>
  <c r="AB70" i="71"/>
  <c r="Y71" i="71"/>
  <c r="Y70" i="71"/>
  <c r="X71" i="71"/>
  <c r="V71" i="71"/>
  <c r="T71" i="71"/>
  <c r="S71" i="71"/>
  <c r="Q71" i="71"/>
  <c r="P71" i="71"/>
  <c r="O71" i="71"/>
  <c r="M71" i="71"/>
  <c r="L71" i="71"/>
  <c r="K71" i="71"/>
  <c r="AD69" i="71"/>
  <c r="Z69" i="71"/>
  <c r="R69" i="71"/>
  <c r="U69" i="71"/>
  <c r="N69" i="71"/>
  <c r="AD68" i="71"/>
  <c r="Z68" i="71"/>
  <c r="R68" i="71"/>
  <c r="U68" i="71" s="1"/>
  <c r="W68" i="71" s="1"/>
  <c r="AA68" i="71" s="1"/>
  <c r="AA66" i="71" s="1"/>
  <c r="AA65" i="71" s="1"/>
  <c r="N68" i="71"/>
  <c r="AD67" i="71"/>
  <c r="Z67" i="71"/>
  <c r="R67" i="71"/>
  <c r="U67" i="71"/>
  <c r="N67" i="71"/>
  <c r="AG66" i="71"/>
  <c r="AG65" i="71" s="1"/>
  <c r="AF66" i="71"/>
  <c r="AF65" i="71" s="1"/>
  <c r="AH65" i="71" s="1"/>
  <c r="AB66" i="71"/>
  <c r="AB65" i="71" s="1"/>
  <c r="AB64" i="71" s="1"/>
  <c r="AB42" i="71" s="1"/>
  <c r="Y66" i="71"/>
  <c r="Y65" i="71" s="1"/>
  <c r="X66" i="71"/>
  <c r="X65" i="71" s="1"/>
  <c r="V66" i="71"/>
  <c r="V65" i="71" s="1"/>
  <c r="V64" i="71" s="1"/>
  <c r="T66" i="71"/>
  <c r="T65" i="71" s="1"/>
  <c r="T64" i="71" s="1"/>
  <c r="T42" i="71" s="1"/>
  <c r="T15" i="71" s="1"/>
  <c r="T127" i="71" s="1"/>
  <c r="T129" i="71" s="1"/>
  <c r="S66" i="71"/>
  <c r="S65" i="71" s="1"/>
  <c r="Q66" i="71"/>
  <c r="Q65" i="71" s="1"/>
  <c r="P66" i="71"/>
  <c r="P65" i="71" s="1"/>
  <c r="O66" i="71"/>
  <c r="O65" i="71" s="1"/>
  <c r="M66" i="71"/>
  <c r="M65" i="71" s="1"/>
  <c r="L66" i="71"/>
  <c r="L65" i="71" s="1"/>
  <c r="K66" i="71"/>
  <c r="K65" i="71" s="1"/>
  <c r="AD63" i="71"/>
  <c r="Z63" i="71"/>
  <c r="R63" i="71"/>
  <c r="U63" i="71" s="1"/>
  <c r="N63" i="71"/>
  <c r="AD62" i="71"/>
  <c r="AD61" i="71"/>
  <c r="Z62" i="71"/>
  <c r="Z61" i="71"/>
  <c r="R62" i="71"/>
  <c r="U62" i="71"/>
  <c r="U61" i="71" s="1"/>
  <c r="N62" i="71"/>
  <c r="N61" i="71" s="1"/>
  <c r="AG61" i="71"/>
  <c r="AF61" i="71"/>
  <c r="AB61" i="71"/>
  <c r="Y61" i="71"/>
  <c r="X61" i="71"/>
  <c r="V61" i="71"/>
  <c r="T61" i="71"/>
  <c r="S61" i="71"/>
  <c r="Q61" i="71"/>
  <c r="P61" i="71"/>
  <c r="O61" i="71"/>
  <c r="M61" i="71"/>
  <c r="L61" i="71"/>
  <c r="K61" i="71"/>
  <c r="AD60" i="71"/>
  <c r="AD59" i="71" s="1"/>
  <c r="Z60" i="71"/>
  <c r="Z59" i="71" s="1"/>
  <c r="R60" i="71"/>
  <c r="U60" i="71" s="1"/>
  <c r="U59" i="71" s="1"/>
  <c r="L59" i="71"/>
  <c r="AG59" i="71"/>
  <c r="AF59" i="71"/>
  <c r="AB59" i="71"/>
  <c r="Y59" i="71"/>
  <c r="X59" i="71"/>
  <c r="V59" i="71"/>
  <c r="T59" i="71"/>
  <c r="S59" i="71"/>
  <c r="Q59" i="71"/>
  <c r="P59" i="71"/>
  <c r="O59" i="71"/>
  <c r="M59" i="71"/>
  <c r="K59" i="71"/>
  <c r="AD58" i="71"/>
  <c r="AD57" i="71"/>
  <c r="Z58" i="71"/>
  <c r="Z57" i="71"/>
  <c r="R58" i="71"/>
  <c r="U58" i="71"/>
  <c r="U57" i="71" s="1"/>
  <c r="N58" i="71"/>
  <c r="N57" i="71" s="1"/>
  <c r="N46" i="71" s="1"/>
  <c r="N43" i="71" s="1"/>
  <c r="AG57" i="71"/>
  <c r="AF57" i="71"/>
  <c r="AB57" i="71"/>
  <c r="Y57" i="71"/>
  <c r="X57" i="71"/>
  <c r="V57" i="71"/>
  <c r="T57" i="71"/>
  <c r="S57" i="71"/>
  <c r="Q57" i="71"/>
  <c r="P57" i="71"/>
  <c r="O57" i="71"/>
  <c r="M57" i="71"/>
  <c r="L57" i="71"/>
  <c r="K57" i="71"/>
  <c r="AD56" i="71"/>
  <c r="Z56" i="71"/>
  <c r="R56" i="71"/>
  <c r="N56" i="71"/>
  <c r="AD55" i="71"/>
  <c r="AD54" i="71" s="1"/>
  <c r="Z55" i="71"/>
  <c r="R55" i="71"/>
  <c r="U55" i="71"/>
  <c r="N55" i="71"/>
  <c r="AG54" i="71"/>
  <c r="AF54" i="71"/>
  <c r="AB54" i="71"/>
  <c r="Y54" i="71"/>
  <c r="X54" i="71"/>
  <c r="V54" i="71"/>
  <c r="T54" i="71"/>
  <c r="S54" i="71"/>
  <c r="Q54" i="71"/>
  <c r="P54" i="71"/>
  <c r="O54" i="71"/>
  <c r="M54" i="71"/>
  <c r="L54" i="71"/>
  <c r="K54" i="71"/>
  <c r="AD53" i="71"/>
  <c r="AD52" i="71"/>
  <c r="Z53" i="71"/>
  <c r="Z52" i="71" s="1"/>
  <c r="R53" i="71"/>
  <c r="U53" i="71"/>
  <c r="N53" i="71"/>
  <c r="AG52" i="71"/>
  <c r="AF52" i="71"/>
  <c r="AB52" i="71"/>
  <c r="Y52" i="71"/>
  <c r="X52" i="71"/>
  <c r="V52" i="71"/>
  <c r="T52" i="71"/>
  <c r="S52" i="71"/>
  <c r="Q52" i="71"/>
  <c r="P52" i="71"/>
  <c r="O52" i="71"/>
  <c r="N52" i="71"/>
  <c r="M52" i="71"/>
  <c r="L52" i="71"/>
  <c r="K52" i="71"/>
  <c r="U51" i="71"/>
  <c r="U50" i="71" s="1"/>
  <c r="U46" i="71" s="1"/>
  <c r="U43" i="71" s="1"/>
  <c r="AG50" i="71"/>
  <c r="AF50" i="71"/>
  <c r="AB50" i="71"/>
  <c r="X50" i="71"/>
  <c r="V50" i="71"/>
  <c r="T50" i="71"/>
  <c r="S50" i="71"/>
  <c r="R50" i="71"/>
  <c r="Q50" i="71"/>
  <c r="P50" i="71"/>
  <c r="O50" i="71"/>
  <c r="M50" i="71"/>
  <c r="L50" i="71"/>
  <c r="K50" i="71"/>
  <c r="AD49" i="71"/>
  <c r="Z49" i="71"/>
  <c r="U49" i="71"/>
  <c r="N49" i="71"/>
  <c r="Z48" i="71"/>
  <c r="R48" i="71"/>
  <c r="U48" i="71"/>
  <c r="AD48" i="71"/>
  <c r="N48" i="71"/>
  <c r="AF47" i="71"/>
  <c r="AB47" i="71"/>
  <c r="Y47" i="71"/>
  <c r="X47" i="71"/>
  <c r="V47" i="71"/>
  <c r="T47" i="71"/>
  <c r="S47" i="71"/>
  <c r="O47" i="71"/>
  <c r="M47" i="71"/>
  <c r="L47" i="71"/>
  <c r="K47" i="71"/>
  <c r="AD45" i="71"/>
  <c r="AD44" i="71" s="1"/>
  <c r="Z45" i="71"/>
  <c r="Z44" i="71"/>
  <c r="R45" i="71"/>
  <c r="R44" i="71" s="1"/>
  <c r="N45" i="71"/>
  <c r="N44" i="71"/>
  <c r="AG44" i="71"/>
  <c r="AF44" i="71"/>
  <c r="AB44" i="71"/>
  <c r="Y44" i="71"/>
  <c r="X44" i="71"/>
  <c r="V44" i="71"/>
  <c r="T44" i="71"/>
  <c r="S44" i="71"/>
  <c r="Q44" i="71"/>
  <c r="P44" i="71"/>
  <c r="O44" i="71"/>
  <c r="M44" i="71"/>
  <c r="L44" i="71"/>
  <c r="K44" i="71"/>
  <c r="AD40" i="71"/>
  <c r="Z40" i="71"/>
  <c r="R40" i="71"/>
  <c r="U40" i="71" s="1"/>
  <c r="N40" i="71"/>
  <c r="AD39" i="71"/>
  <c r="Z39" i="71"/>
  <c r="Z38" i="71" s="1"/>
  <c r="R39" i="71"/>
  <c r="U39" i="71"/>
  <c r="N39" i="71"/>
  <c r="N38" i="71" s="1"/>
  <c r="AG38" i="71"/>
  <c r="AF38" i="71"/>
  <c r="AB38" i="71"/>
  <c r="Y38" i="71"/>
  <c r="X38" i="71"/>
  <c r="V38" i="71"/>
  <c r="T38" i="71"/>
  <c r="S38" i="71"/>
  <c r="Q38" i="71"/>
  <c r="P38" i="71"/>
  <c r="O38" i="71"/>
  <c r="M38" i="71"/>
  <c r="L38" i="71"/>
  <c r="K38" i="71"/>
  <c r="AD37" i="71"/>
  <c r="Z37" i="71"/>
  <c r="R37" i="71"/>
  <c r="U37" i="71"/>
  <c r="N37" i="71"/>
  <c r="AD36" i="71"/>
  <c r="Z36" i="71"/>
  <c r="R36" i="71"/>
  <c r="U36" i="71" s="1"/>
  <c r="U34" i="71" s="1"/>
  <c r="N36" i="71"/>
  <c r="AD35" i="71"/>
  <c r="AD34" i="71"/>
  <c r="Z35" i="71"/>
  <c r="R35" i="71"/>
  <c r="U35" i="71"/>
  <c r="N35" i="71"/>
  <c r="AG34" i="71"/>
  <c r="AF34" i="71"/>
  <c r="AB34" i="71"/>
  <c r="Y34" i="71"/>
  <c r="X34" i="71"/>
  <c r="V34" i="71"/>
  <c r="T34" i="71"/>
  <c r="S34" i="71"/>
  <c r="Q34" i="71"/>
  <c r="P34" i="71"/>
  <c r="O34" i="71"/>
  <c r="L34" i="71"/>
  <c r="K34" i="71"/>
  <c r="AD33" i="71"/>
  <c r="Z33" i="71"/>
  <c r="R33" i="71"/>
  <c r="U33" i="71" s="1"/>
  <c r="W33" i="71" s="1"/>
  <c r="N33" i="71"/>
  <c r="AD32" i="71"/>
  <c r="Z32" i="71"/>
  <c r="R32" i="71"/>
  <c r="U32" i="71" s="1"/>
  <c r="U31" i="71" s="1"/>
  <c r="N32" i="71"/>
  <c r="AG31" i="71"/>
  <c r="AF31" i="71"/>
  <c r="AB31" i="71"/>
  <c r="Y31" i="71"/>
  <c r="X31" i="71"/>
  <c r="V31" i="71"/>
  <c r="T31" i="71"/>
  <c r="S31" i="71"/>
  <c r="Q31" i="71"/>
  <c r="P31" i="71"/>
  <c r="O31" i="71"/>
  <c r="M31" i="71"/>
  <c r="L31" i="71"/>
  <c r="K31" i="71"/>
  <c r="AD30" i="71"/>
  <c r="Z30" i="71"/>
  <c r="R30" i="71"/>
  <c r="U30" i="71" s="1"/>
  <c r="W30" i="71" s="1"/>
  <c r="AA30" i="71" s="1"/>
  <c r="AC30" i="71" s="1"/>
  <c r="N30" i="71"/>
  <c r="AD29" i="71"/>
  <c r="Z29" i="71"/>
  <c r="R29" i="71"/>
  <c r="R28" i="71" s="1"/>
  <c r="N29" i="71"/>
  <c r="AG28" i="71"/>
  <c r="AF28" i="71"/>
  <c r="AB28" i="71"/>
  <c r="Y28" i="71"/>
  <c r="X28" i="71"/>
  <c r="V28" i="71"/>
  <c r="T28" i="71"/>
  <c r="S28" i="71"/>
  <c r="Q28" i="71"/>
  <c r="P28" i="71"/>
  <c r="O28" i="71"/>
  <c r="M28" i="71"/>
  <c r="L28" i="71"/>
  <c r="K28" i="71"/>
  <c r="AD27" i="71"/>
  <c r="Z27" i="71"/>
  <c r="R27" i="71"/>
  <c r="R25" i="71" s="1"/>
  <c r="R24" i="71" s="1"/>
  <c r="N27" i="71"/>
  <c r="AD26" i="71"/>
  <c r="AD25" i="71"/>
  <c r="Z26" i="71"/>
  <c r="R26" i="71"/>
  <c r="U26" i="71"/>
  <c r="N26" i="71"/>
  <c r="AG25" i="71"/>
  <c r="AF25" i="71"/>
  <c r="AB25" i="71"/>
  <c r="Y25" i="71"/>
  <c r="X25" i="71"/>
  <c r="V25" i="71"/>
  <c r="T25" i="71"/>
  <c r="T24" i="71" s="1"/>
  <c r="S25" i="71"/>
  <c r="Q25" i="71"/>
  <c r="P25" i="71"/>
  <c r="O25" i="71"/>
  <c r="AD23" i="71"/>
  <c r="Z23" i="71"/>
  <c r="R23" i="71"/>
  <c r="M19" i="71"/>
  <c r="M18" i="71"/>
  <c r="AD22" i="71"/>
  <c r="Z22" i="71"/>
  <c r="R22" i="71"/>
  <c r="U22" i="71"/>
  <c r="N22" i="71"/>
  <c r="AD21" i="71"/>
  <c r="Z21" i="71"/>
  <c r="R21" i="71"/>
  <c r="U21" i="71" s="1"/>
  <c r="N21" i="71"/>
  <c r="AD20" i="71"/>
  <c r="AD19" i="71" s="1"/>
  <c r="AD18" i="71" s="1"/>
  <c r="Z20" i="71"/>
  <c r="R20" i="71"/>
  <c r="U20" i="71" s="1"/>
  <c r="N20" i="71"/>
  <c r="AG19" i="71"/>
  <c r="AG18" i="71" s="1"/>
  <c r="AG17" i="71" s="1"/>
  <c r="AF19" i="71"/>
  <c r="AF18" i="71"/>
  <c r="AB19" i="71"/>
  <c r="AB18" i="71" s="1"/>
  <c r="Y19" i="71"/>
  <c r="Y18" i="71"/>
  <c r="X19" i="71"/>
  <c r="X18" i="71" s="1"/>
  <c r="V19" i="71"/>
  <c r="V18" i="71"/>
  <c r="V17" i="71" s="1"/>
  <c r="V16" i="71" s="1"/>
  <c r="T19" i="71"/>
  <c r="T18" i="71" s="1"/>
  <c r="T17" i="71" s="1"/>
  <c r="S19" i="71"/>
  <c r="S18" i="71"/>
  <c r="Q19" i="71"/>
  <c r="Q18" i="71" s="1"/>
  <c r="Q17" i="71" s="1"/>
  <c r="Q16" i="71" s="1"/>
  <c r="P19" i="71"/>
  <c r="P18" i="71"/>
  <c r="O19" i="71"/>
  <c r="O18" i="71" s="1"/>
  <c r="O17" i="71" s="1"/>
  <c r="L19" i="71"/>
  <c r="L18" i="71"/>
  <c r="L17" i="71" s="1"/>
  <c r="K19" i="71"/>
  <c r="K18" i="71" s="1"/>
  <c r="Z12" i="71"/>
  <c r="Z11" i="71"/>
  <c r="AD10" i="71"/>
  <c r="R10" i="71"/>
  <c r="N10" i="71"/>
  <c r="N8" i="71"/>
  <c r="N7" i="71"/>
  <c r="AD9" i="71"/>
  <c r="W9" i="71"/>
  <c r="R9" i="71"/>
  <c r="R8" i="71"/>
  <c r="R7" i="71" s="1"/>
  <c r="R128" i="71" s="1"/>
  <c r="AB8" i="71"/>
  <c r="AB7" i="71"/>
  <c r="AB128" i="71" s="1"/>
  <c r="Z8" i="71"/>
  <c r="Z7" i="71"/>
  <c r="Z128" i="71"/>
  <c r="Y8" i="71"/>
  <c r="Y7" i="71" s="1"/>
  <c r="Y128" i="71" s="1"/>
  <c r="X8" i="71"/>
  <c r="X7" i="71" s="1"/>
  <c r="X128" i="71" s="1"/>
  <c r="V8" i="71"/>
  <c r="V7" i="71"/>
  <c r="V128" i="71" s="1"/>
  <c r="U8" i="71"/>
  <c r="U7" i="71"/>
  <c r="U128" i="71"/>
  <c r="T8" i="71"/>
  <c r="T7" i="71" s="1"/>
  <c r="T128" i="71" s="1"/>
  <c r="S8" i="71"/>
  <c r="S7" i="71" s="1"/>
  <c r="S128" i="71" s="1"/>
  <c r="Q8" i="71"/>
  <c r="Q7" i="71"/>
  <c r="Q128" i="71" s="1"/>
  <c r="P8" i="71"/>
  <c r="P7" i="71"/>
  <c r="P128" i="71"/>
  <c r="O8" i="71"/>
  <c r="O7" i="71" s="1"/>
  <c r="O128" i="71" s="1"/>
  <c r="M8" i="71"/>
  <c r="M7" i="71" s="1"/>
  <c r="M128" i="71" s="1"/>
  <c r="L8" i="71"/>
  <c r="L7" i="71"/>
  <c r="L128" i="71" s="1"/>
  <c r="K8" i="71"/>
  <c r="K7" i="71"/>
  <c r="K128" i="71"/>
  <c r="Q46" i="71"/>
  <c r="AF84" i="71"/>
  <c r="P46" i="71"/>
  <c r="P43" i="71" s="1"/>
  <c r="O113" i="71"/>
  <c r="AD85" i="71"/>
  <c r="N47" i="71"/>
  <c r="L84" i="71"/>
  <c r="T113" i="71"/>
  <c r="T70" i="71"/>
  <c r="N100" i="71"/>
  <c r="N81" i="71"/>
  <c r="R119" i="71"/>
  <c r="W135" i="71"/>
  <c r="W136" i="71"/>
  <c r="AA136" i="71"/>
  <c r="R19" i="71"/>
  <c r="R18" i="71" s="1"/>
  <c r="Q43" i="71"/>
  <c r="X84" i="71"/>
  <c r="Z85" i="71"/>
  <c r="Z84" i="71" s="1"/>
  <c r="AE77" i="71"/>
  <c r="AE30" i="71"/>
  <c r="O90" i="71"/>
  <c r="S113" i="71"/>
  <c r="R85" i="71"/>
  <c r="W10" i="71"/>
  <c r="AA10" i="71" s="1"/>
  <c r="AC10" i="71" s="1"/>
  <c r="W22" i="71"/>
  <c r="AA22" i="71"/>
  <c r="AC22" i="71" s="1"/>
  <c r="AE22" i="71" s="1"/>
  <c r="P24" i="71"/>
  <c r="P17" i="71"/>
  <c r="P16" i="71" s="1"/>
  <c r="T16" i="71"/>
  <c r="P70" i="71"/>
  <c r="V70" i="71"/>
  <c r="O84" i="71"/>
  <c r="AB113" i="71"/>
  <c r="Z28" i="71"/>
  <c r="R52" i="71"/>
  <c r="AG84" i="71"/>
  <c r="AG64" i="71" s="1"/>
  <c r="AH84" i="71"/>
  <c r="W89" i="71"/>
  <c r="AA89" i="71" s="1"/>
  <c r="Y113" i="71"/>
  <c r="AD121" i="71"/>
  <c r="AD113" i="71" s="1"/>
  <c r="R124" i="71"/>
  <c r="Q24" i="71"/>
  <c r="AF70" i="71"/>
  <c r="AH70" i="71" s="1"/>
  <c r="AD38" i="71"/>
  <c r="V46" i="71"/>
  <c r="V43" i="71" s="1"/>
  <c r="V42" i="71" s="1"/>
  <c r="V15" i="71" s="1"/>
  <c r="V127" i="71" s="1"/>
  <c r="V129" i="71" s="1"/>
  <c r="W51" i="71"/>
  <c r="W50" i="71" s="1"/>
  <c r="W55" i="71"/>
  <c r="AA55" i="71" s="1"/>
  <c r="AH61" i="71"/>
  <c r="T84" i="71"/>
  <c r="AB84" i="71"/>
  <c r="Z97" i="71"/>
  <c r="Z71" i="71"/>
  <c r="Z70" i="71" s="1"/>
  <c r="AD47" i="71"/>
  <c r="AD46" i="71" s="1"/>
  <c r="AD43" i="71" s="1"/>
  <c r="Z47" i="71"/>
  <c r="AD28" i="71"/>
  <c r="AD97" i="71"/>
  <c r="W108" i="71"/>
  <c r="AA108" i="71" s="1"/>
  <c r="AC108" i="71" s="1"/>
  <c r="AE108" i="71" s="1"/>
  <c r="W109" i="71"/>
  <c r="AA109" i="71" s="1"/>
  <c r="AC109" i="71" s="1"/>
  <c r="AE109" i="71"/>
  <c r="AD84" i="71"/>
  <c r="W110" i="71"/>
  <c r="AA110" i="71"/>
  <c r="AC110" i="71"/>
  <c r="AE110" i="71"/>
  <c r="AA103" i="71"/>
  <c r="AC103" i="71" s="1"/>
  <c r="AE103" i="71" s="1"/>
  <c r="AA83" i="71"/>
  <c r="AC83" i="71" s="1"/>
  <c r="AE83" i="71" s="1"/>
  <c r="W69" i="71"/>
  <c r="AA69" i="71"/>
  <c r="AC69" i="71" s="1"/>
  <c r="AE69" i="71" s="1"/>
  <c r="W49" i="71"/>
  <c r="AA49" i="71"/>
  <c r="AC49" i="71" s="1"/>
  <c r="AE49" i="71" s="1"/>
  <c r="AG70" i="71"/>
  <c r="R88" i="71"/>
  <c r="R84" i="71" s="1"/>
  <c r="R59" i="71"/>
  <c r="AD124" i="71"/>
  <c r="AI125" i="71"/>
  <c r="Z31" i="71"/>
  <c r="L24" i="71"/>
  <c r="L16" i="71"/>
  <c r="Y90" i="71"/>
  <c r="Y64" i="71" s="1"/>
  <c r="N50" i="71"/>
  <c r="L113" i="71"/>
  <c r="M113" i="71"/>
  <c r="AD31" i="71"/>
  <c r="AD24" i="71" s="1"/>
  <c r="V24" i="71"/>
  <c r="AB24" i="71"/>
  <c r="AB17" i="71"/>
  <c r="AB16" i="71" s="1"/>
  <c r="AF113" i="71"/>
  <c r="M84" i="71"/>
  <c r="W87" i="71"/>
  <c r="AA87" i="71" s="1"/>
  <c r="AC87" i="71"/>
  <c r="AE87" i="71" s="1"/>
  <c r="M46" i="71"/>
  <c r="M43" i="71" s="1"/>
  <c r="W75" i="71"/>
  <c r="AA75" i="71"/>
  <c r="AC75" i="71"/>
  <c r="AE75" i="71" s="1"/>
  <c r="S70" i="71"/>
  <c r="K70" i="71"/>
  <c r="K90" i="71"/>
  <c r="U23" i="71"/>
  <c r="K24" i="71"/>
  <c r="K17" i="71" s="1"/>
  <c r="K16" i="71" s="1"/>
  <c r="K15" i="71" s="1"/>
  <c r="K127" i="71" s="1"/>
  <c r="N28" i="71"/>
  <c r="R31" i="71"/>
  <c r="Z34" i="71"/>
  <c r="U45" i="71"/>
  <c r="R47" i="71"/>
  <c r="L46" i="71"/>
  <c r="L43" i="71"/>
  <c r="T46" i="71"/>
  <c r="T43" i="71" s="1"/>
  <c r="AC68" i="71"/>
  <c r="AE68" i="71"/>
  <c r="S84" i="71"/>
  <c r="Q84" i="71"/>
  <c r="AI89" i="71"/>
  <c r="S90" i="71"/>
  <c r="S64" i="71" s="1"/>
  <c r="S42" i="71" s="1"/>
  <c r="S15" i="71" s="1"/>
  <c r="S127" i="71" s="1"/>
  <c r="S129" i="71" s="1"/>
  <c r="S130" i="71" s="1"/>
  <c r="AB90" i="71"/>
  <c r="N95" i="71"/>
  <c r="U97" i="71"/>
  <c r="N99" i="71"/>
  <c r="AD104" i="71"/>
  <c r="N107" i="71"/>
  <c r="W107" i="71"/>
  <c r="AA107" i="71" s="1"/>
  <c r="K113" i="71"/>
  <c r="P113" i="71"/>
  <c r="AD116" i="71"/>
  <c r="Z19" i="71"/>
  <c r="Z18" i="71"/>
  <c r="S24" i="71"/>
  <c r="S17" i="71"/>
  <c r="S16" i="71" s="1"/>
  <c r="Z25" i="71"/>
  <c r="R100" i="71"/>
  <c r="AD100" i="71"/>
  <c r="Z104" i="71"/>
  <c r="W141" i="71"/>
  <c r="AA141" i="71" s="1"/>
  <c r="AC141" i="71" s="1"/>
  <c r="O24" i="71"/>
  <c r="O16" i="71"/>
  <c r="W21" i="71"/>
  <c r="AA21" i="71" s="1"/>
  <c r="AC21" i="71" s="1"/>
  <c r="AE21" i="71" s="1"/>
  <c r="AG24" i="71"/>
  <c r="AH24" i="71" s="1"/>
  <c r="R34" i="71"/>
  <c r="X24" i="71"/>
  <c r="X17" i="71"/>
  <c r="X16" i="71" s="1"/>
  <c r="W35" i="71"/>
  <c r="AA35" i="71"/>
  <c r="U47" i="71"/>
  <c r="R57" i="71"/>
  <c r="N66" i="71"/>
  <c r="N65" i="71"/>
  <c r="AD66" i="71"/>
  <c r="AD65" i="71" s="1"/>
  <c r="X70" i="71"/>
  <c r="R81" i="71"/>
  <c r="K84" i="71"/>
  <c r="U86" i="71"/>
  <c r="U85" i="71" s="1"/>
  <c r="U84" i="71" s="1"/>
  <c r="Y84" i="71"/>
  <c r="AF90" i="71"/>
  <c r="V104" i="71"/>
  <c r="V90" i="71"/>
  <c r="R114" i="71"/>
  <c r="X113" i="71"/>
  <c r="N123" i="71"/>
  <c r="N121" i="71"/>
  <c r="W125" i="71"/>
  <c r="AA125" i="71"/>
  <c r="AC125" i="71" s="1"/>
  <c r="AE125" i="71" s="1"/>
  <c r="AE124" i="71" s="1"/>
  <c r="R121" i="71"/>
  <c r="P90" i="71"/>
  <c r="P84" i="71"/>
  <c r="U66" i="71"/>
  <c r="U65" i="71" s="1"/>
  <c r="U112" i="71"/>
  <c r="U111" i="71" s="1"/>
  <c r="AD71" i="71"/>
  <c r="AG113" i="71"/>
  <c r="AH104" i="71"/>
  <c r="AF24" i="71"/>
  <c r="AF17" i="71" s="1"/>
  <c r="AF16" i="71" s="1"/>
  <c r="N34" i="71"/>
  <c r="W37" i="71"/>
  <c r="AA37" i="71" s="1"/>
  <c r="W39" i="71"/>
  <c r="N31" i="71"/>
  <c r="W32" i="71"/>
  <c r="AA32" i="71" s="1"/>
  <c r="U52" i="71"/>
  <c r="W53" i="71"/>
  <c r="AD8" i="71"/>
  <c r="AD7" i="71"/>
  <c r="AD128" i="71" s="1"/>
  <c r="W26" i="71"/>
  <c r="W73" i="71"/>
  <c r="AA73" i="71"/>
  <c r="AC73" i="71" s="1"/>
  <c r="U71" i="71"/>
  <c r="U79" i="71"/>
  <c r="U78" i="71"/>
  <c r="W72" i="71"/>
  <c r="W74" i="71"/>
  <c r="AA74" i="71" s="1"/>
  <c r="Y24" i="71"/>
  <c r="Y17" i="71" s="1"/>
  <c r="N60" i="71"/>
  <c r="R71" i="71"/>
  <c r="R93" i="71"/>
  <c r="R90" i="71" s="1"/>
  <c r="U95" i="71"/>
  <c r="U102" i="71"/>
  <c r="L104" i="71"/>
  <c r="L90" i="71"/>
  <c r="L64" i="71" s="1"/>
  <c r="AA9" i="71"/>
  <c r="R38" i="71"/>
  <c r="AG46" i="71"/>
  <c r="AG43" i="71" s="1"/>
  <c r="Z66" i="71"/>
  <c r="Z65" i="71" s="1"/>
  <c r="Z64" i="71" s="1"/>
  <c r="L70" i="71"/>
  <c r="N76" i="71"/>
  <c r="W82" i="71"/>
  <c r="AA82" i="71" s="1"/>
  <c r="AC82" i="71" s="1"/>
  <c r="N85" i="71"/>
  <c r="N88" i="71"/>
  <c r="AD95" i="71"/>
  <c r="AD93" i="71"/>
  <c r="AD90" i="71" s="1"/>
  <c r="T93" i="71"/>
  <c r="T90" i="71" s="1"/>
  <c r="Q90" i="71"/>
  <c r="W101" i="71"/>
  <c r="U117" i="71"/>
  <c r="U116" i="71" s="1"/>
  <c r="R116" i="71"/>
  <c r="R113" i="71" s="1"/>
  <c r="AC139" i="71"/>
  <c r="AE139" i="71" s="1"/>
  <c r="N54" i="71"/>
  <c r="AD79" i="71"/>
  <c r="AD78" i="71"/>
  <c r="AD70" i="71" s="1"/>
  <c r="Q70" i="71"/>
  <c r="W98" i="71"/>
  <c r="N25" i="71"/>
  <c r="N24" i="71" s="1"/>
  <c r="N17" i="71" s="1"/>
  <c r="N16" i="71" s="1"/>
  <c r="U29" i="71"/>
  <c r="W29" i="71" s="1"/>
  <c r="AA29" i="71" s="1"/>
  <c r="AF46" i="71"/>
  <c r="AF43" i="71" s="1"/>
  <c r="W58" i="71"/>
  <c r="W57" i="71" s="1"/>
  <c r="R61" i="71"/>
  <c r="W67" i="71"/>
  <c r="N71" i="71"/>
  <c r="N116" i="71"/>
  <c r="M34" i="71"/>
  <c r="M24" i="71" s="1"/>
  <c r="M17" i="71"/>
  <c r="M16" i="71" s="1"/>
  <c r="W48" i="71"/>
  <c r="K46" i="71"/>
  <c r="K43" i="71"/>
  <c r="O46" i="71"/>
  <c r="O43" i="71" s="1"/>
  <c r="S46" i="71"/>
  <c r="S43" i="71"/>
  <c r="X46" i="71"/>
  <c r="X43" i="71" s="1"/>
  <c r="AB46" i="71"/>
  <c r="AB43" i="71"/>
  <c r="Z54" i="71"/>
  <c r="U56" i="71"/>
  <c r="U54" i="71" s="1"/>
  <c r="R54" i="71"/>
  <c r="W62" i="71"/>
  <c r="AA62" i="71" s="1"/>
  <c r="W63" i="71"/>
  <c r="AA63" i="71" s="1"/>
  <c r="AC63" i="71" s="1"/>
  <c r="O70" i="71"/>
  <c r="U81" i="71"/>
  <c r="R91" i="71"/>
  <c r="AG90" i="71"/>
  <c r="W94" i="71"/>
  <c r="W93" i="71" s="1"/>
  <c r="R97" i="71"/>
  <c r="W96" i="71"/>
  <c r="AA96" i="71" s="1"/>
  <c r="M104" i="71"/>
  <c r="M90" i="71"/>
  <c r="R66" i="71"/>
  <c r="R65" i="71" s="1"/>
  <c r="M70" i="71"/>
  <c r="V85" i="71"/>
  <c r="V84" i="71" s="1"/>
  <c r="N105" i="71"/>
  <c r="N104" i="71" s="1"/>
  <c r="V113" i="71"/>
  <c r="W120" i="71"/>
  <c r="AA120" i="71" s="1"/>
  <c r="AA119" i="71" s="1"/>
  <c r="U121" i="71"/>
  <c r="W122" i="71"/>
  <c r="AA122" i="71" s="1"/>
  <c r="W138" i="71"/>
  <c r="I136" i="71"/>
  <c r="N143" i="71"/>
  <c r="Y149" i="71"/>
  <c r="U143" i="71"/>
  <c r="R106" i="71"/>
  <c r="U106" i="71" s="1"/>
  <c r="W118" i="71"/>
  <c r="AA118" i="71"/>
  <c r="AC118" i="71" s="1"/>
  <c r="AD143" i="71"/>
  <c r="Q121" i="71"/>
  <c r="Q113" i="71" s="1"/>
  <c r="W88" i="71"/>
  <c r="R46" i="71"/>
  <c r="R43" i="71" s="1"/>
  <c r="AH113" i="71"/>
  <c r="W8" i="71"/>
  <c r="W7" i="71"/>
  <c r="W128" i="71" s="1"/>
  <c r="AA132" i="71" s="1"/>
  <c r="W86" i="71"/>
  <c r="AA86" i="71"/>
  <c r="AC86" i="71" s="1"/>
  <c r="O64" i="71"/>
  <c r="O42" i="71" s="1"/>
  <c r="W95" i="71"/>
  <c r="AA95" i="71"/>
  <c r="AC95" i="71" s="1"/>
  <c r="AE95" i="71" s="1"/>
  <c r="K64" i="71"/>
  <c r="K42" i="71"/>
  <c r="N93" i="71"/>
  <c r="Z24" i="71"/>
  <c r="W112" i="71"/>
  <c r="AA112" i="71"/>
  <c r="W123" i="71"/>
  <c r="AA123" i="71" s="1"/>
  <c r="AC123" i="71"/>
  <c r="AE123" i="71"/>
  <c r="W124" i="71"/>
  <c r="W79" i="71"/>
  <c r="AA79" i="71"/>
  <c r="AA78" i="71" s="1"/>
  <c r="R104" i="71"/>
  <c r="J3" i="71"/>
  <c r="P64" i="71"/>
  <c r="P42" i="71" s="1"/>
  <c r="P15" i="71" s="1"/>
  <c r="P127" i="71" s="1"/>
  <c r="P129" i="71" s="1"/>
  <c r="W45" i="71"/>
  <c r="W44" i="71" s="1"/>
  <c r="U44" i="71"/>
  <c r="N113" i="71"/>
  <c r="W117" i="71"/>
  <c r="W116" i="71"/>
  <c r="N84" i="71"/>
  <c r="W105" i="71"/>
  <c r="AA105" i="71" s="1"/>
  <c r="W47" i="71"/>
  <c r="AA48" i="71"/>
  <c r="AA98" i="71"/>
  <c r="AC74" i="71"/>
  <c r="AE74" i="71" s="1"/>
  <c r="W52" i="71"/>
  <c r="AA53" i="71"/>
  <c r="AC53" i="71" s="1"/>
  <c r="AC55" i="71"/>
  <c r="AE55" i="71" s="1"/>
  <c r="AE54" i="71" s="1"/>
  <c r="AC107" i="71"/>
  <c r="AE107" i="71"/>
  <c r="AC37" i="71"/>
  <c r="AE37" i="71"/>
  <c r="W119" i="71"/>
  <c r="W61" i="71"/>
  <c r="N70" i="71"/>
  <c r="AC89" i="71"/>
  <c r="AA88" i="71"/>
  <c r="W56" i="71"/>
  <c r="W102" i="71"/>
  <c r="AA102" i="71" s="1"/>
  <c r="U100" i="71"/>
  <c r="N59" i="71"/>
  <c r="W71" i="71"/>
  <c r="AA72" i="71"/>
  <c r="AC72" i="71" s="1"/>
  <c r="AE73" i="71"/>
  <c r="AA39" i="71"/>
  <c r="AC39" i="71" s="1"/>
  <c r="AC96" i="71"/>
  <c r="AE96" i="71" s="1"/>
  <c r="W81" i="71"/>
  <c r="AC9" i="71"/>
  <c r="AC8" i="71" s="1"/>
  <c r="AC7" i="71" s="1"/>
  <c r="AC128" i="71" s="1"/>
  <c r="AA8" i="71"/>
  <c r="AA7" i="71"/>
  <c r="AA128" i="71" s="1"/>
  <c r="U28" i="71"/>
  <c r="W76" i="71"/>
  <c r="AA76" i="71"/>
  <c r="AC76" i="71" s="1"/>
  <c r="AE76" i="71" s="1"/>
  <c r="W23" i="71"/>
  <c r="N19" i="71"/>
  <c r="R70" i="71"/>
  <c r="U70" i="71"/>
  <c r="W143" i="71"/>
  <c r="AA144" i="71" s="1"/>
  <c r="AA138" i="71"/>
  <c r="AA67" i="71"/>
  <c r="W66" i="71"/>
  <c r="W65" i="71" s="1"/>
  <c r="AA58" i="71"/>
  <c r="AC58" i="71" s="1"/>
  <c r="AA101" i="71"/>
  <c r="AC80" i="71"/>
  <c r="AE80" i="71" s="1"/>
  <c r="AA26" i="71"/>
  <c r="AC35" i="71"/>
  <c r="AE35" i="71" s="1"/>
  <c r="W85" i="71"/>
  <c r="W84" i="71" s="1"/>
  <c r="W78" i="71"/>
  <c r="W121" i="71"/>
  <c r="AA117" i="71"/>
  <c r="W111" i="71"/>
  <c r="AA45" i="71"/>
  <c r="AA44" i="71" s="1"/>
  <c r="AA143" i="71"/>
  <c r="AC144" i="71" s="1"/>
  <c r="AC138" i="71"/>
  <c r="AE138" i="71" s="1"/>
  <c r="AC120" i="71"/>
  <c r="AC79" i="71"/>
  <c r="AC78" i="71" s="1"/>
  <c r="AA56" i="71"/>
  <c r="AA54" i="71" s="1"/>
  <c r="W54" i="71"/>
  <c r="AC62" i="71"/>
  <c r="AA47" i="71"/>
  <c r="AC48" i="71"/>
  <c r="AE48" i="71" s="1"/>
  <c r="AC26" i="71"/>
  <c r="AC101" i="71"/>
  <c r="AC100" i="71" s="1"/>
  <c r="AA100" i="71"/>
  <c r="W149" i="71"/>
  <c r="N18" i="71"/>
  <c r="AC102" i="71"/>
  <c r="AE102" i="71" s="1"/>
  <c r="AA85" i="71"/>
  <c r="AA84" i="71"/>
  <c r="AE89" i="71"/>
  <c r="AE88" i="71" s="1"/>
  <c r="AC88" i="71"/>
  <c r="AC98" i="71"/>
  <c r="AC124" i="71"/>
  <c r="AA71" i="71"/>
  <c r="AA70" i="71" s="1"/>
  <c r="AA111" i="71"/>
  <c r="AC112" i="71"/>
  <c r="AC111" i="71" s="1"/>
  <c r="AC67" i="71"/>
  <c r="AC66" i="71" s="1"/>
  <c r="AC65" i="71" s="1"/>
  <c r="AG42" i="71"/>
  <c r="AH43" i="71"/>
  <c r="AA57" i="71"/>
  <c r="AA23" i="71"/>
  <c r="AC23" i="71" s="1"/>
  <c r="W28" i="71"/>
  <c r="AA81" i="71"/>
  <c r="AC117" i="71"/>
  <c r="AE117" i="71" s="1"/>
  <c r="AE116" i="71" s="1"/>
  <c r="AC45" i="71"/>
  <c r="AC44" i="71" s="1"/>
  <c r="AE39" i="71"/>
  <c r="AE67" i="71"/>
  <c r="AE66" i="71"/>
  <c r="AE65" i="71" s="1"/>
  <c r="AE26" i="71"/>
  <c r="AE62" i="71"/>
  <c r="AE79" i="71"/>
  <c r="AE78" i="71" s="1"/>
  <c r="AC145" i="71"/>
  <c r="AC47" i="71"/>
  <c r="AA149" i="71"/>
  <c r="AC152" i="71" s="1"/>
  <c r="AE120" i="71"/>
  <c r="AE119" i="71"/>
  <c r="AC119" i="71"/>
  <c r="AC56" i="71"/>
  <c r="AC54" i="71" s="1"/>
  <c r="AD51" i="71"/>
  <c r="AD50" i="71"/>
  <c r="Z51" i="71"/>
  <c r="Z50" i="71" s="1"/>
  <c r="Z46" i="71" s="1"/>
  <c r="Z43" i="71" s="1"/>
  <c r="Z42" i="71" s="1"/>
  <c r="Z126" i="71" s="1"/>
  <c r="Y50" i="71"/>
  <c r="Y46" i="71" s="1"/>
  <c r="Y43" i="71" s="1"/>
  <c r="Y42" i="71" s="1"/>
  <c r="AA51" i="71"/>
  <c r="AC51" i="71" s="1"/>
  <c r="AA50" i="71"/>
  <c r="Z139" i="71"/>
  <c r="X152" i="71"/>
  <c r="Z141" i="71"/>
  <c r="Z143" i="71" s="1"/>
  <c r="Z149" i="71" s="1"/>
  <c r="X143" i="71"/>
  <c r="X149" i="71"/>
  <c r="X93" i="71"/>
  <c r="X90" i="71" s="1"/>
  <c r="X64" i="71" s="1"/>
  <c r="X42" i="71" s="1"/>
  <c r="Z94" i="71"/>
  <c r="Z93" i="71"/>
  <c r="Z90" i="71"/>
  <c r="AE63" i="71" l="1"/>
  <c r="AE61" i="71" s="1"/>
  <c r="AC61" i="71"/>
  <c r="AE141" i="71"/>
  <c r="AC143" i="71"/>
  <c r="AG16" i="71"/>
  <c r="AH17" i="71"/>
  <c r="AC105" i="71"/>
  <c r="Y16" i="71"/>
  <c r="X15" i="71"/>
  <c r="K129" i="71"/>
  <c r="J4" i="71"/>
  <c r="AA33" i="71"/>
  <c r="AC33" i="71" s="1"/>
  <c r="AE33" i="71" s="1"/>
  <c r="W31" i="71"/>
  <c r="AC57" i="71"/>
  <c r="AE58" i="71"/>
  <c r="AE57" i="71" s="1"/>
  <c r="AH23" i="71"/>
  <c r="AE23" i="71"/>
  <c r="AE86" i="71"/>
  <c r="AE85" i="71" s="1"/>
  <c r="AE84" i="71" s="1"/>
  <c r="AC85" i="71"/>
  <c r="AC84" i="71" s="1"/>
  <c r="AC29" i="71"/>
  <c r="AA28" i="71"/>
  <c r="AC32" i="71"/>
  <c r="AA31" i="71"/>
  <c r="AD64" i="71"/>
  <c r="O15" i="71"/>
  <c r="AC50" i="71"/>
  <c r="AE51" i="71"/>
  <c r="AC71" i="71"/>
  <c r="AE72" i="71"/>
  <c r="AE71" i="71" s="1"/>
  <c r="AE53" i="71"/>
  <c r="AE52" i="71" s="1"/>
  <c r="AC52" i="71"/>
  <c r="R42" i="71"/>
  <c r="AE118" i="71"/>
  <c r="AC116" i="71"/>
  <c r="AA121" i="71"/>
  <c r="AC122" i="71"/>
  <c r="AC81" i="71"/>
  <c r="AE82" i="71"/>
  <c r="AE81" i="71" s="1"/>
  <c r="AD42" i="71"/>
  <c r="N128" i="71"/>
  <c r="W132" i="71" s="1"/>
  <c r="N132" i="71"/>
  <c r="U38" i="71"/>
  <c r="W40" i="71"/>
  <c r="W115" i="71"/>
  <c r="U114" i="71"/>
  <c r="U113" i="71" s="1"/>
  <c r="AA116" i="71"/>
  <c r="AA52" i="71"/>
  <c r="AB132" i="71"/>
  <c r="W70" i="71"/>
  <c r="AB15" i="71"/>
  <c r="AB127" i="71" s="1"/>
  <c r="R17" i="71"/>
  <c r="R16" i="71" s="1"/>
  <c r="U91" i="71"/>
  <c r="W92" i="71"/>
  <c r="AD17" i="71"/>
  <c r="AD16" i="71" s="1"/>
  <c r="AE112" i="71"/>
  <c r="AE111" i="71" s="1"/>
  <c r="AE101" i="71"/>
  <c r="AE100" i="71" s="1"/>
  <c r="AE98" i="71"/>
  <c r="AE97" i="71" s="1"/>
  <c r="AA11" i="71"/>
  <c r="AH46" i="71"/>
  <c r="W60" i="71"/>
  <c r="AA94" i="71"/>
  <c r="AF64" i="71"/>
  <c r="W106" i="71"/>
  <c r="U104" i="71"/>
  <c r="M64" i="71"/>
  <c r="M42" i="71" s="1"/>
  <c r="M15" i="71" s="1"/>
  <c r="M127" i="71" s="1"/>
  <c r="AA61" i="71"/>
  <c r="W100" i="71"/>
  <c r="W36" i="71"/>
  <c r="W99" i="71"/>
  <c r="N97" i="71"/>
  <c r="N90" i="71" s="1"/>
  <c r="N64" i="71" s="1"/>
  <c r="N42" i="71" s="1"/>
  <c r="N15" i="71" s="1"/>
  <c r="AE50" i="71"/>
  <c r="AE56" i="71"/>
  <c r="AE45" i="71"/>
  <c r="AE44" i="71" s="1"/>
  <c r="AA124" i="71"/>
  <c r="W152" i="71"/>
  <c r="R64" i="71"/>
  <c r="Q64" i="71"/>
  <c r="Q42" i="71" s="1"/>
  <c r="Q15" i="71" s="1"/>
  <c r="Q127" i="71" s="1"/>
  <c r="Q129" i="71" s="1"/>
  <c r="R130" i="71" s="1"/>
  <c r="Z17" i="71"/>
  <c r="Z16" i="71" s="1"/>
  <c r="L42" i="71"/>
  <c r="L15" i="71" s="1"/>
  <c r="L127" i="71" s="1"/>
  <c r="L129" i="71" s="1"/>
  <c r="U19" i="71"/>
  <c r="U18" i="71" s="1"/>
  <c r="W20" i="71"/>
  <c r="U27" i="71"/>
  <c r="Z18" i="75"/>
  <c r="M129" i="71" l="1"/>
  <c r="N130" i="71"/>
  <c r="U17" i="71"/>
  <c r="U16" i="71" s="1"/>
  <c r="U15" i="71" s="1"/>
  <c r="U127" i="71" s="1"/>
  <c r="U129" i="71" s="1"/>
  <c r="AA36" i="71"/>
  <c r="W34" i="71"/>
  <c r="W59" i="71"/>
  <c r="W46" i="71" s="1"/>
  <c r="W43" i="71" s="1"/>
  <c r="AA60" i="71"/>
  <c r="W91" i="71"/>
  <c r="AA92" i="71"/>
  <c r="AC70" i="71"/>
  <c r="AE32" i="71"/>
  <c r="AC31" i="71"/>
  <c r="AE31" i="71" s="1"/>
  <c r="X127" i="71"/>
  <c r="AA99" i="71"/>
  <c r="W97" i="71"/>
  <c r="AA106" i="71"/>
  <c r="W104" i="71"/>
  <c r="U90" i="71"/>
  <c r="U64" i="71" s="1"/>
  <c r="U42" i="71" s="1"/>
  <c r="W114" i="71"/>
  <c r="W113" i="71" s="1"/>
  <c r="AA115" i="71"/>
  <c r="O127" i="71"/>
  <c r="O129" i="71" s="1"/>
  <c r="N127" i="71"/>
  <c r="Y15" i="71"/>
  <c r="Y127" i="71" s="1"/>
  <c r="AC94" i="71"/>
  <c r="AA93" i="71"/>
  <c r="AB129" i="71"/>
  <c r="AB148" i="71"/>
  <c r="AB150" i="71" s="1"/>
  <c r="AE70" i="71"/>
  <c r="AE105" i="71"/>
  <c r="AC149" i="71"/>
  <c r="AD149" i="71" s="1"/>
  <c r="AE143" i="71"/>
  <c r="U25" i="71"/>
  <c r="U24" i="71" s="1"/>
  <c r="W27" i="71"/>
  <c r="W19" i="71"/>
  <c r="W18" i="71" s="1"/>
  <c r="AA20" i="71"/>
  <c r="AH64" i="71"/>
  <c r="AF42" i="71"/>
  <c r="R15" i="71"/>
  <c r="R127" i="71" s="1"/>
  <c r="R129" i="71" s="1"/>
  <c r="AA40" i="71"/>
  <c r="W38" i="71"/>
  <c r="AE122" i="71"/>
  <c r="AE121" i="71" s="1"/>
  <c r="AC121" i="71"/>
  <c r="AE29" i="71"/>
  <c r="AC28" i="71"/>
  <c r="AE28" i="71" s="1"/>
  <c r="N129" i="71"/>
  <c r="M132" i="71"/>
  <c r="AG4" i="71"/>
  <c r="AG15" i="71"/>
  <c r="AA27" i="71" l="1"/>
  <c r="W25" i="71"/>
  <c r="W24" i="71" s="1"/>
  <c r="W17" i="71" s="1"/>
  <c r="W16" i="71" s="1"/>
  <c r="Y148" i="71"/>
  <c r="Y129" i="71"/>
  <c r="AC40" i="71"/>
  <c r="AA38" i="71"/>
  <c r="AC115" i="71"/>
  <c r="AA114" i="71"/>
  <c r="AA113" i="71" s="1"/>
  <c r="AC106" i="71"/>
  <c r="AA104" i="71"/>
  <c r="Z15" i="71"/>
  <c r="Z127" i="71" s="1"/>
  <c r="Z129" i="71" s="1"/>
  <c r="Z148" i="71" s="1"/>
  <c r="Z150" i="71" s="1"/>
  <c r="AH42" i="71"/>
  <c r="AF15" i="71"/>
  <c r="AH15" i="71" s="1"/>
  <c r="AF4" i="71"/>
  <c r="AD15" i="71"/>
  <c r="AD127" i="71" s="1"/>
  <c r="AD129" i="71" s="1"/>
  <c r="AC99" i="71"/>
  <c r="AA97" i="71"/>
  <c r="AC60" i="71"/>
  <c r="AA59" i="71"/>
  <c r="AA46" i="71" s="1"/>
  <c r="AA43" i="71" s="1"/>
  <c r="AC20" i="71"/>
  <c r="AA19" i="71"/>
  <c r="AA18" i="71" s="1"/>
  <c r="AC93" i="71"/>
  <c r="AE94" i="71"/>
  <c r="AE93" i="71" s="1"/>
  <c r="W130" i="71"/>
  <c r="X148" i="71"/>
  <c r="X150" i="71" s="1"/>
  <c r="X129" i="71"/>
  <c r="Z130" i="71" s="1"/>
  <c r="AC92" i="71"/>
  <c r="AA91" i="71"/>
  <c r="AA90" i="71" s="1"/>
  <c r="AH12" i="71"/>
  <c r="AH11" i="71" s="1"/>
  <c r="W90" i="71"/>
  <c r="W64" i="71" s="1"/>
  <c r="W42" i="71" s="1"/>
  <c r="AC36" i="71"/>
  <c r="AA34" i="71"/>
  <c r="W15" i="71" l="1"/>
  <c r="W127" i="71" s="1"/>
  <c r="AH2" i="71"/>
  <c r="AE36" i="71"/>
  <c r="AC34" i="71"/>
  <c r="AE34" i="71" s="1"/>
  <c r="AE115" i="71"/>
  <c r="AE114" i="71" s="1"/>
  <c r="AE113" i="71" s="1"/>
  <c r="AC114" i="71"/>
  <c r="AC113" i="71" s="1"/>
  <c r="AC27" i="71"/>
  <c r="AA25" i="71"/>
  <c r="AA24" i="71" s="1"/>
  <c r="AA17" i="71" s="1"/>
  <c r="AA16" i="71" s="1"/>
  <c r="AA15" i="71" s="1"/>
  <c r="AA127" i="71" s="1"/>
  <c r="AE60" i="71"/>
  <c r="AE59" i="71" s="1"/>
  <c r="AE46" i="71" s="1"/>
  <c r="AE43" i="71" s="1"/>
  <c r="AC59" i="71"/>
  <c r="AC46" i="71" s="1"/>
  <c r="AC43" i="71" s="1"/>
  <c r="AE40" i="71"/>
  <c r="AC38" i="71"/>
  <c r="AE92" i="71"/>
  <c r="AE91" i="71" s="1"/>
  <c r="AE90" i="71" s="1"/>
  <c r="AC91" i="71"/>
  <c r="AE20" i="71"/>
  <c r="AC19" i="71"/>
  <c r="AE99" i="71"/>
  <c r="AC97" i="71"/>
  <c r="AG2" i="71"/>
  <c r="AA64" i="71"/>
  <c r="AA42" i="71" s="1"/>
  <c r="AE106" i="71"/>
  <c r="AE104" i="71" s="1"/>
  <c r="AC104" i="71"/>
  <c r="Y150" i="71"/>
  <c r="Z152" i="71" s="1"/>
  <c r="AH4" i="71"/>
  <c r="AA148" i="71" l="1"/>
  <c r="AA150" i="71" s="1"/>
  <c r="AA129" i="71"/>
  <c r="AC18" i="71"/>
  <c r="AE19" i="71"/>
  <c r="AE27" i="71"/>
  <c r="AC25" i="71"/>
  <c r="AB152" i="71"/>
  <c r="AC90" i="71"/>
  <c r="AC64" i="71" s="1"/>
  <c r="AC42" i="71" s="1"/>
  <c r="AE64" i="71"/>
  <c r="AE42" i="71"/>
  <c r="W148" i="71"/>
  <c r="AA130" i="71"/>
  <c r="W129" i="71"/>
  <c r="AE18" i="71" l="1"/>
  <c r="AC24" i="71"/>
  <c r="AC17" i="71" s="1"/>
  <c r="AE25" i="71"/>
  <c r="AE24" i="71" s="1"/>
  <c r="AC153" i="71"/>
  <c r="W150" i="71"/>
  <c r="AA152" i="71" s="1"/>
  <c r="AC154" i="71"/>
  <c r="AA154" i="71"/>
  <c r="AC16" i="71" l="1"/>
  <c r="AE17" i="71"/>
  <c r="AC15" i="71" l="1"/>
  <c r="AC127" i="71" s="1"/>
  <c r="AE16" i="71"/>
  <c r="AC148" i="71" l="1"/>
  <c r="AC129" i="71"/>
  <c r="AE129" i="71" s="1"/>
  <c r="AE127" i="71"/>
  <c r="AC150" i="71" l="1"/>
  <c r="AD148" i="71"/>
  <c r="AD150" i="71" l="1"/>
  <c r="AB154"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Julian Mauricio Martínez</author>
  </authors>
  <commentList>
    <comment ref="V33" authorId="0" shapeId="0" xr:uid="{00000000-0006-0000-0100-000001000000}">
      <text>
        <r>
          <rPr>
            <b/>
            <sz val="18"/>
            <color indexed="81"/>
            <rFont val="Tahoma"/>
            <family val="2"/>
          </rPr>
          <t xml:space="preserve">Julian Mauricio Martínez:
</t>
        </r>
        <r>
          <rPr>
            <sz val="18"/>
            <color indexed="81"/>
            <rFont val="Tahoma"/>
            <family val="2"/>
          </rPr>
          <t xml:space="preserve">
adicion final contrato 283 de 2020</t>
        </r>
      </text>
    </comment>
    <comment ref="V51" authorId="0" shapeId="0" xr:uid="{00000000-0006-0000-0100-000002000000}">
      <text>
        <r>
          <rPr>
            <b/>
            <sz val="20"/>
            <color indexed="81"/>
            <rFont val="Tahoma"/>
            <family val="2"/>
          </rPr>
          <t>Julian Mauricio Martínez:
reserva para diciembre de 2022 de gasolina. $2 millones</t>
        </r>
      </text>
    </comment>
    <comment ref="M68" authorId="0" shapeId="0" xr:uid="{00000000-0006-0000-0100-000003000000}">
      <text>
        <r>
          <rPr>
            <b/>
            <sz val="12"/>
            <color indexed="81"/>
            <rFont val="Tahoma"/>
            <family val="2"/>
          </rPr>
          <t>Julian Mauricio Martínez:</t>
        </r>
        <r>
          <rPr>
            <sz val="12"/>
            <color indexed="81"/>
            <rFont val="Tahoma"/>
            <family val="2"/>
          </rPr>
          <t xml:space="preserve">
se habia quitado 1 millon para impuesto pero ya no.</t>
        </r>
      </text>
    </comment>
    <comment ref="V86" authorId="0" shapeId="0" xr:uid="{00000000-0006-0000-0100-000004000000}">
      <text>
        <r>
          <rPr>
            <b/>
            <sz val="20"/>
            <color indexed="81"/>
            <rFont val="Tahoma"/>
            <family val="2"/>
          </rPr>
          <t>Julian Mauricio Martínez:</t>
        </r>
        <r>
          <rPr>
            <sz val="20"/>
            <color indexed="81"/>
            <rFont val="Tahoma"/>
            <family val="2"/>
          </rPr>
          <t xml:space="preserve">
reserva para  seguros de nuevos equipos: $4,707 MILLONES+ carros POR 5 MESES : 6,2 MILLONES DE PESOS + SEGUROS CARROS POR 1 AÑO: $15millones</t>
        </r>
      </text>
    </comment>
    <comment ref="V92" authorId="0" shapeId="0" xr:uid="{00000000-0006-0000-0100-000005000000}">
      <text>
        <r>
          <rPr>
            <b/>
            <sz val="18"/>
            <color indexed="81"/>
            <rFont val="Tahoma"/>
            <family val="2"/>
          </rPr>
          <t>Julian Mauricio Martínez:</t>
        </r>
        <r>
          <rPr>
            <sz val="18"/>
            <color indexed="81"/>
            <rFont val="Tahoma"/>
            <family val="2"/>
          </rPr>
          <t xml:space="preserve">
para nuevo contrato de vigilancia judicial
nuevo de agosto a diciembre + vigencia futura: hasta diciembre $12,5 millones </t>
        </r>
      </text>
    </comment>
    <comment ref="M99" authorId="0" shapeId="0" xr:uid="{00000000-0006-0000-0100-000006000000}">
      <text>
        <r>
          <rPr>
            <b/>
            <sz val="14"/>
            <color indexed="81"/>
            <rFont val="Tahoma"/>
            <family val="2"/>
          </rPr>
          <t xml:space="preserve">Julian Mauricio Martínez: TRASLADO PARA CUOTA DE AUDITAJE CONTRALORIA
</t>
        </r>
        <r>
          <rPr>
            <sz val="14"/>
            <color indexed="81"/>
            <rFont val="Tahoma"/>
            <family val="2"/>
          </rPr>
          <t xml:space="preserve">
</t>
        </r>
      </text>
    </comment>
    <comment ref="V101" authorId="0" shapeId="0" xr:uid="{00000000-0006-0000-0100-000007000000}">
      <text>
        <r>
          <rPr>
            <b/>
            <sz val="24"/>
            <color indexed="81"/>
            <rFont val="Tahoma"/>
            <family val="2"/>
          </rPr>
          <t>Julian Mauricio Martínez:</t>
        </r>
        <r>
          <rPr>
            <sz val="24"/>
            <color indexed="81"/>
            <rFont val="Tahoma"/>
            <family val="2"/>
          </rPr>
          <t xml:space="preserve">
ADICIÓN SALARIO AL CONTRATO HASTA 17 DE JUNIO: $14,872,375 + ADICION CONTRATO O NUEVO HASTA 16 DE SEPTIEMBRE: $84,665,555,31 + SERVICIO DE $60.000.000 POR TRES MESES EDIFICIO ALTERNO HASTA 16 DICIEMBRE DE 2022+ $10.000.000 DE DICIEMBRe</t>
        </r>
      </text>
    </comment>
    <comment ref="V102" authorId="0" shapeId="0" xr:uid="{00000000-0006-0000-0100-000008000000}">
      <text>
        <r>
          <rPr>
            <b/>
            <sz val="20"/>
            <color indexed="81"/>
            <rFont val="Tahoma"/>
            <family val="2"/>
          </rPr>
          <t>Julian Mauricio Martínez: reserva para adicion contrato actual hasta abril $ 4 millones +$21.655.113+ recursos servicio  de noviembre a diciembre: $32,5 MILLONES.</t>
        </r>
      </text>
    </comment>
    <comment ref="V105" authorId="0" shapeId="0" xr:uid="{00000000-0006-0000-0100-000009000000}">
      <text>
        <r>
          <rPr>
            <b/>
            <sz val="16"/>
            <color indexed="81"/>
            <rFont val="Tahoma"/>
            <family val="2"/>
          </rPr>
          <t>Julian Mauricio Martínez: adicion contrato a sept y posibles repuestos ascensores. DE SEPT A DICIEMBRE APAGADO.</t>
        </r>
      </text>
    </comment>
    <comment ref="V107" authorId="0" shapeId="0" xr:uid="{00000000-0006-0000-0100-00000A000000}">
      <text>
        <r>
          <rPr>
            <b/>
            <sz val="20"/>
            <color indexed="81"/>
            <rFont val="Tahoma"/>
            <family val="2"/>
          </rPr>
          <t>Julian Mauricio Martínez:</t>
        </r>
        <r>
          <rPr>
            <sz val="20"/>
            <color indexed="81"/>
            <rFont val="Tahoma"/>
            <family val="2"/>
          </rPr>
          <t xml:space="preserve">
Reserva para adicionar contrato mantenim computadores diciembre</t>
        </r>
      </text>
    </comment>
    <comment ref="V108" authorId="0" shapeId="0" xr:uid="{00000000-0006-0000-0100-00000B000000}">
      <text>
        <r>
          <rPr>
            <b/>
            <sz val="24"/>
            <color indexed="81"/>
            <rFont val="Tahoma"/>
            <family val="2"/>
          </rPr>
          <t>Julian Mauricio Martínez:</t>
        </r>
        <r>
          <rPr>
            <sz val="24"/>
            <color indexed="81"/>
            <rFont val="Tahoma"/>
            <family val="2"/>
          </rPr>
          <t xml:space="preserve">
reserva para diciembre contrato mantenim vehiculos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2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2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2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2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2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2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2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2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2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<sst xmlns="http://schemas.openxmlformats.org/spreadsheetml/2006/main" count="23993" uniqueCount="1827">
  <si>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</si>
  <si>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</si>
  <si>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</si>
  <si>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</si>
  <si>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</si>
  <si>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</si>
  <si>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</si>
  <si>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</si>
  <si>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</si>
  <si>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</si>
  <si>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</si>
  <si>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</si>
  <si>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</si>
  <si>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</si>
  <si>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</si>
  <si>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</si>
  <si>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</si>
  <si>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</si>
  <si>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</si>
  <si>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</si>
  <si>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</si>
  <si>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A</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</si>
  <si>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</si>
  <si>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</si>
  <si>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</si>
  <si>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</si>
  <si>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</si>
  <si>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</si>
  <si>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</si>
  <si>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</si>
  <si>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</si>
  <si>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</si>
  <si>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</si>
  <si>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</si>
  <si>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</si>
  <si>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</si>
  <si>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</si>
  <si>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</si>
  <si>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</si>
  <si>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</si>
  <si>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</si>
  <si>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</si>
  <si>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</si>
  <si>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</si>
  <si>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</si>
  <si>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</si>
  <si>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</si>
  <si>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</si>
  <si>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</si>
  <si>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</si>
  <si>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</si>
  <si>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</si>
  <si>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</si>
  <si>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</si>
  <si>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</si>
  <si>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</si>
  <si>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</si>
  <si>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A-02-02-02-006-005  SERVICIOS DE TRANSPORTE DE CARGA</t>
  </si>
  <si>
    <t>A-02-02-02-008-007-01-5 SERVICIOS DE MANTENIMIENTO Y REPARACIÓN DE OTRA MAQUINARIA Y OTRO EQUIPO</t>
  </si>
  <si>
    <t>A-02-02-02-005-004-02-9 SERVICIOS GENERALES DE CONSTRUCCIÓN DE OTRAS OBRAS DE INGENIERÍA CIVIL</t>
  </si>
  <si>
    <t>A-02-02-02-007-001-03-5-05 SERVICIOS DE SEGUROS GENERALES DE RESPONSABILIDAD CIVIL</t>
  </si>
  <si>
    <t>A-02-02-02-008-007-01-3 SERVICIOS DE MANTENIMIENTO Y REPARACIÓN DE COMPUTADORES Y EQUIPO PERIFÉRICO</t>
  </si>
  <si>
    <t>A-02-02-02-006-004 SERVICIOS DE TRANSPORTE DE PASAJEROS</t>
  </si>
  <si>
    <t>A-02-02-02-005-004-06 SERVICIOS DE INSTALACIONES</t>
  </si>
  <si>
    <t>A-02-02-02-009-006-09 SERVICIOS DE ESPARCIMIENTO, CULTURALES Y DEPORTIVOS</t>
  </si>
  <si>
    <t>A-02-02-02-008-003-01-3 SERVICIOS DE TECNOLOGÍA DE LA INFORMACIÓN (TI) DE CONSULTORÍA Y DE APOYO</t>
  </si>
  <si>
    <t>A-02-02-02-008 -002-01 SERVICIOS JURÍDICOS</t>
  </si>
  <si>
    <t>A-02-02-02-008-003-01-1 SERVICIOS DE CONSULTORÍA EN ADMINISTRACIÓN Y SERVICIOS DE GESTIÓN</t>
  </si>
  <si>
    <t>A-02-02-02-008-009-01 SERVICIOS DE EDICIÓN, IMPRESIÓN Y REPRODUCCIÓN</t>
  </si>
  <si>
    <t>A-02-02-02-009-002-09 OTROS TIPOS DE EDUCACIÓN Y SERVICIOS DE APOYO EDUCATIVO</t>
  </si>
  <si>
    <t>A-02-02-01-004-007-08 PAQUETES DE SOFTWARE</t>
  </si>
  <si>
    <t>A-02-02-02-008-005-02 SERVICIOS DE INVESTIGACIÓN Y SEGURIDAD</t>
  </si>
  <si>
    <t>DEPARTAMENTO ADMINISTRATIVO DE LA FUNCIÓN PÚBLICA</t>
  </si>
  <si>
    <t>PLA</t>
  </si>
  <si>
    <t/>
  </si>
  <si>
    <t>PLAN ANUAL DE ADQUISICIONES</t>
  </si>
  <si>
    <t>traslado entre rubros</t>
  </si>
  <si>
    <t>TIPO</t>
  </si>
  <si>
    <t>CTA</t>
  </si>
  <si>
    <t>SUB
CTA</t>
  </si>
  <si>
    <t>OBJ</t>
  </si>
  <si>
    <t>ORD</t>
  </si>
  <si>
    <t>FUENTE</t>
  </si>
  <si>
    <t>REC</t>
  </si>
  <si>
    <t>SIT</t>
  </si>
  <si>
    <t>DESCRIPCION</t>
  </si>
  <si>
    <t>APR. INICIAL</t>
  </si>
  <si>
    <t>APR. ADICIONADA</t>
  </si>
  <si>
    <t>MENOS APR. REDUCIDA(AZUL APROPIAC BLOQUEADA)</t>
  </si>
  <si>
    <t>APR. VIGENTE</t>
  </si>
  <si>
    <t>CDP INICIAL DE CAJA MENOR</t>
  </si>
  <si>
    <t>SALDO PARA GASTOS</t>
  </si>
  <si>
    <t>PAGOS NO ASOCIADOS A CONTRATOS</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</si>
  <si>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</si>
  <si>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</si>
  <si>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</si>
  <si>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</si>
  <si>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</si>
  <si>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</si>
  <si>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</si>
  <si>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</si>
  <si>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</si>
  <si>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</si>
  <si>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</si>
  <si>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PRUEBAS</t>
  </si>
  <si>
    <t>PROPUESTA TRASLADOS
   ACREDITAR            I       CONTRAACRED</t>
  </si>
  <si>
    <t>08</t>
  </si>
  <si>
    <t>01</t>
  </si>
  <si>
    <t>IMPUESTOS</t>
  </si>
  <si>
    <t>02</t>
  </si>
  <si>
    <t>A-08-01-02 IMPUESTO TERRITORIALES</t>
  </si>
  <si>
    <t>001</t>
  </si>
  <si>
    <t>006</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</si>
  <si>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</si>
  <si>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</si>
  <si>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</si>
  <si>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</si>
  <si>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</si>
  <si>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</si>
  <si>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</si>
  <si>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</si>
  <si>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</si>
  <si>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</si>
  <si>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</si>
  <si>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</si>
  <si>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</si>
  <si>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</si>
  <si>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</si>
  <si>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</si>
  <si>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</si>
  <si>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</si>
  <si>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</si>
  <si>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</si>
  <si>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</si>
  <si>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</si>
  <si>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</si>
  <si>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</si>
  <si>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</si>
  <si>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</si>
  <si>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MAQUINAS PARA OFICINA Y CONTABILIDAD, Y SUS PARTES Y ACCESORIOS</t>
  </si>
  <si>
    <t>MAQUINARIA Y APARATOS ELÉCTRICOS</t>
  </si>
  <si>
    <t>ACUMULADORES, PILAS Y BATERÍAS PRIMARIAS Y SUS PARTES Y PIEZAS</t>
  </si>
  <si>
    <t>OTRO EQUIPO ELÉCTRICO Y SUS PARTES Y PIEZAS</t>
  </si>
  <si>
    <t>007</t>
  </si>
  <si>
    <t>APARATOS TRANSMISORES DE TELEVISIÓN Y RADIO; TELEVISIÓN , VIDEO Y CÁMARAS DIGITALES; TELÉFONOS</t>
  </si>
  <si>
    <t>03</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</si>
  <si>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</si>
  <si>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</si>
  <si>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</si>
  <si>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</si>
  <si>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</si>
  <si>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</si>
  <si>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</si>
  <si>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</si>
  <si>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</si>
  <si>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</si>
  <si>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PRODUCTOS DE CAUCHO Y PLÁSTICO</t>
  </si>
  <si>
    <t>LLANTAS DE CAUCHO Y NEUMÁTICOS (CÁMARAS DE AIRE)</t>
  </si>
  <si>
    <t>OTROS PRODUCTOS DE CAUCHO</t>
  </si>
  <si>
    <t>VIDRIO Y PRODUCTOS DE VIDRIO Y OTROS PRODUCTOS NO METÁLICOS N.C.P.</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</si>
  <si>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</si>
  <si>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</si>
  <si>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</si>
  <si>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</si>
  <si>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</si>
  <si>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</si>
  <si>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</si>
  <si>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</si>
  <si>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</si>
  <si>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</si>
  <si>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</si>
  <si>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</si>
  <si>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</si>
  <si>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</si>
  <si>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</si>
  <si>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</si>
  <si>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</si>
  <si>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</si>
  <si>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</si>
  <si>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</si>
  <si>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</si>
  <si>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</si>
  <si>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</si>
  <si>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</si>
  <si>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</si>
  <si>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</si>
  <si>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</si>
  <si>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</si>
  <si>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</si>
  <si>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</si>
  <si>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</si>
  <si>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</si>
  <si>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</si>
  <si>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</si>
  <si>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</si>
  <si>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OTROS SERVICIOS DIVERSOS NCP</t>
  </si>
  <si>
    <t>010</t>
  </si>
  <si>
    <t>A-02-02-02-010 VIÁTICOS DE LOS FUNCIONARIOS EN COMISIÓN</t>
  </si>
  <si>
    <t>VIÁTICOS DE LOS FUNCIONARIOS EN COMISIÓN</t>
  </si>
  <si>
    <t>ADQUISICIÓN BIENES Y SERVICIOS</t>
  </si>
  <si>
    <t>IMPUESTOS Y MULTAS</t>
  </si>
  <si>
    <t xml:space="preserve">GRAN TOTAL </t>
  </si>
  <si>
    <t>OTRAS TRANSFERENCIAS - PREVIO CONCEPTO DGPPN</t>
  </si>
  <si>
    <t>Nación</t>
  </si>
  <si>
    <t>CSF</t>
  </si>
  <si>
    <t>SUBTOTAL TRANSFERENCIAS CORRIENTES</t>
  </si>
  <si>
    <t>INVERSION</t>
  </si>
  <si>
    <t>SUBTOTAL PROYECTOS DE INVERSIÓN</t>
  </si>
  <si>
    <t>pruebas</t>
  </si>
  <si>
    <t>RUBROS PRESUPUESTALES - PAA</t>
  </si>
  <si>
    <t>SALDO PARA COMPROMETER EN EL PAA</t>
  </si>
  <si>
    <t>DIFERENCIA</t>
  </si>
  <si>
    <t>SALDO TOTAL  DISPONIBLE DEL PROYECTO</t>
  </si>
  <si>
    <t>% EJECUCIÓN DEL PAA POR RUBRO</t>
  </si>
  <si>
    <t>SUBTOTAL FUNCIONAMIENTO</t>
  </si>
  <si>
    <t>SUBTOTAL INVERSIÓN</t>
  </si>
  <si>
    <t>GRAN TOTAL</t>
  </si>
  <si>
    <t>A-02-02-02-008-005-09 OTROS SERVICIOS AUXILIARES</t>
  </si>
  <si>
    <t>MAQUINARIA DE OFICINA , CONTABILIDAD  E INFORMÁTICA</t>
  </si>
  <si>
    <t>A 02-01-01-004-006-01 MOTORES, GENERADORES Y TRANSFORMADORES ELÉCTRICOS Y SUS PARTES Y PIEZAS</t>
  </si>
  <si>
    <t>A-02-02-02-004-007-03 RADIORRECEPTORES Y RECEPTORES DE TELEVISIÓN; APARATOS PARA LA GRABACIÓN Y REPRODUCCIÓN DE SONIDO Y VIDEO; MICRÓFONOS, ALTAVOCES, AMPLIFICADORES, ETC.</t>
  </si>
  <si>
    <t>A-02-02-02-009-007-01 SERVICIOS DE  LAVADO, LIMPIEZA Y TEÑIDO</t>
  </si>
  <si>
    <t>SERVICIOS DE PUBLICIDAD Y EL SUMINISTRO DE ESPACIO O TIEMPO PUBLICITARIOS</t>
  </si>
  <si>
    <t>599</t>
  </si>
  <si>
    <t>EQUIPO Y APARATOS DE RADIO, TELEVISIÓN Y COMUNICACIONES</t>
  </si>
  <si>
    <t>PASTA O PULPA, PAPEL Y PRODUCTOS DE PAPEL; IMPRESOS Y ARTÍCULOS RELACIONADOS</t>
  </si>
  <si>
    <t>OTROS PRODUCTOS QUÍMICOS; FIBRAS ARTIFICIALES (O FIBRAS INDUSTRIALES HECHAS POR EL HOMBRE)</t>
  </si>
  <si>
    <t>OTROS BIENES TRANSPORTABLES N.C.P.</t>
  </si>
  <si>
    <t>SERVICIOS DE CONSTRUCCIÓN</t>
  </si>
  <si>
    <t>SERVICIOS DE APOYO AL TRANSPORTE</t>
  </si>
  <si>
    <t>SERVICIOS DE DISTRIBUCIÓN DE ELECTRICIDAD, GAS Y AGUA (POR CUENTA PROPIA)</t>
  </si>
  <si>
    <t>SERVICIOS FINANCIEROS Y SERVICIOS CONEXOS</t>
  </si>
  <si>
    <t>SERVICIOS INMOBILIARIOS</t>
  </si>
  <si>
    <t>SERVICIOS JURÍDICOS Y CONTABLES</t>
  </si>
  <si>
    <t>OTROS SERVICIOS PROFESIONALES, CIENTÍFICOS Y TÉCNICOS</t>
  </si>
  <si>
    <t>SERVICIOS DE SOPORTE</t>
  </si>
  <si>
    <t>SERVICIOS DE MANTENIMIENTO, REPARACIÓN E INSTALACIÓN (EXCEPTO SERVICIOS DE CONSTRUCCIÓN)</t>
  </si>
  <si>
    <t>OTROS SERVICIOS DE FABRICACIÓN; SERVICIOS DE EDICIÓN, IMPRESIÓN Y REPRODUCCIÓN; SERVICIOS DE RECUPERACIÓN DE MATERIALES</t>
  </si>
  <si>
    <t>SERVICIOS DE ESPARCIMIENTO, CULTURALES Y DEPORTIVOS</t>
  </si>
  <si>
    <t>OTROS SERVICIOS</t>
  </si>
  <si>
    <t>SUB
ORD</t>
  </si>
  <si>
    <t>LIBROS DE REGISTROS, LIBROS DE CONTABILIDAD, CUADENILLOS DE NOTAS, BLOQUES PARA CARTAS, AGENDAS, ARTICULOS SIMILARES, SECANTES, ENCUADERNADORES, CLASIFICADORES PARA ARCHIVOS, FORMULARIOS Y OTROS ARTÍCULOS DE ESCRITORIO, DE PAPEL O CARTÓN</t>
  </si>
  <si>
    <t>Fecha estimada de inicio del proceso de selección</t>
  </si>
  <si>
    <t>MAQUINARIA DE INFORMÁTICA Y SUS PARTES, PIEZAS Y ACCESORIOS</t>
  </si>
  <si>
    <t>energia</t>
  </si>
  <si>
    <t>consumo diciembre</t>
  </si>
  <si>
    <t>acueducto</t>
  </si>
  <si>
    <t>IMPUESTO PREDIAL</t>
  </si>
  <si>
    <t>IMPUESTO SOBRE VEHICULOS AUTOMOTORES</t>
  </si>
  <si>
    <t xml:space="preserve">VALOR NETO DEL CONTRATO VIGENCIA </t>
  </si>
  <si>
    <t>A-02-02-02-008-004-01 SERVICIOS DE TELECOMUNICACIONES A TRAVÉS DE INTERNET</t>
  </si>
  <si>
    <t>Cta/Program.</t>
  </si>
  <si>
    <t>Sub Cta.Subprogra</t>
  </si>
  <si>
    <t xml:space="preserve">Objeto/proyect </t>
  </si>
  <si>
    <t>Ordinal/Subproy</t>
  </si>
  <si>
    <t>Sub Ordinal</t>
  </si>
  <si>
    <t>Item</t>
  </si>
  <si>
    <t>Subitem</t>
  </si>
  <si>
    <t>Acreditar</t>
  </si>
  <si>
    <t>Contraacreditar</t>
  </si>
  <si>
    <t>GASTO</t>
  </si>
  <si>
    <t>SALDO POR COMPROMETER</t>
  </si>
  <si>
    <t xml:space="preserve">consumo </t>
  </si>
  <si>
    <t>1407777 (1)</t>
  </si>
  <si>
    <t>11200000 (3)</t>
  </si>
  <si>
    <t>LIBERR SALDO</t>
  </si>
  <si>
    <t>PLAN ANUAL DE ADQUISICIONES 2022 DAFP</t>
  </si>
  <si>
    <t>MENOS VIGENCIAS FUTURAS 2022</t>
  </si>
  <si>
    <t xml:space="preserve">TOPES PARA REINTEGRO  </t>
  </si>
  <si>
    <t xml:space="preserve">MENOS GASTOS CAJA MENOR </t>
  </si>
  <si>
    <t>REPORTE PRESUPUESTO - PLAN ANUAL DE ADQUISICIONES Y OTROS GASTOS 2022</t>
  </si>
  <si>
    <t>MEJORAMIENTO DE LOS NIVELES DE EFICIENCIA Y PRODUCTIVIDAD DE LAS ENTIDADES PÚBLICAS DEL ORDEN NACIONAKL Y TERRITORIAL</t>
  </si>
  <si>
    <t>DISEÑO DE POLÍTICAS Y LINEAMIENTOS EN TEMAS DE FUNCION PUBLICA PARA EL MEJORAMIENTO CONTINUO DE LA ADMON NACIONAL.</t>
  </si>
  <si>
    <t>13</t>
  </si>
  <si>
    <t>6</t>
  </si>
  <si>
    <t>Mejoramiento Garantizar el funcionamiento normal de la operación del DAFP, así como con la seguridad del personal dentro del edificio Bogotá</t>
  </si>
  <si>
    <t>MEJORAMIENTO DE LA GESTION DE LAS POLITICAS PUBLICAS A TRAVÉS DE LAS TIC NAL.</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</si>
  <si>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</si>
  <si>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</si>
  <si>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</si>
  <si>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</si>
  <si>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</si>
  <si>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</si>
  <si>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</si>
  <si>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</si>
  <si>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</si>
  <si>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</si>
  <si>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</si>
  <si>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</si>
  <si>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</si>
  <si>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</si>
  <si>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</si>
  <si>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</si>
  <si>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</si>
  <si>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</si>
  <si>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</si>
  <si>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</si>
  <si>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</si>
  <si>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</si>
  <si>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</si>
  <si>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</si>
  <si>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</si>
  <si>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</si>
  <si>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</si>
  <si>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</si>
  <si>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</si>
  <si>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</si>
  <si>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</si>
  <si>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</si>
  <si>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</si>
  <si>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</si>
  <si>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</si>
  <si>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</si>
  <si>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</si>
  <si>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</si>
  <si>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</si>
  <si>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</si>
  <si>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</si>
  <si>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</si>
  <si>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</si>
  <si>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</si>
  <si>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</si>
  <si>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</si>
  <si>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</si>
  <si>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</si>
  <si>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</si>
  <si>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</si>
  <si>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</si>
  <si>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</si>
  <si>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</si>
  <si>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</si>
  <si>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</si>
  <si>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</si>
  <si>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</si>
  <si>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</si>
  <si>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</si>
  <si>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ABRIL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</si>
  <si>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</si>
  <si>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</si>
  <si>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</si>
  <si>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</si>
  <si>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</si>
  <si>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</si>
  <si>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</si>
  <si>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</si>
  <si>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</si>
  <si>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</si>
  <si>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</si>
  <si>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</si>
  <si>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</si>
  <si>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</si>
  <si>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</si>
  <si>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</si>
  <si>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</si>
  <si>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</si>
  <si>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</si>
  <si>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</si>
  <si>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</si>
  <si>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</si>
  <si>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</si>
  <si>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</si>
  <si>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</si>
  <si>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</si>
  <si>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</si>
  <si>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</si>
  <si>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</si>
  <si>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</si>
  <si>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</si>
  <si>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</si>
  <si>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</si>
  <si>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</si>
  <si>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</si>
  <si>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</si>
  <si>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</si>
  <si>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</si>
  <si>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</si>
  <si>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</si>
  <si>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</si>
  <si>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</si>
  <si>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</si>
  <si>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</si>
  <si>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</si>
  <si>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</si>
  <si>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</si>
  <si>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</si>
  <si>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</si>
  <si>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</si>
  <si>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</si>
  <si>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</si>
  <si>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</si>
  <si>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</si>
  <si>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</si>
  <si>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</si>
  <si>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</si>
  <si>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</si>
  <si>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</si>
  <si>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</si>
  <si>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</si>
  <si>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</si>
  <si>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</si>
  <si>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</si>
  <si>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</si>
  <si>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</si>
  <si>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</si>
  <si>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</si>
  <si>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</si>
  <si>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</si>
  <si>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</si>
  <si>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</si>
  <si>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</si>
  <si>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</si>
  <si>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</si>
  <si>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</si>
  <si>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</si>
  <si>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</si>
  <si>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</si>
  <si>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</si>
  <si>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</si>
  <si>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</si>
  <si>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</si>
  <si>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</si>
  <si>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</si>
  <si>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</si>
  <si>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</si>
  <si>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</si>
  <si>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</si>
  <si>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</si>
  <si>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</si>
  <si>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</si>
  <si>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</si>
  <si>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</si>
  <si>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</si>
  <si>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</si>
  <si>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</si>
  <si>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</si>
  <si>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</si>
  <si>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</si>
  <si>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</si>
  <si>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</si>
  <si>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</si>
  <si>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</si>
  <si>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</si>
  <si>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</si>
  <si>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</si>
  <si>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</si>
  <si>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</si>
  <si>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</si>
  <si>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</si>
  <si>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</si>
  <si>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</si>
  <si>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</si>
  <si>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</si>
  <si>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</si>
  <si>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</si>
  <si>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</si>
  <si>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</si>
  <si>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</si>
  <si>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</si>
  <si>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</si>
  <si>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</si>
  <si>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</si>
  <si>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</si>
  <si>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</si>
  <si>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</si>
  <si>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</si>
  <si>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</si>
  <si>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</si>
  <si>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</si>
  <si>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</si>
  <si>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</si>
  <si>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</si>
  <si>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</si>
  <si>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</si>
  <si>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</si>
  <si>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</si>
  <si>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</si>
  <si>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</si>
  <si>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</si>
  <si>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</si>
  <si>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</si>
  <si>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</si>
  <si>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</si>
  <si>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</si>
  <si>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</si>
  <si>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</si>
  <si>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</si>
  <si>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</si>
  <si>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</si>
  <si>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</si>
  <si>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</si>
  <si>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</si>
  <si>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</si>
  <si>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</si>
  <si>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</si>
  <si>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</si>
  <si>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</si>
  <si>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</si>
  <si>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</si>
  <si>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</si>
  <si>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</si>
  <si>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</si>
  <si>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</si>
  <si>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</si>
  <si>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</si>
  <si>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</si>
  <si>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</si>
  <si>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</si>
  <si>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</si>
  <si>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</si>
  <si>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</si>
  <si>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</si>
  <si>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</si>
  <si>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</si>
  <si>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</si>
  <si>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</si>
  <si>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</si>
  <si>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</si>
  <si>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</si>
  <si>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</si>
  <si>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</si>
  <si>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</si>
  <si>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</si>
  <si>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</si>
  <si>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</si>
  <si>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</si>
  <si>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</si>
  <si>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</si>
  <si>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</si>
  <si>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</si>
  <si>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</si>
  <si>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</si>
  <si>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</si>
  <si>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</si>
  <si>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</si>
  <si>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</si>
  <si>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</si>
  <si>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</si>
  <si>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</si>
  <si>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</si>
  <si>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</si>
  <si>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</si>
  <si>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</si>
  <si>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</si>
  <si>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</si>
  <si>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</si>
  <si>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</si>
  <si>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</si>
  <si>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</si>
  <si>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</si>
  <si>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</si>
  <si>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</si>
  <si>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</si>
  <si>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</si>
  <si>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</si>
  <si>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</si>
  <si>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</si>
  <si>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</si>
  <si>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</si>
  <si>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</si>
  <si>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</si>
  <si>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</si>
  <si>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</si>
  <si>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</si>
  <si>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</si>
  <si>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</si>
  <si>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</si>
  <si>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</si>
  <si>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</si>
  <si>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</si>
  <si>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</si>
  <si>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</si>
  <si>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</si>
  <si>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</si>
  <si>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</si>
  <si>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</si>
  <si>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</si>
  <si>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</si>
  <si>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</si>
  <si>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</si>
  <si>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</si>
  <si>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</si>
  <si>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</si>
  <si>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</si>
  <si>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</si>
  <si>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</si>
  <si>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</si>
  <si>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</si>
  <si>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</si>
  <si>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</si>
  <si>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</si>
  <si>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</si>
  <si>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</si>
  <si>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</si>
  <si>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</si>
  <si>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</si>
  <si>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</si>
  <si>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</si>
  <si>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</si>
  <si>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</si>
  <si>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</si>
  <si>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</si>
  <si>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</si>
  <si>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</si>
  <si>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</si>
  <si>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</si>
  <si>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</si>
  <si>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</si>
  <si>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</si>
  <si>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</si>
  <si>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</si>
  <si>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</si>
  <si>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</si>
  <si>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</si>
  <si>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</si>
  <si>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</si>
  <si>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</si>
  <si>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</si>
  <si>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</si>
  <si>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</si>
  <si>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</si>
  <si>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</si>
  <si>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</si>
  <si>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</si>
  <si>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</si>
  <si>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</si>
  <si>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</si>
  <si>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</si>
  <si>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</si>
  <si>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</si>
  <si>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</si>
  <si>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</si>
  <si>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</si>
  <si>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</si>
  <si>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</si>
  <si>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</si>
  <si>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</si>
  <si>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</si>
  <si>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</si>
  <si>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</si>
  <si>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</si>
  <si>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</si>
  <si>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</si>
  <si>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</si>
  <si>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</si>
  <si>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</si>
  <si>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</si>
  <si>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</si>
  <si>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</si>
  <si>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</si>
  <si>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</si>
  <si>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</si>
  <si>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</si>
  <si>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</si>
  <si>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</si>
  <si>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</si>
  <si>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</si>
  <si>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</si>
  <si>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</si>
  <si>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</si>
  <si>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</si>
  <si>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</si>
  <si>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</si>
  <si>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</si>
  <si>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</si>
  <si>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</si>
  <si>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</si>
  <si>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PLAN ANUAL DE ADQUISICIONES 2022</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</si>
  <si>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</si>
  <si>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</si>
  <si>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</si>
  <si>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</si>
  <si>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</si>
  <si>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</si>
  <si>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</si>
  <si>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</si>
  <si>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</si>
  <si>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</si>
  <si>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</si>
  <si>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</si>
  <si>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</si>
  <si>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</si>
  <si>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</si>
  <si>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</si>
  <si>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</si>
  <si>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</si>
  <si>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</si>
  <si>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</si>
  <si>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</si>
  <si>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</si>
  <si>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</si>
  <si>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</si>
  <si>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</si>
  <si>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</si>
  <si>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</si>
  <si>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</si>
  <si>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</si>
  <si>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</si>
  <si>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</si>
  <si>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</si>
  <si>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</si>
  <si>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</si>
  <si>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</si>
  <si>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</si>
  <si>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</si>
  <si>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</si>
  <si>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</si>
  <si>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</si>
  <si>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</si>
  <si>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</si>
  <si>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</si>
  <si>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</si>
  <si>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</si>
  <si>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</si>
  <si>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</si>
  <si>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</si>
  <si>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</si>
  <si>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</si>
  <si>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</si>
  <si>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</si>
  <si>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</si>
  <si>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</si>
  <si>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</si>
  <si>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</si>
  <si>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</si>
  <si>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</si>
  <si>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</si>
  <si>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</si>
  <si>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</si>
  <si>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</si>
  <si>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</si>
  <si>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</si>
  <si>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</si>
  <si>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</si>
  <si>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</si>
  <si>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</si>
  <si>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</si>
  <si>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</si>
  <si>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</si>
  <si>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</si>
  <si>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</si>
  <si>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</si>
  <si>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</si>
  <si>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</si>
  <si>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</si>
  <si>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</si>
  <si>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</si>
  <si>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</si>
  <si>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</si>
  <si>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</si>
  <si>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</si>
  <si>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</si>
  <si>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</si>
  <si>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</si>
  <si>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</si>
  <si>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</si>
  <si>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</si>
  <si>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</si>
  <si>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</si>
  <si>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</si>
  <si>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</si>
  <si>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</si>
  <si>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</si>
  <si>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</si>
  <si>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</si>
  <si>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</si>
  <si>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</si>
  <si>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</si>
  <si>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</si>
  <si>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</si>
  <si>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</si>
  <si>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</si>
  <si>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</si>
  <si>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</si>
  <si>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</si>
  <si>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</si>
  <si>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</si>
  <si>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</si>
  <si>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</si>
  <si>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</si>
  <si>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</si>
  <si>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</si>
  <si>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</si>
  <si>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</si>
  <si>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</si>
  <si>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</si>
  <si>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</si>
  <si>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</si>
  <si>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</si>
  <si>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</si>
  <si>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</si>
  <si>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</si>
  <si>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</si>
  <si>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</si>
  <si>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</si>
  <si>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</si>
  <si>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</si>
  <si>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</si>
  <si>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</si>
  <si>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</si>
  <si>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</si>
  <si>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</si>
  <si>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</si>
  <si>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</si>
  <si>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</si>
  <si>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</si>
  <si>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</si>
  <si>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</si>
  <si>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</si>
  <si>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</si>
  <si>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</si>
  <si>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</si>
  <si>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</si>
  <si>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</si>
  <si>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</si>
  <si>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</si>
  <si>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</si>
  <si>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</si>
  <si>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</si>
  <si>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</si>
  <si>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</si>
  <si>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</si>
  <si>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</si>
  <si>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</si>
  <si>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</si>
  <si>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</si>
  <si>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</si>
  <si>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</si>
  <si>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</si>
  <si>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</si>
  <si>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</si>
  <si>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</si>
  <si>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</si>
  <si>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</si>
  <si>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</si>
  <si>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</si>
  <si>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</si>
  <si>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</si>
  <si>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</si>
  <si>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</si>
  <si>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</si>
  <si>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</si>
  <si>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</si>
  <si>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</si>
  <si>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</si>
  <si>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</si>
  <si>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</si>
  <si>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</si>
  <si>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</si>
  <si>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</si>
  <si>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</si>
  <si>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</si>
  <si>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</si>
  <si>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</si>
  <si>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</si>
  <si>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</si>
  <si>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</si>
  <si>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</si>
  <si>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</si>
  <si>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</si>
  <si>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</si>
  <si>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</si>
  <si>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</si>
  <si>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</si>
  <si>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</si>
  <si>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</si>
  <si>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</si>
  <si>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</si>
  <si>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</si>
  <si>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</si>
  <si>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</si>
  <si>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</si>
  <si>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</si>
  <si>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</si>
  <si>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</si>
  <si>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</si>
  <si>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</si>
  <si>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</si>
  <si>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</si>
  <si>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</si>
  <si>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</si>
  <si>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</si>
  <si>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</si>
  <si>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</si>
  <si>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</si>
  <si>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</si>
  <si>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</si>
  <si>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</si>
  <si>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</si>
  <si>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</si>
  <si>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</si>
  <si>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</si>
  <si>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</si>
  <si>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</si>
  <si>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</si>
  <si>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</si>
  <si>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</si>
  <si>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</si>
  <si>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</si>
  <si>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</si>
  <si>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</si>
  <si>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</si>
  <si>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</si>
  <si>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</si>
  <si>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</si>
  <si>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</si>
  <si>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</si>
  <si>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</si>
  <si>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</si>
  <si>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</si>
  <si>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</si>
  <si>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</si>
  <si>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</si>
  <si>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</si>
  <si>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</si>
  <si>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</si>
  <si>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</si>
  <si>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</si>
  <si>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</si>
  <si>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</si>
  <si>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</si>
  <si>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</si>
  <si>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</si>
  <si>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</si>
  <si>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</si>
  <si>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</si>
  <si>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</si>
  <si>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</si>
  <si>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</si>
  <si>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</si>
  <si>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</si>
  <si>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</si>
  <si>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</si>
  <si>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</si>
  <si>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</si>
  <si>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</si>
  <si>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</si>
  <si>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</si>
  <si>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</si>
  <si>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</si>
  <si>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</si>
  <si>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</si>
  <si>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</si>
  <si>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</si>
  <si>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</si>
  <si>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</si>
  <si>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</si>
  <si>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</si>
  <si>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</si>
  <si>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</si>
  <si>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</si>
  <si>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</si>
  <si>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</si>
  <si>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</si>
  <si>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</si>
  <si>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</si>
  <si>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</si>
  <si>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</si>
  <si>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</si>
  <si>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</si>
  <si>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</si>
  <si>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</si>
  <si>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</si>
  <si>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</si>
  <si>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</si>
  <si>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</si>
  <si>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</si>
  <si>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</si>
  <si>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</si>
  <si>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</si>
  <si>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</si>
  <si>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</si>
  <si>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</si>
  <si>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</si>
  <si>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</si>
  <si>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</si>
  <si>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</si>
  <si>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</si>
  <si>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</si>
  <si>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</si>
  <si>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</si>
  <si>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</si>
  <si>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</si>
  <si>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</si>
  <si>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</si>
  <si>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</si>
  <si>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</si>
  <si>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</si>
  <si>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</si>
  <si>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</si>
  <si>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</si>
  <si>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</si>
  <si>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</si>
  <si>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</si>
  <si>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</si>
  <si>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</si>
  <si>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</si>
  <si>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</si>
  <si>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</si>
  <si>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</si>
  <si>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</si>
  <si>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</si>
  <si>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</si>
  <si>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</si>
  <si>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</si>
  <si>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</si>
  <si>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</si>
  <si>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</si>
  <si>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</si>
  <si>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</si>
  <si>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</si>
  <si>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</si>
  <si>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</si>
  <si>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</si>
  <si>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</si>
  <si>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</si>
  <si>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</si>
  <si>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</si>
  <si>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</si>
  <si>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</si>
  <si>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</si>
  <si>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</si>
  <si>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</si>
  <si>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</si>
  <si>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</si>
  <si>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</si>
  <si>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</si>
  <si>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</si>
  <si>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</si>
  <si>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</si>
  <si>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</si>
  <si>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</si>
  <si>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</si>
  <si>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</si>
  <si>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</si>
  <si>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</si>
  <si>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</si>
  <si>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</si>
  <si>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</si>
  <si>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</si>
  <si>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</si>
  <si>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</si>
  <si>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</si>
  <si>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</si>
  <si>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</si>
  <si>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</si>
  <si>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</si>
  <si>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</si>
  <si>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</si>
  <si>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</si>
  <si>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</si>
  <si>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</si>
  <si>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</si>
  <si>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</si>
  <si>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</si>
  <si>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</si>
  <si>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</si>
  <si>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</si>
  <si>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</si>
  <si>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</si>
  <si>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</si>
  <si>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</si>
  <si>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</si>
  <si>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</si>
  <si>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</si>
  <si>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</si>
  <si>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</si>
  <si>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</si>
  <si>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</si>
  <si>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</si>
  <si>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</si>
  <si>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</si>
  <si>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</si>
  <si>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</si>
  <si>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</si>
  <si>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</si>
  <si>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</si>
  <si>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</si>
  <si>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</si>
  <si>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</si>
  <si>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</si>
  <si>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</si>
  <si>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</si>
  <si>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</si>
  <si>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</si>
  <si>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</si>
  <si>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</si>
  <si>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</si>
  <si>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</si>
  <si>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</si>
  <si>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</si>
  <si>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</si>
  <si>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</si>
  <si>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</si>
  <si>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</si>
  <si>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</si>
  <si>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</si>
  <si>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</si>
  <si>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</si>
  <si>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</si>
  <si>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</si>
  <si>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</si>
  <si>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</si>
  <si>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</si>
  <si>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</si>
  <si>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</si>
  <si>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</si>
  <si>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</si>
  <si>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</si>
  <si>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</si>
  <si>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</si>
  <si>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</si>
  <si>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</si>
  <si>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</si>
  <si>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</si>
  <si>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</si>
  <si>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</si>
  <si>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</si>
  <si>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</si>
  <si>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</si>
  <si>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</si>
  <si>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</si>
  <si>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</si>
  <si>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</si>
  <si>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</si>
  <si>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</si>
  <si>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</si>
  <si>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</si>
  <si>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</si>
  <si>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</si>
  <si>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</si>
  <si>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</si>
  <si>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</si>
  <si>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</si>
  <si>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</si>
  <si>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</si>
  <si>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</si>
  <si>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</si>
  <si>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</si>
  <si>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</si>
  <si>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</si>
  <si>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</si>
  <si>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</si>
  <si>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</si>
  <si>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</si>
  <si>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</si>
  <si>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</si>
  <si>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</si>
  <si>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</si>
  <si>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</si>
  <si>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</si>
  <si>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</si>
  <si>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</si>
  <si>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</si>
  <si>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</si>
  <si>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</si>
  <si>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</si>
  <si>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</si>
  <si>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</si>
  <si>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</si>
  <si>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</si>
  <si>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</si>
  <si>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</si>
  <si>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</si>
  <si>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</si>
  <si>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</si>
  <si>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</si>
  <si>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</si>
  <si>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</si>
  <si>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</si>
  <si>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</si>
  <si>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</si>
  <si>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</si>
  <si>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211-2022</t>
  </si>
  <si>
    <t>CAJA DE COMPENSACIONFAMILIAR COMPENSAR</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</si>
  <si>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</si>
  <si>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 xml:space="preserve">PRESTACION DE SERVICIOS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</si>
  <si>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</si>
  <si>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Será hasta el nueve (09) de diciembre de 2022, contados a partir del perfeccionamiento del mismo, expedición del registro presupuestal y aprobación de garantías.</t>
  </si>
  <si>
    <t>ANA MILENA ORDOÑEZ OCASIÒN</t>
  </si>
  <si>
    <t>207-2022</t>
  </si>
  <si>
    <t>DIGITAL WARE S.A.S</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</si>
  <si>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</si>
  <si>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</si>
  <si>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Será desde la expedición del registro presupuestal y aprobación de la garantía, hasta el 31 de diciembre de 2022.</t>
  </si>
  <si>
    <t>ESGAR GEOVANI DIAZ ORDOÑEZ</t>
  </si>
  <si>
    <t>CPS-138-2022</t>
  </si>
  <si>
    <t>LINDA JOHANNA PEREZ RINCÓN</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</si>
  <si>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</si>
  <si>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</si>
  <si>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</si>
  <si>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CPS-137-2022</t>
  </si>
  <si>
    <t>MONICA YIZETH GONZALEZ GARCIA</t>
  </si>
  <si>
    <t>CPS-141-2022</t>
  </si>
  <si>
    <t>ANA MARIA ENRIQUEZ GARCIA</t>
  </si>
  <si>
    <t>Prestar servicios profesionales en la Dirección de Desarrollo Organizacional de Función Pública, para apoyar a las entidades territoriales priorizadas, en la implementación del modelo de gestión y cumplimiento y en el seguimiento de las unidades ya creadas.</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</si>
  <si>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</si>
  <si>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</si>
  <si>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CPS-139-2022</t>
  </si>
  <si>
    <t>LUISA FERNANDA SANTIAGO DELVASTO</t>
  </si>
  <si>
    <t>CPS-142-2022</t>
  </si>
  <si>
    <t>ANDREA ESMERALDA PARDO FONSECA</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</si>
  <si>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</si>
  <si>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</si>
  <si>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</si>
  <si>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</si>
  <si>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</si>
  <si>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</si>
  <si>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</si>
  <si>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</si>
  <si>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CPS-149-2022</t>
  </si>
  <si>
    <t>LILIANA MARGARITA DAZA MENDOZA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</si>
  <si>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</si>
  <si>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</si>
  <si>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CPS-158-2022</t>
  </si>
  <si>
    <t>PAOLA SPADA</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</si>
  <si>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</si>
  <si>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</si>
  <si>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</si>
  <si>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</si>
  <si>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</si>
  <si>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</si>
  <si>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</si>
  <si>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</si>
  <si>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</si>
  <si>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</si>
  <si>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CPS-136-2022</t>
  </si>
  <si>
    <t>ALFONSO SEPULVEDA GALEANO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</si>
  <si>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</si>
  <si>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</si>
  <si>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</si>
  <si>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</si>
  <si>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</si>
  <si>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</si>
  <si>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</si>
  <si>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</si>
  <si>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</si>
  <si>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</si>
  <si>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CPS-168-2022</t>
  </si>
  <si>
    <t>GIOVANNA CONSUELO PARDO BERNAL</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</si>
  <si>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</si>
  <si>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</si>
  <si>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</si>
  <si>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CPS-140-2022</t>
  </si>
  <si>
    <t>ANDRES DANILO LOPEZ CAMPOS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</si>
  <si>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</si>
  <si>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</si>
  <si>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</si>
  <si>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</si>
  <si>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</si>
  <si>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</si>
  <si>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CPS-155-2022</t>
  </si>
  <si>
    <t>DIANA MARCELA CARVAJAL PARDO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</si>
  <si>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</si>
  <si>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</si>
  <si>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CPS-203-2022</t>
  </si>
  <si>
    <t>ROBERTO HINOJOSA VIDAL</t>
  </si>
  <si>
    <t>Prestar servicios profesionales en la Dirección de Empleo Público de Función Pública para apoyar las acciones que se deriven de los diferentes programas que lidera la Dirección de Empleo Público y la estrategia de “Más Jóvenes en el Estado”.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</si>
  <si>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</si>
  <si>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</si>
  <si>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VIVIANA ÁNGELICA PEÑA</t>
  </si>
  <si>
    <t>CPS-192-2022</t>
  </si>
  <si>
    <t>JOSE MIGUEL GUAJE ALTAMAR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</si>
  <si>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</si>
  <si>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</si>
  <si>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</si>
  <si>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EVA MERCEDES ROJAS</t>
  </si>
  <si>
    <t>CPS-185-2022</t>
  </si>
  <si>
    <t>JOSE IGNACIO PINZÓN BARRETO</t>
  </si>
  <si>
    <t>ANA SOFIA IREGUI CARILLO</t>
  </si>
  <si>
    <t>CPS-186-2022</t>
  </si>
  <si>
    <t>JOHNNY ALEXANDER LOPEZ MARTIN</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</si>
  <si>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</si>
  <si>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</si>
  <si>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</si>
  <si>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</si>
  <si>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</si>
  <si>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</si>
  <si>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</si>
  <si>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</si>
  <si>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CPS-131-2022</t>
  </si>
  <si>
    <t>VIRGINIA GUEVARA SIERRA</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</si>
  <si>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</si>
  <si>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</si>
  <si>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</si>
  <si>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</si>
  <si>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</si>
  <si>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</si>
  <si>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</si>
  <si>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</si>
  <si>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</si>
  <si>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</si>
  <si>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</si>
  <si>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</si>
  <si>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</si>
  <si>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</si>
  <si>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</si>
  <si>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</si>
  <si>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</si>
  <si>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</si>
  <si>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</si>
  <si>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</si>
  <si>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</si>
  <si>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</si>
  <si>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</si>
  <si>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</si>
  <si>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</si>
  <si>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CPS-202-2022</t>
  </si>
  <si>
    <t>CAROLINA RIVERA DAZA</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</si>
  <si>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</si>
  <si>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</si>
  <si>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</si>
  <si>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CPS-165-2022</t>
  </si>
  <si>
    <t>JORGE ANDRES GONZALEZ QUINTERO</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</si>
  <si>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</si>
  <si>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</si>
  <si>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</si>
  <si>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CPS-181-2022</t>
  </si>
  <si>
    <t>MARIA LAURA ZOCADAGUI PEREZ</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</si>
  <si>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</si>
  <si>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</si>
  <si>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</si>
  <si>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</si>
  <si>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</si>
  <si>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</si>
  <si>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</si>
  <si>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</si>
  <si>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</si>
  <si>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</si>
  <si>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</si>
  <si>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</si>
  <si>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CPS-179-2022</t>
  </si>
  <si>
    <t>ROSAMELIA PIÑERES ROMERO</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</si>
  <si>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</si>
  <si>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</si>
  <si>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CPS-173-2022</t>
  </si>
  <si>
    <t>PABLO CESAR DIAZ BARRERA</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</si>
  <si>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</si>
  <si>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</si>
  <si>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</si>
  <si>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CPS-208-2022</t>
  </si>
  <si>
    <t>ANA JUILIA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</si>
  <si>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</si>
  <si>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</si>
  <si>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</si>
  <si>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JUDY MAGALI RODRIGUEZ SANTANA</t>
  </si>
  <si>
    <t>GRUPO DE GESTIÓN DOCUMENTAL</t>
  </si>
  <si>
    <t>CPS-167-2022</t>
  </si>
  <si>
    <t>LEIDI MILENA CARDONA GALEON</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</si>
  <si>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</si>
  <si>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</si>
  <si>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</si>
  <si>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CPS-161-2022</t>
  </si>
  <si>
    <t>JORGE ALEXANDER MURGAS TORRES</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</si>
  <si>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</si>
  <si>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</si>
  <si>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</si>
  <si>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DIANA MARITZA BUENHOMBRE</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</si>
  <si>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</si>
  <si>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</si>
  <si>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</si>
  <si>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</si>
  <si>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</si>
  <si>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</si>
  <si>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</si>
  <si>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CPS-189-2022</t>
  </si>
  <si>
    <t>LESLIE GISELLE RIVERA LOPEZ</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</si>
  <si>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</si>
  <si>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</si>
  <si>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</si>
  <si>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</si>
  <si>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</si>
  <si>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</si>
  <si>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</si>
  <si>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CPS-194-2022</t>
  </si>
  <si>
    <t>ESTEBAN GOMEZ CARVAJAL</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</si>
  <si>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</si>
  <si>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</si>
  <si>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</si>
  <si>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DANIEL CANAL FRANCO</t>
  </si>
  <si>
    <t xml:space="preserve">OFICINA ASESORA DE COMUNICACIONES </t>
  </si>
  <si>
    <t>CPS-178-2022</t>
  </si>
  <si>
    <t>JUAN FELIPE CORREDOR FRAGOZO</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</si>
  <si>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</si>
  <si>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</si>
  <si>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</si>
  <si>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CPS-134-2022</t>
  </si>
  <si>
    <t>DIANA ALEJANDRA CASAS RODRIGUEZ</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</si>
  <si>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</si>
  <si>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</si>
  <si>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CPS-209-2022</t>
  </si>
  <si>
    <t>JOSE MANUEL VEGA DE LA CRUZ</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</si>
  <si>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</si>
  <si>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</si>
  <si>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</si>
  <si>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CPS-164-2022</t>
  </si>
  <si>
    <t>PAULA ANDREA RUIZ CASTILLO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</si>
  <si>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</si>
  <si>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</si>
  <si>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CPS-151-2022</t>
  </si>
  <si>
    <t>HERNANDO EULISES GONZALEZ LOPEZ</t>
  </si>
  <si>
    <t>Prestar servicios profesionales en la Oficina Asesora de Comunicaciones de la Función Pública para apoyar la generación de las piezas comunicacionales que requiera la entidad para la implementación de la Política Nacional de Servicio al Ciudadano.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</si>
  <si>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</si>
  <si>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</si>
  <si>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CPS-187-2022</t>
  </si>
  <si>
    <t>ESTEBAN ARENAS RESTREPO</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</si>
  <si>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</si>
  <si>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</si>
  <si>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</si>
  <si>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</si>
  <si>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</si>
  <si>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</si>
  <si>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</si>
  <si>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CPS-154-2022</t>
  </si>
  <si>
    <t>GUSTAVO ANDRES BARRERA SEGURA</t>
  </si>
  <si>
    <t>Prestar servicios profesionales en la Oficina Asesora de Comunicaciones de Función Pública para apoyar el diseño web de los desarrollos para la red de servidores públicos y SUIT cumpliendo con los criterios de usabilidad y accesibilidad de Gobierno Digital.</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</si>
  <si>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</si>
  <si>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CPS-150-2022</t>
  </si>
  <si>
    <t>LORENA PATRICIA SUAREZ SIERRA</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</si>
  <si>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</si>
  <si>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</si>
  <si>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</si>
  <si>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 xml:space="preserve">CARLOS ANDRÉS GUZMÁN RODRÍGUEZ </t>
  </si>
  <si>
    <t>OFICINA ASESORA DE PLANEACION</t>
  </si>
  <si>
    <t>CPS-152-2022</t>
  </si>
  <si>
    <t>NATALIA MARLEN CARRION BONIFACIO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</si>
  <si>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</si>
  <si>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</si>
  <si>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</si>
  <si>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</si>
  <si>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</si>
  <si>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</si>
  <si>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CPS-156-2022</t>
  </si>
  <si>
    <t>CARLOS ANDRES SALINAS ANDRADE</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</si>
  <si>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</si>
  <si>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</si>
  <si>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CPS-159-2022</t>
  </si>
  <si>
    <t>MIGUEL SEBASTIAN RINCON ORTEGA</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</si>
  <si>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</si>
  <si>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</si>
  <si>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</si>
  <si>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CPS-110-2022</t>
  </si>
  <si>
    <t>MARITZA IBARRA DUARTE</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</si>
  <si>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</si>
  <si>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</si>
  <si>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</si>
  <si>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CPS-146-2022</t>
  </si>
  <si>
    <t>LUIS ERNESTO SUAREZ</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</si>
  <si>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</si>
  <si>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</si>
  <si>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 xml:space="preserve">OLGA LUCIA ARANGO BARBARÁN </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</si>
  <si>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</si>
  <si>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</si>
  <si>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</si>
  <si>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</si>
  <si>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</si>
  <si>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CPS-215-2022</t>
  </si>
  <si>
    <t>YUNAIRA MARGARITA URRUTIA FERNANDEZ</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</si>
  <si>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</si>
  <si>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</si>
  <si>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</si>
  <si>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SANDRA YASMIN FLOREZ ABRIL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</si>
  <si>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</si>
  <si>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</si>
  <si>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</si>
  <si>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</si>
  <si>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</si>
  <si>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</si>
  <si>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CPS-175-2022</t>
  </si>
  <si>
    <t>WILLIAM MANUEL VARGAS ROBLES</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</si>
  <si>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</si>
  <si>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</si>
  <si>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</si>
  <si>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</si>
  <si>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</si>
  <si>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</si>
  <si>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CPS-176-2022</t>
  </si>
  <si>
    <t>GERMAN ANDRES MAHECHA SUAREZ</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</si>
  <si>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</si>
  <si>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</si>
  <si>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CPS-162-2022</t>
  </si>
  <si>
    <t>YERFENSON CHASSAIGNE DAZA</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</si>
  <si>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</si>
  <si>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</si>
  <si>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</si>
  <si>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HILDA CONSTANZA SÁNCHEZ CASTILLO</t>
  </si>
  <si>
    <t>CPS-153-2022</t>
  </si>
  <si>
    <t>CARLOS MARTIN COY RODRIGUEZ</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</si>
  <si>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</si>
  <si>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</si>
  <si>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CPS-145-2022</t>
  </si>
  <si>
    <t>ALEXANDRA APONTE SAGBINI</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</si>
  <si>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</si>
  <si>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</si>
  <si>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</si>
  <si>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CPS-180-2022</t>
  </si>
  <si>
    <t>ADRIANO EDUVAR OSORIO OROZCO</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</si>
  <si>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</si>
  <si>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</si>
  <si>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</si>
  <si>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CPS-160-2022</t>
  </si>
  <si>
    <t>CAMILO ANDRES DANGON</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</si>
  <si>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</si>
  <si>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</si>
  <si>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CPS-171-2022</t>
  </si>
  <si>
    <t>OTTO JAVIER BERMUDEZ ROJAS</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</si>
  <si>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</si>
  <si>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</si>
  <si>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</si>
  <si>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</si>
  <si>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</si>
  <si>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</si>
  <si>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</si>
  <si>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</si>
  <si>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CPS-177-2022</t>
  </si>
  <si>
    <t>DANIEL ALFONSO BARRERA ADAME</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</si>
  <si>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</si>
  <si>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 xml:space="preserve">JOSE ANGEL TORRES BENJUMEA </t>
  </si>
  <si>
    <t>157-2022</t>
  </si>
  <si>
    <t>HEFESTO TECHNOLOGY S.A.S</t>
  </si>
  <si>
    <t>Contratar la renovación de la suscripción del rango de direcciones IPV6 a nombre del Departamento Administrativo de la Función Pública, según las especificaciones técnicas mínimas establecidas en el presente documento.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</si>
  <si>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</si>
  <si>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</si>
  <si>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214-2022</t>
  </si>
  <si>
    <t>MEGASOFT</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</si>
  <si>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</si>
  <si>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El Departamento Administrativo de la 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</si>
  <si>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Será de un (1) año, contado a partir del
perfeccionamiento del contrato, previo registro presupuestal y aprobación de las
garantías correspondientes.</t>
  </si>
  <si>
    <t>CPS-163-2022</t>
  </si>
  <si>
    <t>JOSE JUAN LECHUGA ZAMBRANO</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</si>
  <si>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</si>
  <si>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</si>
  <si>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</si>
  <si>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JOSE FERNANDO CEBALLOS</t>
  </si>
  <si>
    <t>CPS-166-2022</t>
  </si>
  <si>
    <t>GABRIEL RICARDO CAMACHO ARCILA</t>
  </si>
  <si>
    <t>Prestar servicios profesionales con la finalidad de apoyar jurídicamente al desarrollo de los objetivos planteados en los trámites a cargo de la Secretaría General y sus grupos internos de trabajo.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</si>
  <si>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</si>
  <si>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</si>
  <si>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CPS-144-2022</t>
  </si>
  <si>
    <t>GERMAN CALDERON ESPAÑA</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</si>
  <si>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</si>
  <si>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</si>
  <si>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</si>
  <si>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OLGA NATALIA CARVAJAL</t>
  </si>
  <si>
    <t>CPS-182-2022</t>
  </si>
  <si>
    <t>CARLOS MARIO ISAZA SERRANO</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</si>
  <si>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</si>
  <si>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</si>
  <si>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</si>
  <si>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</si>
  <si>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</si>
  <si>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</si>
  <si>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</si>
  <si>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210-2022</t>
  </si>
  <si>
    <t>PSIGMA CORPORATION SAS.</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</si>
  <si>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</si>
  <si>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</si>
  <si>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</si>
  <si>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INGRIDS DE JESUS REYES BERDUGO </t>
  </si>
  <si>
    <t>GRUPO DE APOYO MERITOCRATICO</t>
  </si>
  <si>
    <t>CPS-188-2022</t>
  </si>
  <si>
    <t>JAVIER AUGUSTO ARIAS REGUILLO</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</si>
  <si>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</si>
  <si>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</si>
  <si>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</si>
  <si>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CPS-170-2022</t>
  </si>
  <si>
    <t>SANDRA PATRICIA AVELLANEDA AVENDAÑO</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</si>
  <si>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</si>
  <si>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</si>
  <si>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</si>
  <si>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MYRIAM CUBILLOS BENAVIDES</t>
  </si>
  <si>
    <t>CPS-193-2022</t>
  </si>
  <si>
    <t>MARIELA GARZON JALBIN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</si>
  <si>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</si>
  <si>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</si>
  <si>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</si>
  <si>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CPS-174-2022</t>
  </si>
  <si>
    <t>JOHN JAIRO MORALES ALZATE</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</si>
  <si>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</si>
  <si>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</si>
  <si>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</si>
  <si>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CPS-197-2022</t>
  </si>
  <si>
    <t>FABIAN VIDAL MATABANCHOY MUCHAVISOY</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</si>
  <si>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</si>
  <si>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</si>
  <si>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</si>
  <si>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CPS-198-2022</t>
  </si>
  <si>
    <t>VILMA CARMIÑA BOHÓRQUEZ SOTELO</t>
  </si>
  <si>
    <t>CPS-199-2022</t>
  </si>
  <si>
    <t>WILDER HERMES GUAMAN TRUJILLO</t>
  </si>
  <si>
    <t>CPS-200-2022</t>
  </si>
  <si>
    <t>SHARON MILENA OLAYA SALINAS</t>
  </si>
  <si>
    <t>CPS-201-2022</t>
  </si>
  <si>
    <t>JORGE HERRERA DOMINGUEZ</t>
  </si>
  <si>
    <t>CPS-190-2022</t>
  </si>
  <si>
    <t>MARIA DANIELA JIMENEZ ARMENTA</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</si>
  <si>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</si>
  <si>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</si>
  <si>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</si>
  <si>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CPS-143-2022</t>
  </si>
  <si>
    <t>ANDRES CAMILO HIGUERA MOZOMBITE</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</si>
  <si>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</si>
  <si>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</si>
  <si>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</si>
  <si>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CPS-191-2022</t>
  </si>
  <si>
    <t>HUBERT ENRIQUE ARIZA ARANDA</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</si>
  <si>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</si>
  <si>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</si>
  <si>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</si>
  <si>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CPS-195-2022</t>
  </si>
  <si>
    <t>JOSE FRANCISCO OLMOS</t>
  </si>
  <si>
    <t>Prestar servicios de apoyo a la gestión en actividades tendientes a la organización
y conservación de los bienes muebles e inmuebles de la Entidad y la prestación de
los servicios a cargo del Grupo de Gestión Administrativa de Función Pública.</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</si>
  <si>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</si>
  <si>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Será a partir del 1 de febrero de 2022 y hasta el
día veinticuatro (24) de diciembre de 2022 previo perfeccionamiento del mismo,
expedición del registro presupuestal y la activación de la ARL.</t>
  </si>
  <si>
    <t>CPS-169-2022</t>
  </si>
  <si>
    <t>JULIETH HERNANDEZ CASTELLANOS</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</si>
  <si>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</si>
  <si>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</si>
  <si>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</si>
  <si>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CPS-183-2022</t>
  </si>
  <si>
    <t>JUAN MANUEL VELASQUEZ GONZALEZ</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</si>
  <si>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</si>
  <si>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</si>
  <si>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</si>
  <si>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RAFAEL HUMBERTO RODRIGUEZ BARRIOS</t>
  </si>
  <si>
    <t>CPS-213-2022</t>
  </si>
  <si>
    <t>FERNAN MAURICIO OLIVEROS ROA</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</si>
  <si>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</si>
  <si>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</si>
  <si>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CPS-184-2022</t>
  </si>
  <si>
    <t>ERWIN FLORIBERTO PANTOJA ESPAÑA</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</si>
  <si>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</si>
  <si>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CPS-172-2022</t>
  </si>
  <si>
    <t>WILLIAM YESID AGUIRRE CARPETA</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</si>
  <si>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</si>
  <si>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</si>
  <si>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</si>
  <si>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206-2022</t>
  </si>
  <si>
    <t>HEINSOHN HUMAN GLOBAL SOLUTIONS S.A.S.</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</si>
  <si>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</si>
  <si>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</si>
  <si>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Será hasta el 23 de diciembre de 2022 o hasta agotar disponibilidad, lo primero que suceda, una vez verificado el perfeccionamiento del mismo, previa aprobación de las garantías correspondientes y la expedición del registro presupuestal.</t>
  </si>
  <si>
    <t>204-2022</t>
  </si>
  <si>
    <t>ADA S.A.</t>
  </si>
  <si>
    <t>Prestar el servicio de apoyo a la gestión para el soporte y mantenimiento técnico especializado para el Sistema de Información de Gestión de Empleo Público en la versión II (SIGEP II).</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</si>
  <si>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</si>
  <si>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Será de seis (6) meses previo perfeccionamiento del mismo, expedición del registro presupuestal, aprobación de garantías, los cuales se contabilizarán a partir del acta de inicio.</t>
  </si>
  <si>
    <t>EDGAR ALEXANDER PRIETO</t>
  </si>
  <si>
    <t>205-2022</t>
  </si>
  <si>
    <t>SOCIEDAD HOTELERA TEQUENDAMA S.A.</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</si>
  <si>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</si>
  <si>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</si>
  <si>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Será hasta el día 20 de diciembre de 2022, contados
a partir del perfeccionamiento del mismo, expedición del registro presupuestal y la
aprobación de las garantías.</t>
  </si>
  <si>
    <t>CPS-196-2022</t>
  </si>
  <si>
    <t>CARLOS ALONSO CADAVID OSORIO</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</si>
  <si>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</si>
  <si>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</si>
  <si>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</si>
  <si>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111-2022</t>
  </si>
  <si>
    <t xml:space="preserve">aseo </t>
  </si>
  <si>
    <t>Adquisición de "pimpina" o caneca con tapa de sellado para depósito de combustible diesel,  y bomba de palanca para extraccion de ACPM. M+INIMO 55 GALONES. LINEA PAA No 21</t>
  </si>
  <si>
    <t>CONTRATACION DIRECTA</t>
  </si>
  <si>
    <t>Revisión, mantenimiento preventivo y correctivo de los sistemas de sonido ambiental- sonido del auditorio, hidráulico, de detección y extinción de incendios y sanitario con respuestos y materiales.   LINEA PAA No 5</t>
  </si>
  <si>
    <t>GRUPO LABORAL OCUPACIONAL S.A.S</t>
  </si>
  <si>
    <t>Prestar los servicios para la realización de valoraciones ocupacionales y exámenes médicos de ingreso, retiro, periódicos y otras complementarias, que sean necesarios.</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</si>
  <si>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</si>
  <si>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r>
      <rPr>
        <b/>
        <sz val="15"/>
        <rFont val="Arial"/>
        <family val="2"/>
      </rPr>
      <t>6422</t>
    </r>
    <r>
      <rPr>
        <sz val="15"/>
        <rFont val="Arial"/>
        <family val="2"/>
      </rPr>
      <t xml:space="preserve"> </t>
    </r>
  </si>
  <si>
    <t>Será hasta el quince (15) de diciembre de 2022, o hasta agotar el presupuesto, lo primero que ocurra, contado a partir del perfeccionamiento del mismo, registro presupuestal y aprobación de pólizas.</t>
  </si>
  <si>
    <t>MAYERLY ALEJANDRA FRANCO CELY</t>
  </si>
  <si>
    <t>ACUERDO MARCO DE PRECIO</t>
  </si>
  <si>
    <t>Suministro y transporte de combustible para la planta eléctrica del edicio sede del Departamento. LINEA PAA 282</t>
  </si>
  <si>
    <t>herramientas para almacenamiento distribuido de archivos SIGEP2  LINEA PAA No 243</t>
  </si>
  <si>
    <t>217-2022</t>
  </si>
  <si>
    <t>SUBATOURS SAS</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</si>
  <si>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</si>
  <si>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</si>
  <si>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</si>
  <si>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Será hasta agotar los recursos dentro de la vigencia
2022 o hasta el veinte (20) de diciembre, lo que primero ocurra, contado a partir del
perfeccionamiento del mismo, previo registro presupuestal y aprobación de pólizas.</t>
  </si>
  <si>
    <t>RICARDO ERASMO CORRALES RIVERA</t>
  </si>
  <si>
    <t>216-2022</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</si>
  <si>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</si>
  <si>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</si>
  <si>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r>
      <rPr>
        <b/>
        <sz val="15"/>
        <rFont val="Arial"/>
        <family val="2"/>
      </rPr>
      <t>24222</t>
    </r>
    <r>
      <rPr>
        <sz val="15"/>
        <rFont val="Arial"/>
        <family val="2"/>
      </rPr>
      <t xml:space="preserve"> </t>
    </r>
  </si>
  <si>
    <t>Será hasta el treinta (30) de junio de la vigencia 2022, contado a partir del perfeccionamiento del mismo, previo registro presupuestal y aprobación de pólizas.</t>
  </si>
  <si>
    <t>Julián Mauricio Martínez Alvarado- Coordinador Grupo Gestión Administrativa
Elenys Bonilla Reina - Coordinadora Grupo de Gestión Contractual (e)</t>
  </si>
  <si>
    <t xml:space="preserve">Suministro de tiquetes aéreos nacionales e internacionales para el desplazamiento de los servidores y contratistas (en cuyos contratos esté pactada esta condición), del Departamento Administrativo de la Función Pública.  LINEA PAA No 266
</t>
  </si>
  <si>
    <t>mantenimiento preventivo y correctivo de la planta eléctrica,LINEA PAA No 283</t>
  </si>
  <si>
    <t>218-2022</t>
  </si>
  <si>
    <t>CENCOSUD COLOMBIA S.A.</t>
  </si>
  <si>
    <t>Adquirir pimpinas “caneca” de 55 Galones con tapa de sellado para depósito de
combustible Diesel, bomba de palanca para extracción de combustible, y pintura azul de
tráfico pesado, según las especificaciones mínimas establecidas.</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</si>
  <si>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</si>
  <si>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</si>
  <si>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DIANA PAOLA MOROS SANABRIA</t>
  </si>
  <si>
    <t>219-2022</t>
  </si>
  <si>
    <t>ORGANIZACION TERPEL S.A.</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</si>
  <si>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</si>
  <si>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</si>
  <si>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r>
      <rPr>
        <b/>
        <sz val="15"/>
        <rFont val="Arial"/>
        <family val="2"/>
      </rPr>
      <t>21922</t>
    </r>
    <r>
      <rPr>
        <sz val="15"/>
        <rFont val="Arial"/>
        <family val="2"/>
      </rPr>
      <t xml:space="preserve"> </t>
    </r>
  </si>
  <si>
    <t>Será hasta el quince (15) de diciembre del 2022,
contados a partir del primero (1) de abril de 2022 previo registro presupuestal y
demás condiciones establecidas en el Acuerdo Marco de Precios suscrito por
Colombia Compra Eficiente.</t>
  </si>
  <si>
    <t>220-2022</t>
  </si>
  <si>
    <t>DISTRACOM S.A.</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</si>
  <si>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</si>
  <si>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</si>
  <si>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 xml:space="preserve">29922 </t>
  </si>
  <si>
    <t>Será hasta el quince (15) de diciembre del 2022 previa expedición del registro presupuestal y demás condiciones establecidas en el Acuerdo Marco de Precios para el suministro de Combustible CCE-715-1-AMP-2018.</t>
  </si>
  <si>
    <t>mantenimiento preventivo y correctivo de la planta eléctrica, LINEA PAA No 20</t>
  </si>
  <si>
    <t>SUBASTA INVERSA</t>
  </si>
  <si>
    <t>COORDINADOR GRUPO GESTION ADMINISTRATIVA</t>
  </si>
  <si>
    <t>JULIÁN MAURICIO MARTÍNEZ ALVARADO
COORDINADOR GRUPO GESTION ADMINISTRATIVA</t>
  </si>
  <si>
    <t>222-2022</t>
  </si>
  <si>
    <t>RIDA SOLUCIONES INTEGRALES SAS</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</si>
  <si>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</si>
  <si>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</si>
  <si>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septiembre de 2022, contados a partir del perfeccionamiento del mismo, registro presupuestal y aprobación de garantías.</t>
  </si>
  <si>
    <t>221-2022</t>
  </si>
  <si>
    <t xml:space="preserve">EMPRESA INTEGRAL DE SOLUCIONES SAS - EMISOL S.A.S </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</si>
  <si>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</si>
  <si>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</si>
  <si>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r>
      <rPr>
        <b/>
        <sz val="15"/>
        <rFont val="Arial"/>
        <family val="2"/>
      </rPr>
      <t>29622</t>
    </r>
    <r>
      <rPr>
        <sz val="15"/>
        <rFont val="Arial"/>
        <family val="2"/>
      </rPr>
      <t xml:space="preserve"> </t>
    </r>
  </si>
  <si>
    <t>Será hasta el 30 de septiembre del 2022, contados a partir del perfeccionamiento del contrato, previo registro presupuestal y aprobación de las garantías correspondientes.</t>
  </si>
  <si>
    <t>223-2022</t>
  </si>
  <si>
    <t>COLOMBIA TELECOMUNICACIONES S.A ESP BIC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</si>
  <si>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</si>
  <si>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</si>
  <si>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30 de mayo de 2022 previa expedición del registro presupuestal y aprobación de garantías.
Nota: Los certificados digitales que se adquieren tendrán una vigencia de dos (2) años acorde a lo indicado en el ítem del simulador.</t>
  </si>
  <si>
    <t>CPS-121-2022</t>
  </si>
  <si>
    <t>LEIDY CAROLINA MOGOLLON</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</si>
  <si>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</si>
  <si>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</si>
  <si>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r>
      <rPr>
        <b/>
        <sz val="15"/>
        <rFont val="Arial"/>
        <family val="2"/>
      </rPr>
      <t>23422</t>
    </r>
    <r>
      <rPr>
        <sz val="15"/>
        <rFont val="Arial"/>
        <family val="2"/>
      </rPr>
      <t xml:space="preserve"> </t>
    </r>
  </si>
  <si>
    <t>CPS-124-2022</t>
  </si>
  <si>
    <t>DANIELA DEL VECCHIO RODRIGUEZ</t>
  </si>
  <si>
    <t>Prestar servicios profesionales en la Oficina Asesora de Comunicaciones para apoyar la corrección de estilo y revisión editorial de los documentos técnicos y metodológicos incluidos en la matriz de instrumentalización para la vigencia 2022.</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</si>
  <si>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</si>
  <si>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r>
      <rPr>
        <b/>
        <sz val="15"/>
        <rFont val="Arial"/>
        <family val="2"/>
      </rPr>
      <t>24122</t>
    </r>
    <r>
      <rPr>
        <sz val="15"/>
        <rFont val="Arial"/>
        <family val="2"/>
      </rPr>
      <t xml:space="preserve"> </t>
    </r>
  </si>
  <si>
    <t>224-2022</t>
  </si>
  <si>
    <t>COLSOF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</si>
  <si>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</si>
  <si>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</si>
  <si>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Será desde el primero (1) de mayo hasta el quince
(15) de diciembre del 2022, de conformidad con lo estipulado por el Acuerdo Marco de
Precios de Colombia Compra Eficiente.</t>
  </si>
  <si>
    <t>EDWIN SÁNCHEZ ROZO</t>
  </si>
  <si>
    <t>14322</t>
  </si>
  <si>
    <t>225-2022</t>
  </si>
  <si>
    <t>VIAJA POR EL MUNDO WEB/NICKISIX 360 S.A.S.</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</si>
  <si>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</si>
  <si>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</si>
  <si>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t>Será hasta el 19 de diciembre de 2022, contados a partir del acta de
inicio, previa expedición del registro presupuestal y la respectiva aprobación de pólizas.</t>
  </si>
  <si>
    <r>
      <rPr>
        <b/>
        <sz val="15"/>
        <rFont val="Arial"/>
        <family val="2"/>
      </rPr>
      <t>29722</t>
    </r>
    <r>
      <rPr>
        <sz val="15"/>
        <rFont val="Arial"/>
        <family val="2"/>
      </rPr>
      <t xml:space="preserve"> </t>
    </r>
  </si>
  <si>
    <t>226-2022</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</si>
  <si>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</si>
  <si>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</si>
  <si>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</si>
  <si>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r>
      <rPr>
        <b/>
        <sz val="15"/>
        <rFont val="Arial"/>
        <family val="2"/>
      </rPr>
      <t>21822</t>
    </r>
    <r>
      <rPr>
        <sz val="15"/>
        <rFont val="Arial"/>
        <family val="2"/>
      </rPr>
      <t xml:space="preserve"> </t>
    </r>
  </si>
  <si>
    <t>21822</t>
  </si>
  <si>
    <t>227-2022</t>
  </si>
  <si>
    <t>CELMY LTDA</t>
  </si>
  <si>
    <t>228-2022</t>
  </si>
  <si>
    <t>UNION TEMPORAL HERMANOS BLANCO</t>
  </si>
  <si>
    <t>229-2022</t>
  </si>
  <si>
    <t>YUBARTA S.A.S.</t>
  </si>
  <si>
    <t>230-2022</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</si>
  <si>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</si>
  <si>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</si>
  <si>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</si>
  <si>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Será a partir de la suscripción del acta de inicio, una vez cumplidos los requisitos de perfeccionamiento y ejecución y hasta el once (11) de diciembre de 2022, de conformidad con lo estipulado por el Acuerdo Marco de Precios de Colombia Compra Eficiente.</t>
  </si>
  <si>
    <r>
      <rPr>
        <b/>
        <sz val="15"/>
        <rFont val="Arial"/>
        <family val="2"/>
      </rPr>
      <t>22922</t>
    </r>
    <r>
      <rPr>
        <sz val="15"/>
        <rFont val="Arial"/>
        <family val="2"/>
      </rPr>
      <t xml:space="preserve"> </t>
    </r>
  </si>
  <si>
    <t>4 MESES</t>
  </si>
  <si>
    <t>Elementos de Protección Personal - EPP.  LINEA PAA No. 284</t>
  </si>
  <si>
    <t>MANTENIMIENTO PREVENTIVO Y CORRECTIVO SISTEMA ELÉCTRICO DEL EDIFICIO LINEA DEL PAA No285</t>
  </si>
  <si>
    <t>MINIMA CUANTÍA</t>
  </si>
  <si>
    <t>80121500
80121600
80121700
80121800</t>
  </si>
  <si>
    <t>C-0599-1000-6-0-0599014-02 ADQUISICIÓN DE BIENES Y SERVICIOS - SEDES CON REFORZAMIENTO ESTRUCTURAL - MEJORAMIENTO GARANTIZAR EL FUNCIONAMIENTO NORMAL DE LA OPERACIÓN DEL DAFP, ASI COMO CON LA SEGURIDAD DEL PERSONAL DENTRO DEL EDIFICIO BOGOTA</t>
  </si>
  <si>
    <t xml:space="preserve">C-0599-1000-6-0-0599016-02 ADQUISICIÓN DE BIENES Y SERVICIOS - SEDES MANTENIDAS - MEJORAMIENTO GARANTIZAR EL FUNCIONAMIENTO NORMAL DE LA OPERACION DEL DAFP, ASI COMO CON LA SEGURIDAD DEL PERSONAL DENTRO DEL EDIFICIO BOGOTA </t>
  </si>
  <si>
    <t>Prestar los servicios de vigilancia, seguimiento y control diario de los procesos  judiciales a nivel Nacional, diferentes a la ciudad de Bogotá D.C.LINEA DEL PAA No286</t>
  </si>
  <si>
    <t>Adquisición de todas las baterías que requiere la UPS Apc Symetra. LINEA DEL PAA No287</t>
  </si>
  <si>
    <t>26111701
26111707
26111705</t>
  </si>
  <si>
    <t>C-0599-1000-5  PROYECTO MEJORAMIENTO DE LA GESTIÓN DE LAS POLÍTICAS PÚBLICAS A TRAVÉS DE LAS TIC. NACIONAL</t>
  </si>
  <si>
    <t>JAIME ANDRÉS GONZÁLEZ MEJÍA
SECRETARIO GENERAL FUNCION PÚBLICA</t>
  </si>
  <si>
    <t>SECRETARIO GENERAL FUNCION PÚBLICA</t>
  </si>
  <si>
    <t>CONCURSO DE MÉRITOS</t>
  </si>
  <si>
    <t xml:space="preserve">JULIO </t>
  </si>
  <si>
    <t>46181804
46181504
46181532
46181503
46181902
46181604</t>
  </si>
  <si>
    <t xml:space="preserve">MINIMA CUANTÍA </t>
  </si>
  <si>
    <t>Prestación de servicios profesionales LINEA PAA No. 288</t>
  </si>
  <si>
    <t>INGRIDS REYES ireyes@funcionpublica.gov.co</t>
  </si>
  <si>
    <t>Adquisición de los códigos de acceso (PIN), para la evaluación de las competencias laborales de los aspirantes de los distintos niveles de la Administración Pública. LINEA 289</t>
  </si>
  <si>
    <t>231-2022</t>
  </si>
  <si>
    <t>COMPAÑIA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</si>
  <si>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</si>
  <si>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</si>
  <si>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el treinta (30) de noviembre del 2022, de
conformidad con lo estipulado por el Acuerdo Marco de Precios de Colombia Compra Eficiente.
No obstante, las pólizas tendrán una duración de un (1) año a partir del inicio de la vigencia de cada una de ellas.</t>
  </si>
  <si>
    <t>238-2022</t>
  </si>
  <si>
    <t>UNION TEMPORAL SEGURIDAD</t>
  </si>
  <si>
    <t>Prestación del servicio integral de vigilancia y seguridad privada, con arma y sin arma de fuego, para la protección de los funcionarios, usuarios, bienes muebles e inmuebles en las instalaciones físicas del Departamento Administrativo de la Función Pública, ubicado en la ciudad de BOGOTÁ D.C, de conformidad con lo establecido en las condiciones técnicas mínimas del presente documento.</t>
  </si>
  <si>
    <t>Función Pública pagará el valor del contrato que resulte del proceso de selección, en mensualidades vencidas, conforme a los servicios efectivamente prestados, previa presentación de la factura y la expedición del certificado de recibido a satisfacción por parte del supervisor del contrato, sin que el monto total de los servicios prestados pueda exceder la cuantía total del mismo.</t>
  </si>
  <si>
    <r>
      <rPr>
        <b/>
        <sz val="15"/>
        <rFont val="Arial"/>
        <family val="2"/>
      </rPr>
      <t>19222</t>
    </r>
    <r>
      <rPr>
        <sz val="15"/>
        <rFont val="Arial"/>
        <family val="2"/>
      </rPr>
      <t xml:space="preserve"> </t>
    </r>
  </si>
  <si>
    <t>Será de 6 meses, a partir de las cero (00:00) horas del día 1° de julio de 2022 y hasta las veinticuatro (24:00) horas del día 31 de diciembre de 2022, previo perfeccionamiento del mismo, registro presupuestal y aprobación de pólizas..</t>
  </si>
  <si>
    <t>232-2022</t>
  </si>
  <si>
    <t>MEDIREZ SAS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</si>
  <si>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</si>
  <si>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</si>
  <si>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Será de dos (2) meses, contados a partir del perfeccionamiento de este, previo registro presupuestal y aprobación de las pólizas y firma del Acta de Inicio.</t>
  </si>
  <si>
    <t xml:space="preserve">DIANA PAOLA MOROS SANABRIA </t>
  </si>
  <si>
    <t xml:space="preserve">GRUPO DE GESTIÓN ADMINISTRATIVA </t>
  </si>
  <si>
    <t>233-2022</t>
  </si>
  <si>
    <t>GESTIONAMOS CONSULTORES EMPRESARIALES SAS</t>
  </si>
  <si>
    <t>Adquirir la aplicación de la Batería de instrumentos para la evaluación de factores de Riesgo Psicosocial  intralaboral, extralaboral  y el nivel del estrés a servidores y contratistas del Departamento Administrativo de la Función Pública.</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</si>
  <si>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</si>
  <si>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Será de un 1 mes, contado a partir del perfeccionamiento del mismo, previa expedición del registro presupuesta!, aprobación de pólizas.</t>
  </si>
  <si>
    <t>237-2022</t>
  </si>
  <si>
    <t>SIGLO DATA SAS</t>
  </si>
  <si>
    <t>Prestar el servicio monitoreo de medios de comunicación y de entrega de reportes que permitan identificar las menciones en redes sociales y medios de comunicación de las noticias y temas difundidos para la socialización de las políticas públicas de Función Pública y los resultados de la gestión institucional.</t>
  </si>
  <si>
    <t xml:space="preserve">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t>
  </si>
  <si>
    <r>
      <rPr>
        <b/>
        <sz val="15"/>
        <rFont val="Arial"/>
        <family val="2"/>
      </rPr>
      <t>23822</t>
    </r>
    <r>
      <rPr>
        <sz val="15"/>
        <rFont val="Arial"/>
        <family val="2"/>
      </rPr>
      <t xml:space="preserve"> </t>
    </r>
  </si>
  <si>
    <t>Será hasta veinticuatro (24) de diciembre de 2022 y/o hasta agotar el presupuesto, lo que primero ocurra.
El plazo inicia a partir del perfeccionamiento del contrato, expedición del registro presupuestal y aprobación de pólizas.</t>
  </si>
  <si>
    <t>236-2022</t>
  </si>
  <si>
    <t>ENTELGY</t>
  </si>
  <si>
    <t>Contratar la renovación de dos (2) suscripciones a servicio Liferay DXP on premise para ambiente de PRODUCCIÓN y una (1) suscripción a servicio de Liferay DXP on premise para ambiente de PREPRODUCCIÓN, en modalidad Gold, por un (1) año, acorde a lo detallado en la Ficha Técnica.</t>
  </si>
  <si>
    <t xml:space="preserve">Función Pública pagará el valor del contrato en un (1) único pago en pesos colombianos, previa entrega de la documentación de la renovación de la suscripción de las Licencias Liferay DXP.
El pago se realizará, previa presentación de la respectiva factura electrónica, aprobación de la misma en el aplicativo Olimpia y expedición del Formato Único para Pago Proveedores- FUPP, por parte del Supervisor del Contrato
</t>
  </si>
  <si>
    <r>
      <rPr>
        <b/>
        <sz val="15"/>
        <rFont val="Arial"/>
        <family val="2"/>
      </rPr>
      <t>30022</t>
    </r>
    <r>
      <rPr>
        <sz val="15"/>
        <rFont val="Arial"/>
        <family val="2"/>
      </rPr>
      <t xml:space="preserve"> 16/03/2022</t>
    </r>
  </si>
  <si>
    <t>Será de un (01) mes contado a partir de la fecha del acta de inicio y el registro de la suscripción en la plataforma del fabricante, previo perfeccionamiento del mismo, expedición del registro presupuestal y aprobación de pólizas.
Nota: En todo caso la suscripción de las Licencias Liferay DXP y el soporte será por un (1) año desde el quince (15) de julio de 2022 o desde la activación efectiva en plataforma respectiva que en todo caso deberá ser después del 14 de julio de 2022.</t>
  </si>
  <si>
    <t>234-2022</t>
  </si>
  <si>
    <t>TCM TECNOLOGÍAS CON CLASE MUNDIAL</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</si>
  <si>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</si>
  <si>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</si>
  <si>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</si>
  <si>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ANDREA MARTÍNEZ CALVO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</si>
</sst>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00"/>
    <numFmt numFmtId="175" formatCode="000"/>
    <numFmt numFmtId="176" formatCode="0.0"/>
    <numFmt numFmtId="177" formatCode="_([$$-240A]\ * #,##0_);_([$$-240A]\ * \(#,##0\);_([$$-240A]\ * &quot;-&quot;??_);_(@_)"/>
    <numFmt numFmtId="178" formatCode="_-[$$-240A]\ * #,##0.00_-;\-[$$-240A]\ * #,##0.00_-;_-[$$-240A]\ * &quot;-&quot;??_-;_-@_-"/>
  </numFmts>
  <fonts count="20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b/>
      <sz val="16"/>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b/>
      <sz val="18"/>
      <name val="Calibri"/>
      <family val="2"/>
    </font>
    <font>
      <b/>
      <sz val="20"/>
      <color theme="0"/>
      <name val="Calibri"/>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b/>
      <sz val="24"/>
      <color theme="0"/>
      <name val="Arial"/>
      <family val="2"/>
    </font>
    <font>
      <b/>
      <sz val="22"/>
      <name val="Arial"/>
      <family val="2"/>
    </font>
    <font>
      <b/>
      <sz val="14"/>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b/>
      <sz val="18"/>
      <color rgb="FFC00000"/>
      <name val="Arial"/>
      <family val="2"/>
    </font>
    <font>
      <b/>
      <sz val="9"/>
      <name val="Arial"/>
      <family val="2"/>
    </font>
    <font>
      <sz val="11"/>
      <color theme="0"/>
      <name val="Arial"/>
      <family val="2"/>
    </font>
    <font>
      <b/>
      <sz val="8"/>
      <name val="Arial"/>
      <family val="2"/>
    </font>
    <font>
      <b/>
      <sz val="20"/>
      <color rgb="FFFF0000"/>
      <name val="Arial"/>
      <family val="2"/>
    </font>
    <font>
      <b/>
      <sz val="10"/>
      <name val="Arial"/>
      <family val="2"/>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4"/>
      <name val="Calibri"/>
      <family val="2"/>
    </font>
    <font>
      <b/>
      <sz val="12"/>
      <color indexed="81"/>
      <name val="Tahoma"/>
      <family val="2"/>
    </font>
    <font>
      <sz val="12"/>
      <color indexed="81"/>
      <name val="Tahoma"/>
      <family val="2"/>
    </font>
    <font>
      <b/>
      <sz val="20"/>
      <color indexed="81"/>
      <name val="Tahoma"/>
      <family val="2"/>
    </font>
    <font>
      <sz val="20"/>
      <color indexed="81"/>
      <name val="Tahoma"/>
      <family val="2"/>
    </font>
    <font>
      <b/>
      <sz val="20"/>
      <name val="Calibri"/>
      <family val="2"/>
      <scheme val="minor"/>
    </font>
    <font>
      <b/>
      <sz val="18"/>
      <color rgb="FFFF0000"/>
      <name val="Arial"/>
      <family val="2"/>
    </font>
    <font>
      <b/>
      <sz val="32"/>
      <color theme="1"/>
      <name val="Calibri"/>
      <family val="2"/>
      <scheme val="minor"/>
    </font>
    <font>
      <b/>
      <sz val="48"/>
      <name val="Arial"/>
      <family val="2"/>
    </font>
    <font>
      <b/>
      <sz val="28"/>
      <name val="Arial"/>
      <family val="2"/>
    </font>
    <font>
      <b/>
      <sz val="9"/>
      <color theme="0"/>
      <name val="Calibri"/>
      <family val="2"/>
    </font>
    <font>
      <b/>
      <sz val="14"/>
      <color theme="0"/>
      <name val="Calibri"/>
      <family val="2"/>
    </font>
    <font>
      <b/>
      <sz val="20"/>
      <color theme="1"/>
      <name val="Calibri"/>
      <family val="2"/>
    </font>
    <font>
      <b/>
      <sz val="14"/>
      <color theme="0"/>
      <name val="Arial"/>
      <family val="2"/>
    </font>
    <font>
      <b/>
      <sz val="16"/>
      <color rgb="FFFF0000"/>
      <name val="Arial"/>
      <family val="2"/>
    </font>
    <font>
      <b/>
      <sz val="18"/>
      <color theme="1"/>
      <name val="Arial"/>
      <family val="2"/>
    </font>
    <font>
      <b/>
      <sz val="18"/>
      <color theme="0"/>
      <name val="Arial"/>
      <family val="2"/>
    </font>
    <font>
      <b/>
      <sz val="20"/>
      <color theme="1"/>
      <name val="Arial"/>
      <family val="2"/>
    </font>
    <font>
      <b/>
      <sz val="18"/>
      <color rgb="FFFF0000"/>
      <name val="Calibri"/>
      <family val="2"/>
    </font>
    <font>
      <b/>
      <sz val="24"/>
      <name val="Calibri"/>
      <family val="2"/>
    </font>
    <font>
      <b/>
      <sz val="22"/>
      <color rgb="FFFF0000"/>
      <name val="Calibri"/>
      <family val="2"/>
    </font>
    <font>
      <b/>
      <sz val="20"/>
      <color rgb="FFFF0000"/>
      <name val="Calibri"/>
      <family val="2"/>
    </font>
    <font>
      <b/>
      <sz val="18"/>
      <color theme="1"/>
      <name val="Calibri"/>
      <family val="2"/>
      <scheme val="minor"/>
    </font>
    <font>
      <b/>
      <sz val="8"/>
      <name val="Times New Roman"/>
      <family val="1"/>
    </font>
    <font>
      <b/>
      <sz val="12"/>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FF0000"/>
      <name val="Calibri"/>
      <family val="2"/>
    </font>
    <font>
      <b/>
      <sz val="26"/>
      <name val="Calibri"/>
      <family val="2"/>
    </font>
    <font>
      <b/>
      <sz val="22"/>
      <color theme="0"/>
      <name val="Arial"/>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10"/>
      <color theme="1"/>
      <name val="Arial"/>
      <family val="2"/>
    </font>
    <font>
      <b/>
      <sz val="18"/>
      <color indexed="81"/>
      <name val="Tahoma"/>
      <family val="2"/>
    </font>
    <font>
      <sz val="18"/>
      <color indexed="81"/>
      <name val="Tahoma"/>
      <family val="2"/>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b/>
      <sz val="14"/>
      <color indexed="81"/>
      <name val="Tahoma"/>
      <family val="2"/>
    </font>
    <font>
      <sz val="14"/>
      <color indexed="81"/>
      <name val="Tahoma"/>
      <family val="2"/>
    </font>
    <font>
      <b/>
      <sz val="11"/>
      <color theme="1"/>
      <name val="Arial"/>
      <family val="2"/>
    </font>
    <font>
      <b/>
      <sz val="20"/>
      <color theme="4" tint="-0.499984740745262"/>
      <name val="Arial"/>
      <family val="2"/>
    </font>
    <font>
      <u val="doubleAccounting"/>
      <sz val="48"/>
      <name val="Arial"/>
      <family val="2"/>
    </font>
    <font>
      <b/>
      <u val="doubleAccounting"/>
      <sz val="48"/>
      <name val="Arial"/>
      <family val="2"/>
    </font>
    <font>
      <b/>
      <sz val="24"/>
      <color indexed="81"/>
      <name val="Tahoma"/>
      <family val="2"/>
    </font>
    <font>
      <sz val="24"/>
      <color indexed="81"/>
      <name val="Tahoma"/>
      <family val="2"/>
    </font>
    <font>
      <b/>
      <sz val="16"/>
      <color indexed="81"/>
      <name val="Tahoma"/>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b/>
      <sz val="38"/>
      <name val="Arial Narrow"/>
      <family val="2"/>
    </font>
    <font>
      <b/>
      <strike/>
      <sz val="26"/>
      <name val="Arial Narrow"/>
      <family val="2"/>
    </font>
    <font>
      <b/>
      <strike/>
      <sz val="48"/>
      <name val="Arial Narrow"/>
      <family val="2"/>
    </font>
    <font>
      <sz val="22"/>
      <color theme="1"/>
      <name val="Calibri"/>
      <family val="2"/>
      <scheme val="minor"/>
    </font>
    <font>
      <b/>
      <strike/>
      <sz val="22"/>
      <name val="Calibri Light"/>
      <family val="2"/>
    </font>
    <font>
      <b/>
      <strike/>
      <sz val="26"/>
      <name val="Calibri Light"/>
      <family val="2"/>
    </font>
    <font>
      <b/>
      <strike/>
      <sz val="48"/>
      <name val="Calibri Light"/>
      <family val="2"/>
    </font>
    <font>
      <b/>
      <sz val="36"/>
      <name val="Calibri"/>
      <family val="2"/>
    </font>
    <font>
      <sz val="10"/>
      <color theme="1"/>
      <name val="Arial"/>
      <family val="2"/>
    </font>
    <font>
      <b/>
      <sz val="10"/>
      <color theme="1"/>
      <name val="Calibri"/>
      <family val="2"/>
      <scheme val="minor"/>
    </font>
    <font>
      <sz val="10"/>
      <color theme="1"/>
      <name val="Calibri"/>
      <family val="2"/>
      <scheme val="minor"/>
    </font>
    <font>
      <b/>
      <sz val="22"/>
      <name val="Calibri Light"/>
      <family val="2"/>
    </font>
    <font>
      <b/>
      <sz val="26"/>
      <name val="Calibri Light"/>
      <family val="2"/>
    </font>
    <font>
      <b/>
      <sz val="48"/>
      <name val="Calibri Light"/>
      <family val="2"/>
    </font>
    <font>
      <b/>
      <strike/>
      <sz val="24"/>
      <name val="Arial Narrow"/>
      <family val="2"/>
    </font>
    <font>
      <b/>
      <sz val="22"/>
      <color rgb="FFFF0000"/>
      <name val="Arial"/>
      <family val="2"/>
    </font>
    <font>
      <sz val="24"/>
      <color theme="1"/>
      <name val="Calibri"/>
      <family val="2"/>
      <scheme val="minor"/>
    </font>
    <font>
      <b/>
      <strike/>
      <sz val="20"/>
      <color theme="1"/>
      <name val="Calibri Light"/>
      <family val="2"/>
    </font>
  </fonts>
  <fills count="3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FF9900"/>
        <bgColor indexed="64"/>
      </patternFill>
    </fill>
    <fill>
      <patternFill patternType="solid">
        <fgColor rgb="FFBA8CDC"/>
        <bgColor indexed="64"/>
      </patternFill>
    </fill>
    <fill>
      <patternFill patternType="solid">
        <fgColor rgb="FF00FFFF"/>
        <bgColor indexed="64"/>
      </patternFill>
    </fill>
  </fills>
  <borders count="3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style="thin">
        <color rgb="FFD3D3D3"/>
      </right>
      <top/>
      <bottom style="thin">
        <color rgb="FFD3D3D3"/>
      </bottom>
      <diagonal/>
    </border>
    <border>
      <left/>
      <right style="thin">
        <color rgb="FFD3D3D3"/>
      </right>
      <top/>
      <bottom/>
      <diagonal/>
    </border>
    <border>
      <left style="thin">
        <color rgb="FFD3D3D3"/>
      </left>
      <right style="thin">
        <color rgb="FFD3D3D3"/>
      </right>
      <top style="thin">
        <color rgb="FFD3D3D3"/>
      </top>
      <bottom/>
      <diagonal/>
    </border>
    <border>
      <left/>
      <right style="thin">
        <color rgb="FFD3D3D3"/>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204">
    <xf numFmtId="0" fontId="0" fillId="0" borderId="0"/>
    <xf numFmtId="0" fontId="43" fillId="2" borderId="0" applyNumberFormat="0" applyBorder="0" applyAlignment="0" applyProtection="0"/>
    <xf numFmtId="41" fontId="47" fillId="0" borderId="0" applyFont="0" applyFill="0" applyBorder="0" applyAlignment="0" applyProtection="0"/>
    <xf numFmtId="0" fontId="55" fillId="0" borderId="0" applyNumberForma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5" fontId="41" fillId="0" borderId="0" applyFont="0" applyFill="0" applyBorder="0" applyAlignment="0" applyProtection="0"/>
    <xf numFmtId="41" fontId="47" fillId="0" borderId="0" applyFont="0" applyFill="0" applyBorder="0" applyAlignment="0" applyProtection="0"/>
    <xf numFmtId="0" fontId="80" fillId="0" borderId="0"/>
    <xf numFmtId="0" fontId="47" fillId="0" borderId="0"/>
    <xf numFmtId="9" fontId="47"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41" fontId="40"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0" fontId="34" fillId="0" borderId="0"/>
    <xf numFmtId="9" fontId="34" fillId="0" borderId="0" applyFont="0" applyFill="0" applyBorder="0" applyAlignment="0" applyProtection="0"/>
    <xf numFmtId="42"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5"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64" fontId="30" fillId="0" borderId="0" applyFont="0" applyFill="0" applyBorder="0" applyAlignment="0" applyProtection="0"/>
    <xf numFmtId="166"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0" fontId="28" fillId="0" borderId="0"/>
    <xf numFmtId="166" fontId="27" fillId="0" borderId="0" applyFont="0" applyFill="0" applyBorder="0" applyAlignment="0" applyProtection="0"/>
    <xf numFmtId="9" fontId="27" fillId="0" borderId="0" applyFont="0" applyFill="0" applyBorder="0" applyAlignment="0" applyProtection="0"/>
    <xf numFmtId="0" fontId="27" fillId="0" borderId="0"/>
    <xf numFmtId="165" fontId="27" fillId="0" borderId="0" applyFont="0" applyFill="0" applyBorder="0" applyAlignment="0" applyProtection="0"/>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166" fontId="24" fillId="0" borderId="0" applyFont="0" applyFill="0" applyBorder="0" applyAlignment="0" applyProtection="0"/>
    <xf numFmtId="0" fontId="24" fillId="0" borderId="0"/>
    <xf numFmtId="9" fontId="24" fillId="0" borderId="0" applyFont="0" applyFill="0" applyBorder="0" applyAlignment="0" applyProtection="0"/>
    <xf numFmtId="165" fontId="24" fillId="0" borderId="0" applyFont="0" applyFill="0" applyBorder="0" applyAlignment="0" applyProtection="0"/>
    <xf numFmtId="42" fontId="41"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7" fontId="41"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0" fontId="21" fillId="0" borderId="0"/>
    <xf numFmtId="167"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80"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6" fontId="17" fillId="0" borderId="0" applyFont="0" applyFill="0" applyBorder="0" applyAlignment="0" applyProtection="0"/>
    <xf numFmtId="0" fontId="17" fillId="0" borderId="0"/>
    <xf numFmtId="9"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6" fontId="17" fillId="0" borderId="0" applyFont="0" applyFill="0" applyBorder="0" applyAlignment="0" applyProtection="0"/>
    <xf numFmtId="9" fontId="41"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74" fontId="161" fillId="0" borderId="0" applyFill="0">
      <alignment horizontal="center" vertical="center" wrapText="1"/>
    </xf>
    <xf numFmtId="175" fontId="161" fillId="21" borderId="0" applyFill="0" applyProtection="0">
      <alignment horizontal="center" vertical="center"/>
    </xf>
    <xf numFmtId="1" fontId="161" fillId="3" borderId="0" applyFill="0">
      <alignment horizontal="center" vertical="center"/>
    </xf>
    <xf numFmtId="41"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41"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6"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6" fillId="0" borderId="0"/>
    <xf numFmtId="44" fontId="6" fillId="0" borderId="0" applyFont="0" applyFill="0" applyBorder="0" applyAlignment="0" applyProtection="0"/>
    <xf numFmtId="42"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0" fontId="2" fillId="0" borderId="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758">
    <xf numFmtId="0" fontId="0" fillId="0" borderId="0" xfId="0"/>
    <xf numFmtId="0" fontId="4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6" fillId="0" borderId="0" xfId="0" applyFont="1" applyBorder="1" applyAlignment="1">
      <alignment vertical="center" wrapText="1"/>
    </xf>
    <xf numFmtId="0" fontId="0" fillId="0" borderId="0" xfId="0" applyFont="1" applyFill="1" applyBorder="1" applyAlignment="1">
      <alignment horizontal="center" vertical="center" wrapText="1"/>
    </xf>
    <xf numFmtId="0" fontId="48"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1" fillId="4"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46" fillId="0" borderId="0" xfId="0" applyFont="1" applyBorder="1" applyAlignment="1">
      <alignment horizontal="left" vertical="center" wrapText="1"/>
    </xf>
    <xf numFmtId="0" fontId="45" fillId="3" borderId="0" xfId="0" applyFont="1" applyFill="1" applyAlignment="1">
      <alignment horizontal="center" vertical="center" wrapText="1"/>
    </xf>
    <xf numFmtId="0" fontId="45" fillId="0" borderId="2" xfId="0" applyFont="1" applyBorder="1" applyAlignment="1">
      <alignment horizontal="center" vertical="center" wrapText="1"/>
    </xf>
    <xf numFmtId="0" fontId="48" fillId="4" borderId="0" xfId="0" applyFont="1" applyFill="1" applyAlignment="1">
      <alignment vertical="center" wrapText="1"/>
    </xf>
    <xf numFmtId="0" fontId="4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6"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7" fillId="0" borderId="2" xfId="0" applyFont="1" applyBorder="1" applyAlignment="1">
      <alignment horizontal="center" vertical="center" wrapText="1"/>
    </xf>
    <xf numFmtId="165" fontId="48" fillId="4" borderId="0" xfId="0" applyNumberFormat="1" applyFont="1" applyFill="1" applyAlignment="1">
      <alignment vertical="center" wrapText="1"/>
    </xf>
    <xf numFmtId="171" fontId="48" fillId="4" borderId="0" xfId="0" applyNumberFormat="1" applyFont="1" applyFill="1" applyAlignment="1">
      <alignment vertical="center" wrapText="1"/>
    </xf>
    <xf numFmtId="0" fontId="68" fillId="4" borderId="17" xfId="1" applyFont="1" applyFill="1" applyBorder="1" applyAlignment="1">
      <alignment horizontal="center" vertical="center" wrapText="1"/>
    </xf>
    <xf numFmtId="0" fontId="0" fillId="4" borderId="0" xfId="0" applyFill="1"/>
    <xf numFmtId="0" fontId="0" fillId="0" borderId="0" xfId="0" applyFill="1"/>
    <xf numFmtId="0" fontId="75" fillId="4" borderId="0" xfId="0" applyFont="1" applyFill="1"/>
    <xf numFmtId="0" fontId="69" fillId="4" borderId="0" xfId="0" applyFont="1" applyFill="1" applyBorder="1" applyAlignment="1">
      <alignment horizontal="center" vertical="center" wrapText="1"/>
    </xf>
    <xf numFmtId="39" fontId="83" fillId="0" borderId="0" xfId="9" applyNumberFormat="1" applyFont="1" applyFill="1" applyBorder="1" applyAlignment="1"/>
    <xf numFmtId="39" fontId="84" fillId="0" borderId="0" xfId="9" applyNumberFormat="1" applyFont="1" applyFill="1" applyBorder="1" applyAlignment="1"/>
    <xf numFmtId="0" fontId="85" fillId="0" borderId="0" xfId="9" applyNumberFormat="1" applyFont="1" applyFill="1" applyBorder="1" applyAlignment="1">
      <alignment horizontal="center" vertical="center" wrapText="1" readingOrder="1"/>
    </xf>
    <xf numFmtId="49" fontId="86" fillId="8" borderId="0" xfId="9" applyNumberFormat="1" applyFont="1" applyFill="1" applyBorder="1" applyAlignment="1">
      <alignment horizontal="center" vertical="center" wrapText="1" readingOrder="1"/>
    </xf>
    <xf numFmtId="172" fontId="86" fillId="8" borderId="0" xfId="9" applyNumberFormat="1" applyFont="1" applyFill="1" applyBorder="1" applyAlignment="1">
      <alignment horizontal="center" vertical="center" wrapText="1" readingOrder="1"/>
    </xf>
    <xf numFmtId="0" fontId="86" fillId="8" borderId="0" xfId="9" applyNumberFormat="1" applyFont="1" applyFill="1" applyBorder="1" applyAlignment="1">
      <alignment horizontal="center" vertical="center" wrapText="1" readingOrder="1"/>
    </xf>
    <xf numFmtId="0" fontId="87" fillId="8" borderId="19" xfId="9" applyNumberFormat="1" applyFont="1" applyFill="1" applyBorder="1" applyAlignment="1">
      <alignment vertical="center" wrapText="1" readingOrder="1"/>
    </xf>
    <xf numFmtId="0" fontId="88" fillId="5" borderId="19" xfId="9" applyNumberFormat="1" applyFont="1" applyFill="1" applyBorder="1" applyAlignment="1">
      <alignment vertical="center" wrapText="1" readingOrder="1"/>
    </xf>
    <xf numFmtId="0" fontId="89" fillId="8" borderId="19" xfId="9" applyNumberFormat="1" applyFont="1" applyFill="1" applyBorder="1" applyAlignment="1">
      <alignment vertical="center" wrapText="1" readingOrder="1"/>
    </xf>
    <xf numFmtId="0" fontId="90" fillId="5" borderId="0" xfId="9" applyFont="1" applyFill="1" applyBorder="1" applyAlignment="1">
      <alignment vertical="center" wrapText="1"/>
    </xf>
    <xf numFmtId="0" fontId="90" fillId="8" borderId="0" xfId="9" applyFont="1" applyFill="1" applyBorder="1" applyAlignment="1">
      <alignment vertical="center" wrapText="1"/>
    </xf>
    <xf numFmtId="0" fontId="87" fillId="8" borderId="5" xfId="9" applyNumberFormat="1" applyFont="1" applyFill="1" applyBorder="1" applyAlignment="1">
      <alignment vertical="center" wrapText="1" readingOrder="1"/>
    </xf>
    <xf numFmtId="0" fontId="92" fillId="5" borderId="0" xfId="9" applyFont="1" applyFill="1" applyBorder="1"/>
    <xf numFmtId="0" fontId="93" fillId="8" borderId="0" xfId="9" applyFont="1" applyFill="1" applyBorder="1"/>
    <xf numFmtId="0" fontId="93" fillId="8" borderId="0" xfId="9" applyFont="1" applyFill="1" applyBorder="1" applyAlignment="1">
      <alignment horizontal="center" vertical="center"/>
    </xf>
    <xf numFmtId="168" fontId="95" fillId="4" borderId="0" xfId="9" applyNumberFormat="1" applyFont="1" applyFill="1" applyBorder="1"/>
    <xf numFmtId="0" fontId="95" fillId="4" borderId="0" xfId="9" applyFont="1" applyFill="1" applyBorder="1"/>
    <xf numFmtId="49" fontId="87" fillId="8" borderId="17" xfId="9" applyNumberFormat="1" applyFont="1" applyFill="1" applyBorder="1" applyAlignment="1">
      <alignment horizontal="center" vertical="center" wrapText="1" readingOrder="1"/>
    </xf>
    <xf numFmtId="0" fontId="87" fillId="8" borderId="6" xfId="9" applyNumberFormat="1" applyFont="1" applyFill="1" applyBorder="1" applyAlignment="1">
      <alignment horizontal="center" vertical="center" wrapText="1" readingOrder="1"/>
    </xf>
    <xf numFmtId="0" fontId="96" fillId="9" borderId="17" xfId="9" applyNumberFormat="1" applyFont="1" applyFill="1" applyBorder="1" applyAlignment="1">
      <alignment horizontal="center" vertical="center" wrapText="1" readingOrder="1"/>
    </xf>
    <xf numFmtId="0" fontId="83" fillId="5" borderId="2" xfId="9" applyFont="1" applyFill="1" applyBorder="1" applyAlignment="1">
      <alignment vertical="center" wrapText="1"/>
    </xf>
    <xf numFmtId="0" fontId="93" fillId="8" borderId="2" xfId="9" applyFont="1" applyFill="1" applyBorder="1" applyAlignment="1">
      <alignment vertical="center" wrapText="1"/>
    </xf>
    <xf numFmtId="0" fontId="91" fillId="5" borderId="17" xfId="9" applyNumberFormat="1" applyFont="1" applyFill="1" applyBorder="1" applyAlignment="1">
      <alignment horizontal="center" vertical="center" wrapText="1" readingOrder="1"/>
    </xf>
    <xf numFmtId="0" fontId="91" fillId="5" borderId="6" xfId="9" applyNumberFormat="1" applyFont="1" applyFill="1" applyBorder="1" applyAlignment="1">
      <alignment horizontal="center" vertical="center" wrapText="1" readingOrder="1"/>
    </xf>
    <xf numFmtId="0" fontId="92" fillId="5" borderId="6" xfId="9" applyFont="1" applyFill="1" applyBorder="1" applyAlignment="1">
      <alignment horizontal="center" vertical="center" wrapText="1"/>
    </xf>
    <xf numFmtId="0" fontId="93" fillId="8" borderId="2" xfId="9" applyFont="1" applyFill="1" applyBorder="1" applyAlignment="1">
      <alignment horizontal="center" vertical="center" wrapText="1"/>
    </xf>
    <xf numFmtId="49" fontId="98" fillId="3" borderId="0" xfId="9" applyNumberFormat="1" applyFont="1" applyFill="1" applyBorder="1" applyAlignment="1">
      <alignment horizontal="center" vertical="center" wrapText="1" readingOrder="1"/>
    </xf>
    <xf numFmtId="49" fontId="98" fillId="3" borderId="17" xfId="9" applyNumberFormat="1" applyFont="1" applyFill="1" applyBorder="1" applyAlignment="1">
      <alignment horizontal="center" vertical="center" wrapText="1" readingOrder="1"/>
    </xf>
    <xf numFmtId="0" fontId="89" fillId="3" borderId="17" xfId="9" applyNumberFormat="1" applyFont="1" applyFill="1" applyBorder="1" applyAlignment="1">
      <alignment horizontal="center" vertical="center" wrapText="1" readingOrder="1"/>
    </xf>
    <xf numFmtId="0" fontId="89" fillId="3" borderId="6" xfId="9" applyNumberFormat="1" applyFont="1" applyFill="1" applyBorder="1" applyAlignment="1">
      <alignment horizontal="center" vertical="center" wrapText="1" readingOrder="1"/>
    </xf>
    <xf numFmtId="0" fontId="88" fillId="3" borderId="17" xfId="9" applyNumberFormat="1" applyFont="1" applyFill="1" applyBorder="1" applyAlignment="1">
      <alignment horizontal="center" vertical="center" wrapText="1" readingOrder="1"/>
    </xf>
    <xf numFmtId="0" fontId="100" fillId="3" borderId="2" xfId="9" applyFont="1" applyFill="1" applyBorder="1" applyAlignment="1">
      <alignment vertical="center" wrapText="1"/>
    </xf>
    <xf numFmtId="0" fontId="90" fillId="3" borderId="2" xfId="9" applyFont="1" applyFill="1" applyBorder="1" applyAlignment="1">
      <alignment vertical="center" wrapText="1"/>
    </xf>
    <xf numFmtId="0" fontId="101" fillId="3" borderId="17" xfId="9" applyNumberFormat="1" applyFont="1" applyFill="1" applyBorder="1" applyAlignment="1">
      <alignment horizontal="center" vertical="center" wrapText="1" readingOrder="1"/>
    </xf>
    <xf numFmtId="0" fontId="101" fillId="3" borderId="6" xfId="9" applyNumberFormat="1" applyFont="1" applyFill="1" applyBorder="1" applyAlignment="1">
      <alignment horizontal="center" vertical="center" wrapText="1" readingOrder="1"/>
    </xf>
    <xf numFmtId="0" fontId="102" fillId="3" borderId="6" xfId="9" applyFont="1" applyFill="1" applyBorder="1" applyAlignment="1">
      <alignment horizontal="center" vertical="center" wrapText="1"/>
    </xf>
    <xf numFmtId="0" fontId="103" fillId="3" borderId="2" xfId="9" applyFont="1" applyFill="1" applyBorder="1" applyAlignment="1">
      <alignment horizontal="center" vertical="center" wrapText="1"/>
    </xf>
    <xf numFmtId="0" fontId="87" fillId="10" borderId="2" xfId="9" applyNumberFormat="1" applyFont="1" applyFill="1" applyBorder="1" applyAlignment="1">
      <alignment horizontal="left" vertical="center" wrapText="1" readingOrder="1"/>
    </xf>
    <xf numFmtId="39" fontId="105" fillId="10" borderId="2" xfId="9" applyNumberFormat="1" applyFont="1" applyFill="1" applyBorder="1" applyAlignment="1">
      <alignment horizontal="right" vertical="center" wrapText="1" readingOrder="1"/>
    </xf>
    <xf numFmtId="0" fontId="87" fillId="8" borderId="2" xfId="9" applyNumberFormat="1" applyFont="1" applyFill="1" applyBorder="1" applyAlignment="1">
      <alignment horizontal="left" vertical="center" wrapText="1" readingOrder="1"/>
    </xf>
    <xf numFmtId="39" fontId="106" fillId="8" borderId="2" xfId="9" applyNumberFormat="1" applyFont="1" applyFill="1" applyBorder="1" applyAlignment="1">
      <alignment horizontal="right" vertical="center" wrapText="1" readingOrder="1"/>
    </xf>
    <xf numFmtId="39" fontId="72" fillId="3" borderId="2" xfId="9" applyNumberFormat="1" applyFont="1" applyFill="1" applyBorder="1" applyAlignment="1">
      <alignment horizontal="right" vertical="center" wrapText="1" readingOrder="1"/>
    </xf>
    <xf numFmtId="39" fontId="107" fillId="3" borderId="2" xfId="9" applyNumberFormat="1" applyFont="1" applyFill="1" applyBorder="1" applyAlignment="1">
      <alignment horizontal="right" vertical="center"/>
    </xf>
    <xf numFmtId="39" fontId="96" fillId="14" borderId="22" xfId="9" applyNumberFormat="1" applyFont="1" applyFill="1" applyBorder="1" applyAlignment="1">
      <alignment horizontal="right" vertical="center" wrapText="1" readingOrder="1"/>
    </xf>
    <xf numFmtId="39" fontId="96" fillId="14" borderId="23" xfId="9" applyNumberFormat="1" applyFont="1" applyFill="1" applyBorder="1" applyAlignment="1">
      <alignment horizontal="right" vertical="center" wrapText="1" readingOrder="1"/>
    </xf>
    <xf numFmtId="39" fontId="107" fillId="14" borderId="23" xfId="9" applyNumberFormat="1" applyFont="1" applyFill="1" applyBorder="1" applyAlignment="1">
      <alignment horizontal="right" vertical="center" wrapText="1" readingOrder="1"/>
    </xf>
    <xf numFmtId="39" fontId="96" fillId="10" borderId="24" xfId="9" applyNumberFormat="1" applyFont="1" applyFill="1" applyBorder="1" applyAlignment="1">
      <alignment horizontal="right" vertical="center" wrapText="1" readingOrder="1"/>
    </xf>
    <xf numFmtId="39" fontId="96" fillId="14" borderId="23" xfId="9" applyNumberFormat="1" applyFont="1" applyFill="1" applyBorder="1" applyAlignment="1">
      <alignment horizontal="center" vertical="center" wrapText="1"/>
    </xf>
    <xf numFmtId="39" fontId="96" fillId="14" borderId="25" xfId="9" applyNumberFormat="1" applyFont="1" applyFill="1" applyBorder="1" applyAlignment="1">
      <alignment horizontal="right" vertical="center" wrapText="1" readingOrder="1"/>
    </xf>
    <xf numFmtId="39" fontId="96" fillId="14" borderId="26" xfId="9" applyNumberFormat="1" applyFont="1" applyFill="1" applyBorder="1" applyAlignment="1">
      <alignment horizontal="right" vertical="center" wrapText="1" readingOrder="1"/>
    </xf>
    <xf numFmtId="39" fontId="107" fillId="14" borderId="26" xfId="9" applyNumberFormat="1" applyFont="1" applyFill="1" applyBorder="1" applyAlignment="1">
      <alignment horizontal="right" vertical="center" wrapText="1" readingOrder="1"/>
    </xf>
    <xf numFmtId="39" fontId="96" fillId="14" borderId="26" xfId="9" applyNumberFormat="1" applyFont="1" applyFill="1" applyBorder="1" applyAlignment="1">
      <alignment horizontal="center" vertical="center" wrapText="1"/>
    </xf>
    <xf numFmtId="49" fontId="105" fillId="10" borderId="21" xfId="9" applyNumberFormat="1" applyFont="1" applyFill="1" applyBorder="1" applyAlignment="1">
      <alignment horizontal="center" vertical="center" wrapText="1" readingOrder="1"/>
    </xf>
    <xf numFmtId="0" fontId="87" fillId="10" borderId="21" xfId="9" applyNumberFormat="1" applyFont="1" applyFill="1" applyBorder="1" applyAlignment="1">
      <alignment horizontal="left" vertical="center" wrapText="1" readingOrder="1"/>
    </xf>
    <xf numFmtId="39" fontId="105" fillId="10" borderId="2" xfId="9" applyNumberFormat="1" applyFont="1" applyFill="1" applyBorder="1" applyAlignment="1">
      <alignment horizontal="right" vertical="center"/>
    </xf>
    <xf numFmtId="0" fontId="110" fillId="10" borderId="0" xfId="9" applyFont="1" applyFill="1" applyBorder="1"/>
    <xf numFmtId="0" fontId="110" fillId="10" borderId="0" xfId="9" applyFont="1" applyFill="1" applyBorder="1" applyAlignment="1">
      <alignment horizontal="center" vertical="center"/>
    </xf>
    <xf numFmtId="0" fontId="87" fillId="18" borderId="2" xfId="9" applyNumberFormat="1" applyFont="1" applyFill="1" applyBorder="1" applyAlignment="1">
      <alignment horizontal="left" vertical="center" wrapText="1" readingOrder="1"/>
    </xf>
    <xf numFmtId="39" fontId="76" fillId="3" borderId="2" xfId="9" applyNumberFormat="1" applyFont="1" applyFill="1" applyBorder="1" applyAlignment="1">
      <alignment horizontal="right" vertical="center" wrapText="1" readingOrder="1"/>
    </xf>
    <xf numFmtId="0" fontId="111" fillId="3" borderId="2" xfId="9" applyNumberFormat="1" applyFont="1" applyFill="1" applyBorder="1" applyAlignment="1">
      <alignment horizontal="left" vertical="center" wrapText="1" readingOrder="1"/>
    </xf>
    <xf numFmtId="0" fontId="96" fillId="3" borderId="2" xfId="9" applyNumberFormat="1" applyFont="1" applyFill="1" applyBorder="1" applyAlignment="1">
      <alignment horizontal="left" vertical="center" wrapText="1" readingOrder="1"/>
    </xf>
    <xf numFmtId="0" fontId="87" fillId="14" borderId="21" xfId="9" applyNumberFormat="1" applyFont="1" applyFill="1" applyBorder="1" applyAlignment="1">
      <alignment horizontal="left" vertical="center" wrapText="1" readingOrder="1"/>
    </xf>
    <xf numFmtId="39" fontId="113" fillId="14" borderId="2" xfId="9" applyNumberFormat="1" applyFont="1" applyFill="1" applyBorder="1" applyAlignment="1">
      <alignment horizontal="right" vertical="center" wrapText="1" readingOrder="1"/>
    </xf>
    <xf numFmtId="39" fontId="114" fillId="3" borderId="2" xfId="9" applyNumberFormat="1" applyFont="1" applyFill="1" applyBorder="1" applyAlignment="1">
      <alignment horizontal="right" vertical="center"/>
    </xf>
    <xf numFmtId="0" fontId="94" fillId="17" borderId="0" xfId="9" applyFont="1" applyFill="1" applyBorder="1"/>
    <xf numFmtId="0" fontId="94" fillId="12" borderId="0" xfId="9" applyFont="1" applyFill="1" applyBorder="1"/>
    <xf numFmtId="39" fontId="107" fillId="3" borderId="2" xfId="9" applyNumberFormat="1" applyFont="1" applyFill="1" applyBorder="1" applyAlignment="1">
      <alignment horizontal="right" vertical="center" wrapText="1" readingOrder="1"/>
    </xf>
    <xf numFmtId="39" fontId="89" fillId="22" borderId="2" xfId="9" applyNumberFormat="1" applyFont="1" applyFill="1" applyBorder="1" applyAlignment="1">
      <alignment horizontal="right" vertical="center" wrapText="1" readingOrder="1"/>
    </xf>
    <xf numFmtId="0" fontId="117" fillId="21" borderId="20" xfId="9" applyNumberFormat="1" applyFont="1" applyFill="1" applyBorder="1" applyAlignment="1">
      <alignment horizontal="center" vertical="center" wrapText="1" readingOrder="1"/>
    </xf>
    <xf numFmtId="49" fontId="117" fillId="21" borderId="2" xfId="9" applyNumberFormat="1" applyFont="1" applyFill="1" applyBorder="1" applyAlignment="1">
      <alignment horizontal="center" vertical="center" wrapText="1" readingOrder="1"/>
    </xf>
    <xf numFmtId="0" fontId="88" fillId="20" borderId="2" xfId="9" applyNumberFormat="1" applyFont="1" applyFill="1" applyBorder="1" applyAlignment="1">
      <alignment horizontal="left" vertical="center" wrapText="1" readingOrder="1"/>
    </xf>
    <xf numFmtId="39" fontId="88" fillId="20" borderId="2" xfId="9" applyNumberFormat="1" applyFont="1" applyFill="1" applyBorder="1" applyAlignment="1">
      <alignment horizontal="right" vertical="center" wrapText="1" readingOrder="1"/>
    </xf>
    <xf numFmtId="39" fontId="107" fillId="20" borderId="2" xfId="9" applyNumberFormat="1" applyFont="1" applyFill="1" applyBorder="1" applyAlignment="1">
      <alignment horizontal="right" vertical="center" wrapText="1" readingOrder="1"/>
    </xf>
    <xf numFmtId="39" fontId="107" fillId="20" borderId="2" xfId="9" applyNumberFormat="1" applyFont="1" applyFill="1" applyBorder="1" applyAlignment="1">
      <alignment horizontal="right" vertical="center" wrapText="1"/>
    </xf>
    <xf numFmtId="39" fontId="115" fillId="20" borderId="2" xfId="9" applyNumberFormat="1" applyFont="1" applyFill="1" applyBorder="1" applyAlignment="1">
      <alignment horizontal="right" vertical="center" wrapText="1"/>
    </xf>
    <xf numFmtId="0" fontId="117" fillId="3" borderId="20" xfId="9" applyNumberFormat="1" applyFont="1" applyFill="1" applyBorder="1" applyAlignment="1">
      <alignment horizontal="center" vertical="center" wrapText="1" readingOrder="1"/>
    </xf>
    <xf numFmtId="39" fontId="88" fillId="3" borderId="2" xfId="9" applyNumberFormat="1" applyFont="1" applyFill="1" applyBorder="1" applyAlignment="1">
      <alignment horizontal="right" vertical="center" wrapText="1" readingOrder="1"/>
    </xf>
    <xf numFmtId="39" fontId="88" fillId="5" borderId="2" xfId="9" applyNumberFormat="1" applyFont="1" applyFill="1" applyBorder="1" applyAlignment="1">
      <alignment horizontal="right" vertical="center" wrapText="1"/>
    </xf>
    <xf numFmtId="39" fontId="107" fillId="3" borderId="2" xfId="9" applyNumberFormat="1" applyFont="1" applyFill="1" applyBorder="1" applyAlignment="1">
      <alignment horizontal="right" vertical="center" wrapText="1"/>
    </xf>
    <xf numFmtId="39" fontId="115" fillId="3" borderId="2" xfId="9" applyNumberFormat="1" applyFont="1" applyFill="1" applyBorder="1" applyAlignment="1">
      <alignment horizontal="right" vertical="center" wrapText="1"/>
    </xf>
    <xf numFmtId="39" fontId="88" fillId="3" borderId="2" xfId="9" applyNumberFormat="1" applyFont="1" applyFill="1" applyBorder="1" applyAlignment="1">
      <alignment horizontal="center" vertical="center" wrapText="1"/>
    </xf>
    <xf numFmtId="39" fontId="88" fillId="0" borderId="2" xfId="9" applyNumberFormat="1" applyFont="1" applyFill="1" applyBorder="1" applyAlignment="1">
      <alignment horizontal="right" vertical="center" wrapText="1" readingOrder="1"/>
    </xf>
    <xf numFmtId="0" fontId="88" fillId="21" borderId="2" xfId="9" applyNumberFormat="1" applyFont="1" applyFill="1" applyBorder="1" applyAlignment="1">
      <alignment horizontal="left" vertical="center" wrapText="1" readingOrder="1"/>
    </xf>
    <xf numFmtId="39" fontId="88" fillId="21" borderId="2" xfId="9" applyNumberFormat="1" applyFont="1" applyFill="1" applyBorder="1" applyAlignment="1">
      <alignment horizontal="right" vertical="center" wrapText="1" readingOrder="1"/>
    </xf>
    <xf numFmtId="39" fontId="88" fillId="21" borderId="2" xfId="9" applyNumberFormat="1" applyFont="1" applyFill="1" applyBorder="1" applyAlignment="1">
      <alignment horizontal="right" vertical="center" wrapText="1"/>
    </xf>
    <xf numFmtId="39" fontId="115" fillId="21" borderId="2" xfId="9" applyNumberFormat="1" applyFont="1" applyFill="1" applyBorder="1" applyAlignment="1">
      <alignment horizontal="right" vertical="center" wrapText="1"/>
    </xf>
    <xf numFmtId="39" fontId="88" fillId="21" borderId="2" xfId="9" applyNumberFormat="1" applyFont="1" applyFill="1" applyBorder="1" applyAlignment="1">
      <alignment horizontal="center" vertical="center" wrapText="1"/>
    </xf>
    <xf numFmtId="49" fontId="109" fillId="23" borderId="2" xfId="9" applyNumberFormat="1" applyFont="1" applyFill="1" applyBorder="1" applyAlignment="1">
      <alignment horizontal="center" vertical="center" wrapText="1" readingOrder="1"/>
    </xf>
    <xf numFmtId="49" fontId="118" fillId="23" borderId="2" xfId="9" applyNumberFormat="1" applyFont="1" applyFill="1" applyBorder="1" applyAlignment="1">
      <alignment horizontal="center" vertical="center" wrapText="1" readingOrder="1"/>
    </xf>
    <xf numFmtId="39" fontId="72" fillId="25" borderId="2" xfId="9" applyNumberFormat="1" applyFont="1" applyFill="1" applyBorder="1" applyAlignment="1">
      <alignment horizontal="right" vertical="center" wrapText="1" readingOrder="1"/>
    </xf>
    <xf numFmtId="39" fontId="72" fillId="3" borderId="2" xfId="9" applyNumberFormat="1" applyFont="1" applyFill="1" applyBorder="1" applyAlignment="1">
      <alignment horizontal="right" vertical="center" wrapText="1"/>
    </xf>
    <xf numFmtId="39" fontId="72" fillId="5" borderId="2" xfId="9" applyNumberFormat="1" applyFont="1" applyFill="1" applyBorder="1" applyAlignment="1">
      <alignment horizontal="right" vertical="center" wrapText="1"/>
    </xf>
    <xf numFmtId="39" fontId="72" fillId="24" borderId="2" xfId="9" applyNumberFormat="1" applyFont="1" applyFill="1" applyBorder="1" applyAlignment="1">
      <alignment horizontal="right" vertical="center" wrapText="1"/>
    </xf>
    <xf numFmtId="39" fontId="107" fillId="21" borderId="2" xfId="9" applyNumberFormat="1" applyFont="1" applyFill="1" applyBorder="1" applyAlignment="1">
      <alignment horizontal="right" vertical="center" wrapText="1" readingOrder="1"/>
    </xf>
    <xf numFmtId="39" fontId="107" fillId="5" borderId="2" xfId="9" applyNumberFormat="1" applyFont="1" applyFill="1" applyBorder="1" applyAlignment="1">
      <alignment horizontal="right" vertical="center" wrapText="1"/>
    </xf>
    <xf numFmtId="4" fontId="88" fillId="0" borderId="2" xfId="9" applyNumberFormat="1" applyFont="1" applyFill="1" applyBorder="1" applyAlignment="1" applyProtection="1">
      <alignment horizontal="center" vertical="center"/>
    </xf>
    <xf numFmtId="39" fontId="81" fillId="0" borderId="2" xfId="9" applyNumberFormat="1" applyFont="1" applyFill="1" applyBorder="1"/>
    <xf numFmtId="39" fontId="81" fillId="5" borderId="2" xfId="9" applyNumberFormat="1" applyFont="1" applyFill="1" applyBorder="1" applyAlignment="1">
      <alignment horizontal="center" vertical="center"/>
    </xf>
    <xf numFmtId="39" fontId="81" fillId="26" borderId="2" xfId="9" applyNumberFormat="1" applyFont="1" applyFill="1" applyBorder="1" applyAlignment="1">
      <alignment horizontal="right"/>
    </xf>
    <xf numFmtId="0" fontId="81" fillId="0" borderId="0" xfId="9" applyFont="1" applyFill="1" applyBorder="1"/>
    <xf numFmtId="39" fontId="81" fillId="0" borderId="0" xfId="9" applyNumberFormat="1" applyFont="1" applyFill="1" applyBorder="1"/>
    <xf numFmtId="0" fontId="81" fillId="3" borderId="0" xfId="9" applyFont="1" applyFill="1" applyBorder="1"/>
    <xf numFmtId="0" fontId="81" fillId="5" borderId="9" xfId="9" applyFont="1" applyFill="1" applyBorder="1"/>
    <xf numFmtId="0" fontId="81" fillId="0" borderId="9" xfId="9" applyFont="1" applyFill="1" applyBorder="1"/>
    <xf numFmtId="0" fontId="81" fillId="16" borderId="0" xfId="9" applyFont="1" applyFill="1" applyBorder="1"/>
    <xf numFmtId="172" fontId="81" fillId="0" borderId="9" xfId="9" applyNumberFormat="1" applyFont="1" applyFill="1" applyBorder="1"/>
    <xf numFmtId="0" fontId="120" fillId="3" borderId="9" xfId="9" applyFont="1" applyFill="1" applyBorder="1"/>
    <xf numFmtId="0" fontId="81" fillId="0" borderId="9" xfId="9" applyFont="1" applyFill="1" applyBorder="1" applyAlignment="1">
      <alignment horizontal="center" vertical="center"/>
    </xf>
    <xf numFmtId="0" fontId="122" fillId="5" borderId="5" xfId="9" applyFont="1" applyFill="1" applyBorder="1" applyAlignment="1">
      <alignment vertical="center"/>
    </xf>
    <xf numFmtId="39" fontId="81" fillId="3" borderId="0" xfId="9" applyNumberFormat="1" applyFont="1" applyFill="1" applyBorder="1"/>
    <xf numFmtId="4" fontId="88" fillId="3" borderId="0" xfId="9" applyNumberFormat="1" applyFont="1" applyFill="1" applyBorder="1" applyAlignment="1" applyProtection="1">
      <alignment horizontal="center" vertical="center"/>
    </xf>
    <xf numFmtId="0" fontId="81" fillId="3" borderId="0" xfId="9" applyFont="1" applyFill="1" applyBorder="1" applyAlignment="1">
      <alignment horizontal="center" vertical="center"/>
    </xf>
    <xf numFmtId="0" fontId="88" fillId="3" borderId="0" xfId="9" applyNumberFormat="1" applyFont="1" applyFill="1" applyBorder="1" applyAlignment="1">
      <alignment horizontal="center" vertical="center" wrapText="1" readingOrder="1"/>
    </xf>
    <xf numFmtId="39" fontId="123" fillId="3" borderId="2" xfId="9" applyNumberFormat="1" applyFont="1" applyFill="1" applyBorder="1" applyAlignment="1">
      <alignment horizontal="center" vertical="center"/>
    </xf>
    <xf numFmtId="39" fontId="81" fillId="5" borderId="0" xfId="9" applyNumberFormat="1" applyFont="1" applyFill="1" applyBorder="1"/>
    <xf numFmtId="0" fontId="122" fillId="3" borderId="2" xfId="9" applyFont="1" applyFill="1" applyBorder="1" applyAlignment="1">
      <alignment horizontal="center" vertical="center"/>
    </xf>
    <xf numFmtId="4" fontId="88" fillId="3" borderId="0" xfId="9" applyNumberFormat="1" applyFont="1" applyFill="1" applyBorder="1" applyAlignment="1" applyProtection="1">
      <alignment horizontal="left" vertical="center"/>
    </xf>
    <xf numFmtId="39" fontId="81" fillId="3" borderId="0" xfId="9" applyNumberFormat="1" applyFont="1" applyFill="1" applyBorder="1" applyAlignment="1">
      <alignment vertical="center"/>
    </xf>
    <xf numFmtId="39" fontId="81" fillId="11" borderId="27" xfId="9" applyNumberFormat="1" applyFont="1" applyFill="1" applyBorder="1"/>
    <xf numFmtId="39" fontId="81" fillId="11" borderId="0" xfId="9" applyNumberFormat="1" applyFont="1" applyFill="1" applyBorder="1"/>
    <xf numFmtId="39" fontId="81" fillId="11" borderId="28" xfId="9" applyNumberFormat="1" applyFont="1" applyFill="1" applyBorder="1"/>
    <xf numFmtId="39" fontId="120" fillId="3" borderId="0" xfId="9" applyNumberFormat="1" applyFont="1" applyFill="1" applyBorder="1"/>
    <xf numFmtId="39" fontId="81" fillId="26" borderId="0" xfId="9" applyNumberFormat="1" applyFont="1" applyFill="1" applyBorder="1" applyAlignment="1">
      <alignment horizontal="center" vertical="center"/>
    </xf>
    <xf numFmtId="0" fontId="81" fillId="3" borderId="0" xfId="9" applyFont="1" applyFill="1" applyBorder="1" applyAlignment="1">
      <alignment vertical="center"/>
    </xf>
    <xf numFmtId="0" fontId="81" fillId="5" borderId="0" xfId="9" applyFont="1" applyFill="1" applyBorder="1"/>
    <xf numFmtId="39" fontId="100" fillId="11" borderId="28" xfId="9" applyNumberFormat="1" applyFont="1" applyFill="1" applyBorder="1"/>
    <xf numFmtId="39" fontId="81" fillId="11" borderId="29" xfId="9" applyNumberFormat="1" applyFont="1" applyFill="1" applyBorder="1"/>
    <xf numFmtId="39" fontId="81" fillId="11" borderId="15" xfId="9" applyNumberFormat="1" applyFont="1" applyFill="1" applyBorder="1"/>
    <xf numFmtId="39" fontId="81" fillId="11" borderId="30" xfId="9" applyNumberFormat="1" applyFont="1" applyFill="1" applyBorder="1"/>
    <xf numFmtId="172" fontId="81" fillId="3" borderId="0" xfId="9" applyNumberFormat="1" applyFont="1" applyFill="1" applyBorder="1"/>
    <xf numFmtId="172" fontId="94" fillId="3" borderId="0" xfId="9" applyNumberFormat="1" applyFont="1" applyFill="1" applyBorder="1"/>
    <xf numFmtId="0" fontId="120" fillId="3" borderId="0" xfId="9" applyFont="1" applyFill="1" applyBorder="1"/>
    <xf numFmtId="172" fontId="107" fillId="3" borderId="2" xfId="9" applyNumberFormat="1" applyFont="1" applyFill="1" applyBorder="1" applyAlignment="1">
      <alignment vertical="center" wrapText="1" readingOrder="1"/>
    </xf>
    <xf numFmtId="0" fontId="72" fillId="3" borderId="2" xfId="9" applyNumberFormat="1" applyFont="1" applyFill="1" applyBorder="1" applyAlignment="1">
      <alignment vertical="center" wrapText="1" readingOrder="1"/>
    </xf>
    <xf numFmtId="172" fontId="72" fillId="3" borderId="2" xfId="9" applyNumberFormat="1" applyFont="1" applyFill="1" applyBorder="1" applyAlignment="1">
      <alignment vertical="center" wrapText="1" readingOrder="1"/>
    </xf>
    <xf numFmtId="0" fontId="126" fillId="3" borderId="2" xfId="9" applyFont="1" applyFill="1" applyBorder="1" applyAlignment="1">
      <alignment vertical="center" wrapText="1"/>
    </xf>
    <xf numFmtId="0" fontId="123" fillId="3" borderId="2" xfId="9" applyFont="1" applyFill="1" applyBorder="1" applyAlignment="1">
      <alignment vertical="center" wrapText="1"/>
    </xf>
    <xf numFmtId="0" fontId="120" fillId="3" borderId="0" xfId="9" applyFont="1" applyFill="1" applyBorder="1" applyAlignment="1">
      <alignment horizontal="center" vertical="center" wrapText="1"/>
    </xf>
    <xf numFmtId="0" fontId="123" fillId="3" borderId="2" xfId="9" applyFont="1" applyFill="1" applyBorder="1" applyAlignment="1">
      <alignment wrapText="1"/>
    </xf>
    <xf numFmtId="172" fontId="123" fillId="3" borderId="2" xfId="9" applyNumberFormat="1" applyFont="1" applyFill="1" applyBorder="1" applyAlignment="1">
      <alignment wrapText="1"/>
    </xf>
    <xf numFmtId="0" fontId="81" fillId="3" borderId="2" xfId="9" applyFont="1" applyFill="1" applyBorder="1" applyAlignment="1">
      <alignment wrapText="1"/>
    </xf>
    <xf numFmtId="39" fontId="120" fillId="3" borderId="0" xfId="9" applyNumberFormat="1" applyFont="1" applyFill="1" applyBorder="1" applyAlignment="1">
      <alignment horizontal="right" vertical="center"/>
    </xf>
    <xf numFmtId="39" fontId="81" fillId="3" borderId="0" xfId="9" applyNumberFormat="1" applyFont="1" applyFill="1" applyBorder="1" applyAlignment="1">
      <alignment horizontal="center" vertical="center"/>
    </xf>
    <xf numFmtId="39" fontId="81" fillId="3" borderId="2" xfId="9" applyNumberFormat="1" applyFont="1" applyFill="1" applyBorder="1" applyAlignment="1">
      <alignment horizontal="center" vertical="center"/>
    </xf>
    <xf numFmtId="0" fontId="0" fillId="3" borderId="0" xfId="0" applyFill="1"/>
    <xf numFmtId="0" fontId="4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7"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9"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41" fillId="3" borderId="2" xfId="0" applyNumberFormat="1" applyFont="1" applyFill="1" applyBorder="1" applyAlignment="1">
      <alignment wrapText="1"/>
    </xf>
    <xf numFmtId="0" fontId="45" fillId="3" borderId="11" xfId="0" applyFont="1" applyFill="1" applyBorder="1" applyAlignment="1">
      <alignment horizontal="center" vertical="center" wrapText="1"/>
    </xf>
    <xf numFmtId="14" fontId="63"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41"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52" fillId="3" borderId="0" xfId="0" applyFont="1" applyFill="1" applyBorder="1" applyAlignment="1">
      <alignment horizontal="center" vertical="center" wrapText="1"/>
    </xf>
    <xf numFmtId="0" fontId="64" fillId="3" borderId="0" xfId="0" applyFont="1" applyFill="1" applyBorder="1" applyAlignment="1">
      <alignment horizontal="left" vertical="center" wrapText="1"/>
    </xf>
    <xf numFmtId="0" fontId="41" fillId="3" borderId="0" xfId="0" applyFont="1" applyFill="1" applyBorder="1" applyAlignment="1">
      <alignment horizontal="center" vertical="center" wrapText="1"/>
    </xf>
    <xf numFmtId="0" fontId="0" fillId="0" borderId="0" xfId="0" applyAlignment="1">
      <alignment horizontal="center" vertical="center"/>
    </xf>
    <xf numFmtId="39" fontId="81" fillId="21" borderId="2" xfId="9" applyNumberFormat="1" applyFont="1" applyFill="1" applyBorder="1"/>
    <xf numFmtId="39" fontId="81" fillId="21" borderId="2" xfId="9" applyNumberFormat="1" applyFont="1" applyFill="1" applyBorder="1" applyAlignment="1">
      <alignment horizontal="right"/>
    </xf>
    <xf numFmtId="39" fontId="81" fillId="21" borderId="2" xfId="9" applyNumberFormat="1" applyFont="1" applyFill="1" applyBorder="1" applyAlignment="1">
      <alignment horizontal="center" vertical="center"/>
    </xf>
    <xf numFmtId="0" fontId="75" fillId="3" borderId="0" xfId="0" applyFont="1" applyFill="1"/>
    <xf numFmtId="39" fontId="118" fillId="3" borderId="2" xfId="9" applyNumberFormat="1" applyFont="1" applyFill="1" applyBorder="1" applyAlignment="1">
      <alignment horizontal="right" vertical="center" wrapText="1"/>
    </xf>
    <xf numFmtId="39" fontId="109" fillId="3" borderId="2" xfId="9" applyNumberFormat="1" applyFont="1" applyFill="1" applyBorder="1" applyAlignment="1">
      <alignment horizontal="right" vertical="center"/>
    </xf>
    <xf numFmtId="0" fontId="133" fillId="0" borderId="0" xfId="0" applyFont="1" applyBorder="1" applyAlignment="1">
      <alignment horizontal="right" vertical="center" wrapText="1"/>
    </xf>
    <xf numFmtId="0" fontId="133" fillId="0" borderId="0" xfId="0" applyFont="1" applyFill="1" applyAlignment="1">
      <alignment horizontal="right" vertical="center" wrapText="1"/>
    </xf>
    <xf numFmtId="0" fontId="133" fillId="3" borderId="0" xfId="0" applyFont="1" applyFill="1" applyBorder="1" applyAlignment="1">
      <alignment horizontal="right" vertical="center" wrapText="1"/>
    </xf>
    <xf numFmtId="171" fontId="133" fillId="3" borderId="0" xfId="0" applyNumberFormat="1" applyFont="1" applyFill="1" applyAlignment="1">
      <alignment horizontal="center" vertical="center" wrapText="1"/>
    </xf>
    <xf numFmtId="0" fontId="133" fillId="0" borderId="0" xfId="0" applyFont="1"/>
    <xf numFmtId="0" fontId="69" fillId="4" borderId="4" xfId="0" applyFont="1" applyFill="1" applyBorder="1" applyAlignment="1">
      <alignment horizontal="center" vertical="center" wrapText="1"/>
    </xf>
    <xf numFmtId="0" fontId="67" fillId="6" borderId="31" xfId="1" applyFont="1" applyFill="1" applyBorder="1" applyAlignment="1">
      <alignment horizontal="center" vertical="center" wrapText="1"/>
    </xf>
    <xf numFmtId="39" fontId="96" fillId="3" borderId="2" xfId="9" applyNumberFormat="1" applyFont="1" applyFill="1" applyBorder="1" applyAlignment="1">
      <alignment horizontal="right" vertical="center" wrapText="1" readingOrder="1"/>
    </xf>
    <xf numFmtId="49" fontId="44" fillId="0" borderId="0" xfId="0" applyNumberFormat="1" applyFont="1" applyFill="1" applyBorder="1" applyAlignment="1">
      <alignment horizontal="center" vertical="center" wrapText="1"/>
    </xf>
    <xf numFmtId="49" fontId="44" fillId="0" borderId="0" xfId="0" applyNumberFormat="1" applyFont="1" applyFill="1" applyAlignment="1">
      <alignment horizontal="center" wrapText="1"/>
    </xf>
    <xf numFmtId="49" fontId="44" fillId="0" borderId="0" xfId="0" applyNumberFormat="1" applyFont="1" applyFill="1" applyAlignment="1">
      <alignment horizontal="center" vertical="center" wrapText="1"/>
    </xf>
    <xf numFmtId="49" fontId="44" fillId="3" borderId="0" xfId="0" applyNumberFormat="1" applyFont="1" applyFill="1" applyAlignment="1">
      <alignment horizontal="center" vertical="center" wrapText="1"/>
    </xf>
    <xf numFmtId="49" fontId="0" fillId="0" borderId="0" xfId="0" applyNumberFormat="1"/>
    <xf numFmtId="0" fontId="107" fillId="5" borderId="2" xfId="9" applyNumberFormat="1" applyFont="1" applyFill="1" applyBorder="1" applyAlignment="1">
      <alignment horizontal="left" vertical="center" wrapText="1" readingOrder="1"/>
    </xf>
    <xf numFmtId="39" fontId="109" fillId="7" borderId="2" xfId="9" applyNumberFormat="1" applyFont="1" applyFill="1" applyBorder="1" applyAlignment="1">
      <alignment horizontal="right" vertical="center" wrapText="1" readingOrder="1"/>
    </xf>
    <xf numFmtId="39" fontId="116" fillId="22" borderId="2" xfId="9" applyNumberFormat="1" applyFont="1" applyFill="1" applyBorder="1" applyAlignment="1">
      <alignment horizontal="right" vertical="center" wrapText="1" readingOrder="1"/>
    </xf>
    <xf numFmtId="172" fontId="81" fillId="0" borderId="0" xfId="9" applyNumberFormat="1" applyFont="1" applyFill="1" applyBorder="1"/>
    <xf numFmtId="0" fontId="81" fillId="0" borderId="0" xfId="9" applyFont="1" applyFill="1" applyBorder="1" applyAlignment="1">
      <alignment horizontal="center" vertical="center"/>
    </xf>
    <xf numFmtId="0" fontId="94" fillId="0" borderId="0" xfId="9" applyFont="1" applyFill="1" applyBorder="1"/>
    <xf numFmtId="0" fontId="126" fillId="0" borderId="0" xfId="9" applyFont="1" applyFill="1" applyBorder="1" applyAlignment="1">
      <alignment horizontal="center" vertical="center"/>
    </xf>
    <xf numFmtId="172" fontId="120" fillId="3" borderId="0" xfId="9" applyNumberFormat="1" applyFont="1" applyFill="1" applyBorder="1"/>
    <xf numFmtId="0" fontId="81" fillId="0" borderId="0" xfId="9" applyFont="1" applyFill="1" applyBorder="1" applyAlignment="1"/>
    <xf numFmtId="173" fontId="81" fillId="0" borderId="0" xfId="9" applyNumberFormat="1" applyFont="1" applyFill="1" applyBorder="1" applyAlignment="1"/>
    <xf numFmtId="0" fontId="81" fillId="5" borderId="0" xfId="9" applyFont="1" applyFill="1" applyBorder="1" applyAlignment="1"/>
    <xf numFmtId="0" fontId="117" fillId="0" borderId="2" xfId="9" applyNumberFormat="1" applyFont="1" applyFill="1" applyBorder="1" applyAlignment="1">
      <alignment horizontal="center" vertical="center" wrapText="1" readingOrder="1"/>
    </xf>
    <xf numFmtId="0" fontId="117" fillId="3" borderId="0" xfId="9" applyNumberFormat="1" applyFont="1" applyFill="1" applyBorder="1" applyAlignment="1">
      <alignment horizontal="center" vertical="center" wrapText="1" readingOrder="1"/>
    </xf>
    <xf numFmtId="0" fontId="94" fillId="3" borderId="0" xfId="9" applyFont="1" applyFill="1" applyBorder="1"/>
    <xf numFmtId="0" fontId="126" fillId="3" borderId="0" xfId="9" applyFont="1" applyFill="1" applyBorder="1" applyAlignment="1">
      <alignment horizontal="center" vertical="center"/>
    </xf>
    <xf numFmtId="0" fontId="108" fillId="10" borderId="20" xfId="9" applyNumberFormat="1" applyFont="1" applyFill="1" applyBorder="1" applyAlignment="1">
      <alignment horizontal="center" vertical="center" wrapText="1" readingOrder="1"/>
    </xf>
    <xf numFmtId="49" fontId="99" fillId="10" borderId="2" xfId="9" applyNumberFormat="1" applyFont="1" applyFill="1" applyBorder="1" applyAlignment="1">
      <alignment horizontal="center" vertical="center" wrapText="1" readingOrder="1"/>
    </xf>
    <xf numFmtId="49" fontId="108" fillId="10" borderId="2" xfId="9" applyNumberFormat="1" applyFont="1" applyFill="1" applyBorder="1" applyAlignment="1">
      <alignment horizontal="center" vertical="center" wrapText="1" readingOrder="1"/>
    </xf>
    <xf numFmtId="39" fontId="87" fillId="10" borderId="2" xfId="9" applyNumberFormat="1" applyFont="1" applyFill="1" applyBorder="1" applyAlignment="1">
      <alignment horizontal="right" vertical="center"/>
    </xf>
    <xf numFmtId="0" fontId="103" fillId="10" borderId="0" xfId="9" applyFont="1" applyFill="1" applyBorder="1"/>
    <xf numFmtId="0" fontId="136" fillId="10" borderId="0" xfId="9" applyFont="1" applyFill="1" applyBorder="1"/>
    <xf numFmtId="0" fontId="137" fillId="10" borderId="0" xfId="9" applyFont="1" applyFill="1" applyBorder="1" applyAlignment="1">
      <alignment horizontal="center" vertical="center"/>
    </xf>
    <xf numFmtId="0" fontId="115" fillId="0" borderId="20" xfId="9" applyNumberFormat="1" applyFont="1" applyFill="1" applyBorder="1" applyAlignment="1">
      <alignment horizontal="center" vertical="center" wrapText="1" readingOrder="1"/>
    </xf>
    <xf numFmtId="49" fontId="96" fillId="8" borderId="2" xfId="9" applyNumberFormat="1" applyFont="1" applyFill="1" applyBorder="1" applyAlignment="1">
      <alignment horizontal="center" vertical="center" wrapText="1" readingOrder="1"/>
    </xf>
    <xf numFmtId="0" fontId="120" fillId="0" borderId="0" xfId="9" applyFont="1" applyFill="1" applyBorder="1"/>
    <xf numFmtId="49" fontId="96" fillId="0" borderId="2" xfId="9" applyNumberFormat="1" applyFont="1" applyFill="1" applyBorder="1" applyAlignment="1">
      <alignment horizontal="center" vertical="center" wrapText="1" readingOrder="1"/>
    </xf>
    <xf numFmtId="39" fontId="96" fillId="0" borderId="2" xfId="9" applyNumberFormat="1" applyFont="1" applyFill="1" applyBorder="1" applyAlignment="1">
      <alignment horizontal="right" vertical="center" wrapText="1" readingOrder="1"/>
    </xf>
    <xf numFmtId="39" fontId="96" fillId="3" borderId="2" xfId="9" applyNumberFormat="1" applyFont="1" applyFill="1" applyBorder="1" applyAlignment="1">
      <alignment horizontal="right" vertical="top" wrapText="1" readingOrder="1"/>
    </xf>
    <xf numFmtId="0" fontId="115" fillId="3" borderId="20" xfId="9" applyNumberFormat="1" applyFont="1" applyFill="1" applyBorder="1" applyAlignment="1">
      <alignment horizontal="center" vertical="center" wrapText="1" readingOrder="1"/>
    </xf>
    <xf numFmtId="49" fontId="87" fillId="10" borderId="2" xfId="9" applyNumberFormat="1" applyFont="1" applyFill="1" applyBorder="1" applyAlignment="1">
      <alignment horizontal="center" vertical="center" wrapText="1" readingOrder="1"/>
    </xf>
    <xf numFmtId="39" fontId="87" fillId="10" borderId="2" xfId="9" applyNumberFormat="1" applyFont="1" applyFill="1" applyBorder="1" applyAlignment="1">
      <alignment horizontal="right" vertical="center" wrapText="1" readingOrder="1"/>
    </xf>
    <xf numFmtId="39" fontId="87" fillId="14" borderId="2" xfId="9" applyNumberFormat="1" applyFont="1" applyFill="1" applyBorder="1" applyAlignment="1">
      <alignment horizontal="right" vertical="center" wrapText="1" readingOrder="1"/>
    </xf>
    <xf numFmtId="39" fontId="139" fillId="14" borderId="2" xfId="9" applyNumberFormat="1" applyFont="1" applyFill="1" applyBorder="1" applyAlignment="1">
      <alignment horizontal="right" vertical="center" wrapText="1" readingOrder="1"/>
    </xf>
    <xf numFmtId="39" fontId="139" fillId="10" borderId="2" xfId="9" applyNumberFormat="1" applyFont="1" applyFill="1" applyBorder="1" applyAlignment="1">
      <alignment horizontal="right" vertical="center" wrapText="1" readingOrder="1"/>
    </xf>
    <xf numFmtId="0" fontId="139" fillId="10" borderId="2" xfId="9" applyNumberFormat="1" applyFont="1" applyFill="1" applyBorder="1" applyAlignment="1">
      <alignment horizontal="right" vertical="center" wrapText="1" readingOrder="1"/>
    </xf>
    <xf numFmtId="39" fontId="139" fillId="10" borderId="2" xfId="9" applyNumberFormat="1" applyFont="1" applyFill="1" applyBorder="1" applyAlignment="1">
      <alignment horizontal="right" vertical="center"/>
    </xf>
    <xf numFmtId="0" fontId="96" fillId="0" borderId="2" xfId="9" applyNumberFormat="1" applyFont="1" applyFill="1" applyBorder="1" applyAlignment="1">
      <alignment horizontal="left" vertical="center" wrapText="1" readingOrder="1"/>
    </xf>
    <xf numFmtId="39" fontId="96" fillId="3" borderId="2" xfId="9" applyNumberFormat="1" applyFont="1" applyFill="1" applyBorder="1" applyAlignment="1">
      <alignment horizontal="right" vertical="center"/>
    </xf>
    <xf numFmtId="39" fontId="96" fillId="3" borderId="2" xfId="9" applyNumberFormat="1" applyFont="1" applyFill="1" applyBorder="1" applyAlignment="1">
      <alignment horizontal="center" vertical="center"/>
    </xf>
    <xf numFmtId="0" fontId="117" fillId="14" borderId="21" xfId="9" applyNumberFormat="1" applyFont="1" applyFill="1" applyBorder="1" applyAlignment="1">
      <alignment horizontal="center" vertical="center" wrapText="1" readingOrder="1"/>
    </xf>
    <xf numFmtId="49" fontId="117" fillId="14" borderId="22" xfId="9" applyNumberFormat="1" applyFont="1" applyFill="1" applyBorder="1" applyAlignment="1">
      <alignment horizontal="center" vertical="center" wrapText="1" readingOrder="1"/>
    </xf>
    <xf numFmtId="0" fontId="96" fillId="14" borderId="22" xfId="9" applyNumberFormat="1" applyFont="1" applyFill="1" applyBorder="1" applyAlignment="1">
      <alignment horizontal="left" vertical="center" wrapText="1" readingOrder="1"/>
    </xf>
    <xf numFmtId="49" fontId="117" fillId="14" borderId="25" xfId="9" applyNumberFormat="1" applyFont="1" applyFill="1" applyBorder="1" applyAlignment="1">
      <alignment horizontal="center" vertical="center" wrapText="1" readingOrder="1"/>
    </xf>
    <xf numFmtId="0" fontId="96" fillId="14" borderId="25" xfId="9" applyNumberFormat="1" applyFont="1" applyFill="1" applyBorder="1" applyAlignment="1">
      <alignment horizontal="left" vertical="center" wrapText="1" readingOrder="1"/>
    </xf>
    <xf numFmtId="0" fontId="115" fillId="17" borderId="20" xfId="9" applyNumberFormat="1" applyFont="1" applyFill="1" applyBorder="1" applyAlignment="1">
      <alignment horizontal="center" vertical="center" wrapText="1" readingOrder="1"/>
    </xf>
    <xf numFmtId="49" fontId="96" fillId="3" borderId="2" xfId="9" applyNumberFormat="1" applyFont="1" applyFill="1" applyBorder="1" applyAlignment="1">
      <alignment vertical="center" wrapText="1" readingOrder="1"/>
    </xf>
    <xf numFmtId="39" fontId="109" fillId="3" borderId="2" xfId="9" applyNumberFormat="1" applyFont="1" applyFill="1" applyBorder="1" applyAlignment="1">
      <alignment horizontal="right" vertical="center" wrapText="1" readingOrder="1"/>
    </xf>
    <xf numFmtId="0" fontId="120" fillId="17" borderId="0" xfId="9" applyFont="1" applyFill="1" applyBorder="1"/>
    <xf numFmtId="0" fontId="126" fillId="17" borderId="0" xfId="9" applyFont="1" applyFill="1" applyBorder="1" applyAlignment="1">
      <alignment horizontal="center" vertical="center"/>
    </xf>
    <xf numFmtId="0" fontId="115" fillId="8" borderId="20" xfId="9" applyNumberFormat="1" applyFont="1" applyFill="1" applyBorder="1" applyAlignment="1">
      <alignment horizontal="center" vertical="center" wrapText="1" readingOrder="1"/>
    </xf>
    <xf numFmtId="49" fontId="96" fillId="8" borderId="2" xfId="9" applyNumberFormat="1" applyFont="1" applyFill="1" applyBorder="1" applyAlignment="1">
      <alignment vertical="center" wrapText="1" readingOrder="1"/>
    </xf>
    <xf numFmtId="39" fontId="109" fillId="8" borderId="2" xfId="9" applyNumberFormat="1" applyFont="1" applyFill="1" applyBorder="1" applyAlignment="1">
      <alignment horizontal="right" vertical="center" wrapText="1" readingOrder="1"/>
    </xf>
    <xf numFmtId="0" fontId="120" fillId="8" borderId="0" xfId="9" applyFont="1" applyFill="1" applyBorder="1"/>
    <xf numFmtId="0" fontId="126" fillId="8" borderId="0" xfId="9" applyFont="1" applyFill="1" applyBorder="1" applyAlignment="1">
      <alignment horizontal="center" vertical="center"/>
    </xf>
    <xf numFmtId="0" fontId="115" fillId="12" borderId="20" xfId="9" applyNumberFormat="1" applyFont="1" applyFill="1" applyBorder="1" applyAlignment="1">
      <alignment horizontal="center" vertical="center" wrapText="1" readingOrder="1"/>
    </xf>
    <xf numFmtId="49" fontId="96" fillId="12" borderId="2" xfId="9" applyNumberFormat="1" applyFont="1" applyFill="1" applyBorder="1" applyAlignment="1">
      <alignment horizontal="center" vertical="center" wrapText="1" readingOrder="1"/>
    </xf>
    <xf numFmtId="0" fontId="120" fillId="12" borderId="0" xfId="9" applyFont="1" applyFill="1" applyBorder="1"/>
    <xf numFmtId="0" fontId="126" fillId="12" borderId="0" xfId="9" applyFont="1" applyFill="1" applyBorder="1" applyAlignment="1">
      <alignment horizontal="center" vertical="center"/>
    </xf>
    <xf numFmtId="39" fontId="96" fillId="19" borderId="2" xfId="9" applyNumberFormat="1" applyFont="1" applyFill="1" applyBorder="1" applyAlignment="1">
      <alignment horizontal="right" vertical="center" wrapText="1" readingOrder="1"/>
    </xf>
    <xf numFmtId="39" fontId="140" fillId="19" borderId="2" xfId="9" applyNumberFormat="1" applyFont="1" applyFill="1" applyBorder="1" applyAlignment="1">
      <alignment horizontal="right" vertical="center" wrapText="1" readingOrder="1"/>
    </xf>
    <xf numFmtId="39" fontId="109" fillId="5" borderId="2" xfId="9" applyNumberFormat="1" applyFont="1" applyFill="1" applyBorder="1" applyAlignment="1">
      <alignment horizontal="right" vertical="center"/>
    </xf>
    <xf numFmtId="39" fontId="109" fillId="13" borderId="2" xfId="9" applyNumberFormat="1" applyFont="1" applyFill="1" applyBorder="1" applyAlignment="1">
      <alignment horizontal="right" vertical="center"/>
    </xf>
    <xf numFmtId="0" fontId="108" fillId="14" borderId="20" xfId="9" applyNumberFormat="1" applyFont="1" applyFill="1" applyBorder="1" applyAlignment="1">
      <alignment horizontal="center" vertical="center" wrapText="1" readingOrder="1"/>
    </xf>
    <xf numFmtId="49" fontId="87" fillId="14" borderId="2" xfId="9" applyNumberFormat="1" applyFont="1" applyFill="1" applyBorder="1" applyAlignment="1">
      <alignment horizontal="center" vertical="center" wrapText="1" readingOrder="1"/>
    </xf>
    <xf numFmtId="49" fontId="87" fillId="14" borderId="2" xfId="9" applyNumberFormat="1" applyFont="1" applyFill="1" applyBorder="1" applyAlignment="1">
      <alignment vertical="center" wrapText="1" readingOrder="1"/>
    </xf>
    <xf numFmtId="39" fontId="87" fillId="20" borderId="2" xfId="9" applyNumberFormat="1" applyFont="1" applyFill="1" applyBorder="1" applyAlignment="1">
      <alignment horizontal="right" vertical="center" wrapText="1" readingOrder="1"/>
    </xf>
    <xf numFmtId="39" fontId="142" fillId="14" borderId="2" xfId="9" applyNumberFormat="1" applyFont="1" applyFill="1" applyBorder="1" applyAlignment="1">
      <alignment horizontal="right" vertical="center" wrapText="1" readingOrder="1"/>
    </xf>
    <xf numFmtId="39" fontId="142" fillId="14" borderId="2" xfId="9" applyNumberFormat="1" applyFont="1" applyFill="1" applyBorder="1" applyAlignment="1">
      <alignment horizontal="right" vertical="center"/>
    </xf>
    <xf numFmtId="0" fontId="103" fillId="14" borderId="0" xfId="9" applyFont="1" applyFill="1" applyBorder="1"/>
    <xf numFmtId="0" fontId="136" fillId="14" borderId="0" xfId="9" applyFont="1" applyFill="1" applyBorder="1"/>
    <xf numFmtId="0" fontId="137" fillId="14" borderId="0" xfId="9" applyFont="1" applyFill="1" applyBorder="1" applyAlignment="1">
      <alignment horizontal="center" vertical="center"/>
    </xf>
    <xf numFmtId="0" fontId="94" fillId="11" borderId="0" xfId="9" applyFont="1" applyFill="1" applyBorder="1"/>
    <xf numFmtId="0" fontId="120" fillId="11" borderId="0" xfId="9" applyFont="1" applyFill="1" applyBorder="1"/>
    <xf numFmtId="0" fontId="126" fillId="11" borderId="0" xfId="9" applyFont="1" applyFill="1" applyBorder="1" applyAlignment="1">
      <alignment horizontal="center" vertical="center"/>
    </xf>
    <xf numFmtId="0" fontId="144" fillId="11" borderId="0" xfId="9" applyFont="1" applyFill="1" applyBorder="1"/>
    <xf numFmtId="39" fontId="132" fillId="3" borderId="2" xfId="9" applyNumberFormat="1" applyFont="1" applyFill="1" applyBorder="1" applyAlignment="1">
      <alignment horizontal="right" vertical="center"/>
    </xf>
    <xf numFmtId="39" fontId="143" fillId="3" borderId="2" xfId="9" applyNumberFormat="1" applyFont="1" applyFill="1" applyBorder="1" applyAlignment="1">
      <alignment horizontal="right" vertical="center" wrapText="1" readingOrder="1"/>
    </xf>
    <xf numFmtId="0" fontId="145" fillId="11" borderId="0" xfId="9" applyFont="1" applyFill="1" applyBorder="1" applyAlignment="1">
      <alignment horizontal="center"/>
    </xf>
    <xf numFmtId="0" fontId="145" fillId="12" borderId="0" xfId="9" applyFont="1" applyFill="1" applyBorder="1" applyAlignment="1">
      <alignment horizontal="center" vertical="center"/>
    </xf>
    <xf numFmtId="42" fontId="148" fillId="0" borderId="2" xfId="112" applyFont="1" applyBorder="1"/>
    <xf numFmtId="167" fontId="94" fillId="17" borderId="0" xfId="9" applyNumberFormat="1" applyFont="1" applyFill="1" applyBorder="1"/>
    <xf numFmtId="39" fontId="109" fillId="3" borderId="2" xfId="9" applyNumberFormat="1" applyFont="1" applyFill="1" applyBorder="1" applyAlignment="1">
      <alignment vertical="center" wrapText="1" readingOrder="1"/>
    </xf>
    <xf numFmtId="167" fontId="94" fillId="12" borderId="0" xfId="9" applyNumberFormat="1" applyFont="1" applyFill="1" applyBorder="1"/>
    <xf numFmtId="0" fontId="87" fillId="14" borderId="2" xfId="9" applyNumberFormat="1" applyFont="1" applyFill="1" applyBorder="1" applyAlignment="1">
      <alignment horizontal="left" vertical="center" wrapText="1" readingOrder="1"/>
    </xf>
    <xf numFmtId="39" fontId="109" fillId="14" borderId="2" xfId="9" applyNumberFormat="1" applyFont="1" applyFill="1" applyBorder="1" applyAlignment="1">
      <alignment horizontal="right" vertical="center"/>
    </xf>
    <xf numFmtId="39" fontId="142" fillId="10" borderId="2" xfId="9" applyNumberFormat="1" applyFont="1" applyFill="1" applyBorder="1" applyAlignment="1">
      <alignment horizontal="right" vertical="center"/>
    </xf>
    <xf numFmtId="49" fontId="96" fillId="17" borderId="2" xfId="9" applyNumberFormat="1" applyFont="1" applyFill="1" applyBorder="1" applyAlignment="1">
      <alignment horizontal="center" vertical="center" wrapText="1" readingOrder="1"/>
    </xf>
    <xf numFmtId="39" fontId="107" fillId="19" borderId="2" xfId="9" applyNumberFormat="1" applyFont="1" applyFill="1" applyBorder="1" applyAlignment="1">
      <alignment horizontal="right" vertical="center" wrapText="1" readingOrder="1"/>
    </xf>
    <xf numFmtId="0" fontId="115" fillId="14" borderId="20" xfId="9" applyNumberFormat="1" applyFont="1" applyFill="1" applyBorder="1" applyAlignment="1">
      <alignment horizontal="center" vertical="center" wrapText="1" readingOrder="1"/>
    </xf>
    <xf numFmtId="0" fontId="89" fillId="14" borderId="2" xfId="9" applyNumberFormat="1" applyFont="1" applyFill="1" applyBorder="1" applyAlignment="1">
      <alignment horizontal="left" vertical="center" wrapText="1" readingOrder="1"/>
    </xf>
    <xf numFmtId="39" fontId="89" fillId="14" borderId="2" xfId="9" applyNumberFormat="1" applyFont="1" applyFill="1" applyBorder="1" applyAlignment="1">
      <alignment horizontal="right" vertical="center" wrapText="1" readingOrder="1"/>
    </xf>
    <xf numFmtId="39" fontId="88" fillId="14" borderId="2" xfId="9" applyNumberFormat="1" applyFont="1" applyFill="1" applyBorder="1" applyAlignment="1">
      <alignment horizontal="right" vertical="center" wrapText="1" readingOrder="1"/>
    </xf>
    <xf numFmtId="39" fontId="81" fillId="5" borderId="2" xfId="9" applyNumberFormat="1" applyFont="1" applyFill="1" applyBorder="1" applyAlignment="1">
      <alignment horizontal="right"/>
    </xf>
    <xf numFmtId="39" fontId="137" fillId="14" borderId="2" xfId="9" applyNumberFormat="1" applyFont="1" applyFill="1" applyBorder="1" applyAlignment="1">
      <alignment horizontal="right"/>
    </xf>
    <xf numFmtId="39" fontId="107" fillId="14" borderId="2" xfId="9" applyNumberFormat="1" applyFont="1" applyFill="1" applyBorder="1" applyAlignment="1">
      <alignment horizontal="right" vertical="center" wrapText="1" readingOrder="1"/>
    </xf>
    <xf numFmtId="39" fontId="120" fillId="10" borderId="2" xfId="9" applyNumberFormat="1" applyFont="1" applyFill="1" applyBorder="1" applyAlignment="1">
      <alignment horizontal="right"/>
    </xf>
    <xf numFmtId="39" fontId="81" fillId="14" borderId="2" xfId="9" applyNumberFormat="1" applyFont="1" applyFill="1" applyBorder="1" applyAlignment="1">
      <alignment horizontal="center" vertical="center"/>
    </xf>
    <xf numFmtId="0" fontId="81" fillId="5" borderId="2" xfId="9" applyFont="1" applyFill="1" applyBorder="1" applyAlignment="1">
      <alignment horizontal="right"/>
    </xf>
    <xf numFmtId="0" fontId="137" fillId="14" borderId="2" xfId="9" applyFont="1" applyFill="1" applyBorder="1" applyAlignment="1">
      <alignment horizontal="right"/>
    </xf>
    <xf numFmtId="172" fontId="137" fillId="14" borderId="2" xfId="9" applyNumberFormat="1" applyFont="1" applyFill="1" applyBorder="1" applyAlignment="1">
      <alignment horizontal="right"/>
    </xf>
    <xf numFmtId="0" fontId="120" fillId="10" borderId="2" xfId="9" applyFont="1" applyFill="1" applyBorder="1" applyAlignment="1">
      <alignment horizontal="right"/>
    </xf>
    <xf numFmtId="0" fontId="81" fillId="14" borderId="2" xfId="9" applyFont="1" applyFill="1" applyBorder="1" applyAlignment="1">
      <alignment horizontal="center" vertical="center"/>
    </xf>
    <xf numFmtId="166" fontId="94" fillId="20" borderId="0" xfId="9" applyNumberFormat="1" applyFont="1" applyFill="1" applyBorder="1"/>
    <xf numFmtId="0" fontId="81" fillId="21" borderId="0" xfId="9" applyFont="1" applyFill="1" applyBorder="1"/>
    <xf numFmtId="0" fontId="126" fillId="21" borderId="0" xfId="9" applyFont="1" applyFill="1" applyBorder="1" applyAlignment="1">
      <alignment horizontal="center" vertical="center"/>
    </xf>
    <xf numFmtId="0" fontId="117" fillId="0" borderId="20" xfId="9" applyNumberFormat="1" applyFont="1" applyFill="1" applyBorder="1" applyAlignment="1">
      <alignment horizontal="center" vertical="center" wrapText="1" readingOrder="1"/>
    </xf>
    <xf numFmtId="49" fontId="117" fillId="0" borderId="2" xfId="9" applyNumberFormat="1" applyFont="1" applyFill="1" applyBorder="1" applyAlignment="1">
      <alignment horizontal="center" vertical="center" wrapText="1" readingOrder="1"/>
    </xf>
    <xf numFmtId="0" fontId="88" fillId="0" borderId="2" xfId="9" applyNumberFormat="1" applyFont="1" applyFill="1" applyBorder="1" applyAlignment="1">
      <alignment horizontal="left" vertical="center" wrapText="1" readingOrder="1"/>
    </xf>
    <xf numFmtId="0" fontId="94" fillId="21" borderId="0" xfId="9" applyFont="1" applyFill="1" applyBorder="1"/>
    <xf numFmtId="0" fontId="121" fillId="21" borderId="0" xfId="9" applyFont="1" applyFill="1" applyBorder="1"/>
    <xf numFmtId="0" fontId="149" fillId="0" borderId="20" xfId="9" applyNumberFormat="1" applyFont="1" applyFill="1" applyBorder="1" applyAlignment="1">
      <alignment horizontal="center" vertical="center" wrapText="1" readingOrder="1"/>
    </xf>
    <xf numFmtId="49" fontId="149" fillId="0" borderId="2" xfId="9" applyNumberFormat="1" applyFont="1" applyFill="1" applyBorder="1" applyAlignment="1">
      <alignment horizontal="center" vertical="center" wrapText="1" readingOrder="1"/>
    </xf>
    <xf numFmtId="0" fontId="121" fillId="0" borderId="0" xfId="9" applyFont="1" applyFill="1" applyBorder="1"/>
    <xf numFmtId="49" fontId="81" fillId="0" borderId="0" xfId="9" applyNumberFormat="1" applyFont="1" applyFill="1" applyBorder="1"/>
    <xf numFmtId="4" fontId="88" fillId="0" borderId="0" xfId="9" applyNumberFormat="1" applyFont="1" applyFill="1" applyBorder="1" applyAlignment="1" applyProtection="1">
      <alignment horizontal="center"/>
    </xf>
    <xf numFmtId="4" fontId="88" fillId="3" borderId="0" xfId="9" applyNumberFormat="1" applyFont="1" applyFill="1" applyBorder="1" applyAlignment="1" applyProtection="1">
      <alignment horizontal="center"/>
    </xf>
    <xf numFmtId="4" fontId="88" fillId="3" borderId="0" xfId="9" applyNumberFormat="1" applyFont="1" applyFill="1" applyBorder="1" applyAlignment="1" applyProtection="1">
      <alignment horizontal="left" vertical="center" wrapText="1"/>
    </xf>
    <xf numFmtId="49" fontId="81" fillId="5" borderId="0" xfId="9" applyNumberFormat="1" applyFont="1" applyFill="1" applyBorder="1"/>
    <xf numFmtId="172" fontId="81" fillId="0" borderId="2" xfId="9" applyNumberFormat="1" applyFont="1" applyFill="1" applyBorder="1"/>
    <xf numFmtId="42" fontId="147" fillId="14" borderId="2" xfId="112" applyFont="1" applyFill="1" applyBorder="1" applyAlignment="1">
      <alignment horizontal="center" vertical="center"/>
    </xf>
    <xf numFmtId="42" fontId="147" fillId="14" borderId="0" xfId="112" applyFont="1" applyFill="1" applyBorder="1"/>
    <xf numFmtId="44" fontId="147" fillId="14" borderId="0" xfId="9" applyNumberFormat="1" applyFont="1" applyFill="1" applyBorder="1"/>
    <xf numFmtId="172" fontId="82" fillId="0" borderId="0" xfId="9" applyNumberFormat="1" applyFont="1" applyFill="1" applyBorder="1" applyAlignment="1"/>
    <xf numFmtId="39" fontId="72" fillId="5" borderId="2" xfId="9" applyNumberFormat="1" applyFont="1" applyFill="1" applyBorder="1" applyAlignment="1">
      <alignment horizontal="right" vertical="center" wrapText="1" readingOrder="1"/>
    </xf>
    <xf numFmtId="49" fontId="96" fillId="5" borderId="2" xfId="9" applyNumberFormat="1" applyFont="1" applyFill="1" applyBorder="1" applyAlignment="1">
      <alignment horizontal="center" vertical="center" wrapText="1" readingOrder="1"/>
    </xf>
    <xf numFmtId="0" fontId="107" fillId="5" borderId="2" xfId="9" applyNumberFormat="1" applyFont="1" applyFill="1" applyBorder="1" applyAlignment="1">
      <alignment horizontal="center" vertical="center" wrapText="1" readingOrder="1"/>
    </xf>
    <xf numFmtId="0" fontId="126" fillId="5" borderId="2" xfId="9" applyFont="1" applyFill="1" applyBorder="1" applyAlignment="1">
      <alignment horizontal="center" vertical="center" wrapText="1"/>
    </xf>
    <xf numFmtId="0" fontId="16" fillId="0" borderId="0" xfId="0" applyFont="1" applyAlignment="1">
      <alignment wrapText="1"/>
    </xf>
    <xf numFmtId="0" fontId="16" fillId="3" borderId="0" xfId="0" applyFont="1" applyFill="1" applyAlignment="1">
      <alignment wrapText="1"/>
    </xf>
    <xf numFmtId="49" fontId="96" fillId="30" borderId="2" xfId="9" applyNumberFormat="1" applyFont="1" applyFill="1" applyBorder="1" applyAlignment="1">
      <alignment horizontal="center" vertical="center" wrapText="1" readingOrder="1"/>
    </xf>
    <xf numFmtId="49" fontId="96" fillId="6" borderId="2" xfId="9" applyNumberFormat="1" applyFont="1" applyFill="1" applyBorder="1" applyAlignment="1">
      <alignment horizontal="center" vertical="center" wrapText="1" readingOrder="1"/>
    </xf>
    <xf numFmtId="0" fontId="0" fillId="0" borderId="0" xfId="0" applyBorder="1"/>
    <xf numFmtId="49" fontId="96" fillId="31" borderId="2" xfId="9" applyNumberFormat="1" applyFont="1" applyFill="1" applyBorder="1" applyAlignment="1">
      <alignment horizontal="center" vertical="center" wrapText="1" readingOrder="1"/>
    </xf>
    <xf numFmtId="49" fontId="96" fillId="16" borderId="2" xfId="9" applyNumberFormat="1" applyFont="1" applyFill="1" applyBorder="1" applyAlignment="1">
      <alignment horizontal="center" vertical="center" wrapText="1" readingOrder="1"/>
    </xf>
    <xf numFmtId="44" fontId="94" fillId="11" borderId="0" xfId="9" applyNumberFormat="1" applyFont="1" applyFill="1" applyBorder="1"/>
    <xf numFmtId="0" fontId="150" fillId="21" borderId="2" xfId="9" applyNumberFormat="1" applyFont="1" applyFill="1" applyBorder="1" applyAlignment="1">
      <alignment horizontal="left" vertical="center" wrapText="1" readingOrder="1"/>
    </xf>
    <xf numFmtId="39" fontId="109" fillId="21" borderId="2" xfId="9" applyNumberFormat="1" applyFont="1" applyFill="1" applyBorder="1" applyAlignment="1">
      <alignment horizontal="right" vertical="center" wrapText="1"/>
    </xf>
    <xf numFmtId="39" fontId="109" fillId="21" borderId="2" xfId="9" applyNumberFormat="1" applyFont="1" applyFill="1" applyBorder="1" applyAlignment="1">
      <alignment horizontal="right" vertical="center" wrapText="1" readingOrder="1"/>
    </xf>
    <xf numFmtId="39" fontId="109" fillId="13" borderId="2" xfId="9" applyNumberFormat="1" applyFont="1" applyFill="1" applyBorder="1" applyAlignment="1">
      <alignment horizontal="right" vertical="center" wrapText="1" readingOrder="1"/>
    </xf>
    <xf numFmtId="0" fontId="50" fillId="0" borderId="0" xfId="0" applyFont="1" applyAlignment="1">
      <alignment wrapText="1"/>
    </xf>
    <xf numFmtId="0" fontId="50" fillId="0" borderId="0" xfId="0" applyFont="1" applyAlignment="1">
      <alignment horizontal="center" vertical="center" wrapText="1"/>
    </xf>
    <xf numFmtId="165" fontId="50" fillId="0" borderId="0" xfId="0" applyNumberFormat="1" applyFont="1" applyAlignment="1">
      <alignment wrapText="1"/>
    </xf>
    <xf numFmtId="0" fontId="50" fillId="3" borderId="0" xfId="0" applyFont="1" applyFill="1" applyAlignment="1">
      <alignment wrapText="1"/>
    </xf>
    <xf numFmtId="0" fontId="50" fillId="3" borderId="0" xfId="0" applyFont="1" applyFill="1" applyAlignment="1">
      <alignment horizontal="center" vertical="center" wrapText="1"/>
    </xf>
    <xf numFmtId="165" fontId="50" fillId="3" borderId="0" xfId="0" applyNumberFormat="1" applyFont="1" applyFill="1" applyAlignment="1">
      <alignment wrapText="1"/>
    </xf>
    <xf numFmtId="44" fontId="50" fillId="3" borderId="0" xfId="0" applyNumberFormat="1" applyFont="1" applyFill="1" applyAlignment="1">
      <alignment wrapText="1"/>
    </xf>
    <xf numFmtId="165" fontId="151" fillId="3" borderId="0" xfId="0" applyNumberFormat="1" applyFont="1" applyFill="1" applyAlignment="1">
      <alignment wrapText="1"/>
    </xf>
    <xf numFmtId="171" fontId="50" fillId="3" borderId="0" xfId="0" applyNumberFormat="1" applyFont="1" applyFill="1" applyAlignment="1">
      <alignment wrapText="1"/>
    </xf>
    <xf numFmtId="171" fontId="50" fillId="3" borderId="0" xfId="0" applyNumberFormat="1" applyFont="1" applyFill="1" applyAlignment="1">
      <alignment horizontal="center" vertical="center" wrapText="1"/>
    </xf>
    <xf numFmtId="165" fontId="50" fillId="3" borderId="0" xfId="0" applyNumberFormat="1" applyFont="1" applyFill="1" applyAlignment="1">
      <alignment horizontal="center" vertical="center" wrapText="1"/>
    </xf>
    <xf numFmtId="0" fontId="153" fillId="6" borderId="31" xfId="1" applyFont="1" applyFill="1" applyBorder="1" applyAlignment="1">
      <alignment horizontal="center" vertical="center" wrapText="1"/>
    </xf>
    <xf numFmtId="0" fontId="50" fillId="0" borderId="0" xfId="0" applyFont="1"/>
    <xf numFmtId="44" fontId="94" fillId="0" borderId="0" xfId="9" applyNumberFormat="1" applyFont="1" applyFill="1" applyBorder="1"/>
    <xf numFmtId="0" fontId="112" fillId="4" borderId="0" xfId="0" applyFont="1" applyFill="1" applyBorder="1" applyAlignment="1">
      <alignment horizontal="center" vertical="center" wrapText="1"/>
    </xf>
    <xf numFmtId="49" fontId="96" fillId="27" borderId="2" xfId="9" applyNumberFormat="1" applyFont="1" applyFill="1" applyBorder="1" applyAlignment="1">
      <alignment horizontal="center" vertical="center" wrapText="1" readingOrder="1"/>
    </xf>
    <xf numFmtId="49" fontId="96" fillId="19" borderId="2" xfId="9" applyNumberFormat="1" applyFont="1" applyFill="1" applyBorder="1" applyAlignment="1">
      <alignment horizontal="center" vertical="center" wrapText="1" readingOrder="1"/>
    </xf>
    <xf numFmtId="49" fontId="96" fillId="32" borderId="2" xfId="9" applyNumberFormat="1" applyFont="1" applyFill="1" applyBorder="1" applyAlignment="1">
      <alignment horizontal="center" vertical="center" wrapText="1" readingOrder="1"/>
    </xf>
    <xf numFmtId="49" fontId="96" fillId="11" borderId="2" xfId="9" applyNumberFormat="1" applyFont="1" applyFill="1" applyBorder="1" applyAlignment="1">
      <alignment horizontal="center" vertical="center" wrapText="1" readingOrder="1"/>
    </xf>
    <xf numFmtId="0" fontId="122" fillId="11" borderId="0" xfId="9" applyFont="1" applyFill="1" applyBorder="1"/>
    <xf numFmtId="0" fontId="122" fillId="12" borderId="0" xfId="9" applyFont="1" applyFill="1" applyBorder="1" applyAlignment="1">
      <alignment vertical="center"/>
    </xf>
    <xf numFmtId="0" fontId="122" fillId="12" borderId="0" xfId="9" applyFont="1" applyFill="1" applyBorder="1"/>
    <xf numFmtId="0" fontId="123" fillId="11" borderId="2" xfId="9" applyFont="1" applyFill="1" applyBorder="1"/>
    <xf numFmtId="0" fontId="126" fillId="11" borderId="2" xfId="9" applyFont="1" applyFill="1" applyBorder="1" applyAlignment="1">
      <alignment horizontal="center" vertical="center"/>
    </xf>
    <xf numFmtId="167" fontId="145" fillId="11" borderId="2" xfId="117" applyFont="1" applyFill="1" applyBorder="1"/>
    <xf numFmtId="0" fontId="145" fillId="11" borderId="2" xfId="9" applyFont="1" applyFill="1" applyBorder="1" applyAlignment="1">
      <alignment horizontal="center" vertical="center"/>
    </xf>
    <xf numFmtId="0" fontId="155" fillId="11" borderId="0" xfId="9" applyFont="1" applyFill="1" applyBorder="1"/>
    <xf numFmtId="172" fontId="94" fillId="17" borderId="0" xfId="9" applyNumberFormat="1" applyFont="1" applyFill="1" applyBorder="1"/>
    <xf numFmtId="49" fontId="96" fillId="34" borderId="2" xfId="9" applyNumberFormat="1" applyFont="1" applyFill="1" applyBorder="1" applyAlignment="1">
      <alignment horizontal="center" vertical="center" wrapText="1" readingOrder="1"/>
    </xf>
    <xf numFmtId="49" fontId="96" fillId="34" borderId="2" xfId="9" applyNumberFormat="1" applyFont="1" applyFill="1" applyBorder="1" applyAlignment="1">
      <alignment vertical="center" wrapText="1" readingOrder="1"/>
    </xf>
    <xf numFmtId="0" fontId="111" fillId="34" borderId="2" xfId="9" applyNumberFormat="1" applyFont="1" applyFill="1" applyBorder="1" applyAlignment="1">
      <alignment horizontal="left" vertical="center" wrapText="1" readingOrder="1"/>
    </xf>
    <xf numFmtId="39" fontId="72" fillId="34" borderId="2" xfId="9" applyNumberFormat="1" applyFont="1" applyFill="1" applyBorder="1" applyAlignment="1">
      <alignment horizontal="right" vertical="center" wrapText="1" readingOrder="1"/>
    </xf>
    <xf numFmtId="39" fontId="96" fillId="34" borderId="2" xfId="9" applyNumberFormat="1" applyFont="1" applyFill="1" applyBorder="1" applyAlignment="1">
      <alignment horizontal="right" vertical="center" wrapText="1" readingOrder="1"/>
    </xf>
    <xf numFmtId="39" fontId="109" fillId="34" borderId="2" xfId="9" applyNumberFormat="1" applyFont="1" applyFill="1" applyBorder="1" applyAlignment="1">
      <alignment horizontal="right" vertical="center" wrapText="1" readingOrder="1"/>
    </xf>
    <xf numFmtId="39" fontId="109" fillId="34" borderId="2" xfId="9" applyNumberFormat="1" applyFont="1" applyFill="1" applyBorder="1" applyAlignment="1">
      <alignment horizontal="right" vertical="center"/>
    </xf>
    <xf numFmtId="0" fontId="94" fillId="34" borderId="2" xfId="9" applyFont="1" applyFill="1" applyBorder="1"/>
    <xf numFmtId="0" fontId="115" fillId="34" borderId="20" xfId="9" applyNumberFormat="1" applyFont="1" applyFill="1" applyBorder="1" applyAlignment="1">
      <alignment horizontal="center" vertical="center" wrapText="1" readingOrder="1"/>
    </xf>
    <xf numFmtId="39" fontId="143" fillId="34" borderId="2" xfId="9" applyNumberFormat="1" applyFont="1" applyFill="1" applyBorder="1" applyAlignment="1">
      <alignment horizontal="right" vertical="center" wrapText="1" readingOrder="1"/>
    </xf>
    <xf numFmtId="39" fontId="114" fillId="34" borderId="2" xfId="9" applyNumberFormat="1" applyFont="1" applyFill="1" applyBorder="1" applyAlignment="1">
      <alignment horizontal="right" vertical="center"/>
    </xf>
    <xf numFmtId="49" fontId="111" fillId="34" borderId="2" xfId="9" applyNumberFormat="1" applyFont="1" applyFill="1" applyBorder="1" applyAlignment="1">
      <alignment horizontal="center" vertical="center" wrapText="1" readingOrder="1"/>
    </xf>
    <xf numFmtId="0" fontId="111" fillId="4" borderId="2" xfId="9" applyNumberFormat="1" applyFont="1" applyFill="1" applyBorder="1" applyAlignment="1">
      <alignment horizontal="left" vertical="center" wrapText="1" readingOrder="1"/>
    </xf>
    <xf numFmtId="39" fontId="109" fillId="34" borderId="2" xfId="9" applyNumberFormat="1" applyFont="1" applyFill="1" applyBorder="1" applyAlignment="1">
      <alignment vertical="center" wrapText="1" readingOrder="1"/>
    </xf>
    <xf numFmtId="0" fontId="96" fillId="34" borderId="2" xfId="9" applyNumberFormat="1" applyFont="1" applyFill="1" applyBorder="1" applyAlignment="1">
      <alignment horizontal="left" vertical="center" wrapText="1" readingOrder="1"/>
    </xf>
    <xf numFmtId="49" fontId="96" fillId="31" borderId="2" xfId="9" applyNumberFormat="1" applyFont="1" applyFill="1" applyBorder="1" applyAlignment="1">
      <alignment vertical="center" wrapText="1" readingOrder="1"/>
    </xf>
    <xf numFmtId="0" fontId="111" fillId="31" borderId="2" xfId="9" applyNumberFormat="1" applyFont="1" applyFill="1" applyBorder="1" applyAlignment="1">
      <alignment horizontal="left" vertical="center" wrapText="1" readingOrder="1"/>
    </xf>
    <xf numFmtId="39" fontId="72" fillId="31" borderId="2" xfId="9" applyNumberFormat="1" applyFont="1" applyFill="1" applyBorder="1" applyAlignment="1">
      <alignment horizontal="right" vertical="center" wrapText="1" readingOrder="1"/>
    </xf>
    <xf numFmtId="0" fontId="94" fillId="31" borderId="2" xfId="9" applyFont="1" applyFill="1" applyBorder="1"/>
    <xf numFmtId="0" fontId="87" fillId="35" borderId="2" xfId="9" applyNumberFormat="1" applyFont="1" applyFill="1" applyBorder="1" applyAlignment="1">
      <alignment horizontal="left" vertical="center" wrapText="1" readingOrder="1"/>
    </xf>
    <xf numFmtId="39" fontId="156" fillId="35" borderId="2" xfId="9" applyNumberFormat="1" applyFont="1" applyFill="1" applyBorder="1" applyAlignment="1">
      <alignment horizontal="right" vertical="center" wrapText="1" readingOrder="1"/>
    </xf>
    <xf numFmtId="49" fontId="87" fillId="35" borderId="2" xfId="9" applyNumberFormat="1" applyFont="1" applyFill="1" applyBorder="1" applyAlignment="1">
      <alignment horizontal="center" vertical="center" wrapText="1" readingOrder="1"/>
    </xf>
    <xf numFmtId="172" fontId="72" fillId="34" borderId="2" xfId="9" applyNumberFormat="1" applyFont="1" applyFill="1" applyBorder="1" applyAlignment="1">
      <alignment horizontal="right" vertical="center" wrapText="1" readingOrder="1"/>
    </xf>
    <xf numFmtId="39" fontId="106" fillId="34" borderId="2" xfId="9" applyNumberFormat="1" applyFont="1" applyFill="1" applyBorder="1" applyAlignment="1">
      <alignment horizontal="right" vertical="center" wrapText="1" readingOrder="1"/>
    </xf>
    <xf numFmtId="9" fontId="72" fillId="34" borderId="2" xfId="149" applyFont="1" applyFill="1" applyBorder="1" applyAlignment="1">
      <alignment horizontal="right" vertical="center" wrapText="1" readingOrder="1"/>
    </xf>
    <xf numFmtId="9" fontId="109" fillId="34" borderId="2" xfId="149" applyFont="1" applyFill="1" applyBorder="1" applyAlignment="1">
      <alignment horizontal="center" vertical="center"/>
    </xf>
    <xf numFmtId="39" fontId="109" fillId="30" borderId="2" xfId="9" applyNumberFormat="1" applyFont="1" applyFill="1" applyBorder="1" applyAlignment="1">
      <alignment horizontal="right" vertical="center"/>
    </xf>
    <xf numFmtId="49" fontId="96" fillId="29" borderId="2" xfId="9" applyNumberFormat="1" applyFont="1" applyFill="1" applyBorder="1" applyAlignment="1">
      <alignment horizontal="center" vertical="center" wrapText="1" readingOrder="1"/>
    </xf>
    <xf numFmtId="49" fontId="96" fillId="29" borderId="2" xfId="9" applyNumberFormat="1" applyFont="1" applyFill="1" applyBorder="1" applyAlignment="1">
      <alignment vertical="center" wrapText="1" readingOrder="1"/>
    </xf>
    <xf numFmtId="0" fontId="111" fillId="29" borderId="2" xfId="9" applyNumberFormat="1" applyFont="1" applyFill="1" applyBorder="1" applyAlignment="1">
      <alignment horizontal="left" vertical="center" wrapText="1" readingOrder="1"/>
    </xf>
    <xf numFmtId="39" fontId="72" fillId="29" borderId="2" xfId="9" applyNumberFormat="1" applyFont="1" applyFill="1" applyBorder="1" applyAlignment="1">
      <alignment horizontal="right" vertical="center" wrapText="1" readingOrder="1"/>
    </xf>
    <xf numFmtId="39" fontId="143" fillId="29" borderId="2" xfId="9" applyNumberFormat="1" applyFont="1" applyFill="1" applyBorder="1" applyAlignment="1">
      <alignment horizontal="right" vertical="center" wrapText="1" readingOrder="1"/>
    </xf>
    <xf numFmtId="39" fontId="106" fillId="29" borderId="2" xfId="9" applyNumberFormat="1" applyFont="1" applyFill="1" applyBorder="1" applyAlignment="1">
      <alignment horizontal="right" vertical="center" wrapText="1" readingOrder="1"/>
    </xf>
    <xf numFmtId="49" fontId="91" fillId="29" borderId="2" xfId="9" applyNumberFormat="1" applyFont="1" applyFill="1" applyBorder="1" applyAlignment="1">
      <alignment horizontal="center" vertical="center" wrapText="1" readingOrder="1"/>
    </xf>
    <xf numFmtId="0" fontId="91" fillId="29" borderId="2" xfId="9" applyNumberFormat="1" applyFont="1" applyFill="1" applyBorder="1" applyAlignment="1">
      <alignment horizontal="left" vertical="center" wrapText="1" readingOrder="1"/>
    </xf>
    <xf numFmtId="39" fontId="96" fillId="29" borderId="2" xfId="9" applyNumberFormat="1" applyFont="1" applyFill="1" applyBorder="1" applyAlignment="1">
      <alignment horizontal="right" vertical="center" wrapText="1" readingOrder="1"/>
    </xf>
    <xf numFmtId="39" fontId="96" fillId="29" borderId="2" xfId="9" applyNumberFormat="1" applyFont="1" applyFill="1" applyBorder="1" applyAlignment="1">
      <alignment horizontal="right" vertical="center"/>
    </xf>
    <xf numFmtId="39" fontId="107" fillId="29" borderId="2" xfId="9" applyNumberFormat="1" applyFont="1" applyFill="1" applyBorder="1" applyAlignment="1">
      <alignment horizontal="right" vertical="center"/>
    </xf>
    <xf numFmtId="39" fontId="107" fillId="29" borderId="2" xfId="9" applyNumberFormat="1" applyFont="1" applyFill="1" applyBorder="1" applyAlignment="1">
      <alignment horizontal="right" vertical="center" wrapText="1" readingOrder="1"/>
    </xf>
    <xf numFmtId="0" fontId="107" fillId="29" borderId="2" xfId="9" applyNumberFormat="1" applyFont="1" applyFill="1" applyBorder="1" applyAlignment="1">
      <alignment horizontal="right" vertical="center" wrapText="1" readingOrder="1"/>
    </xf>
    <xf numFmtId="49" fontId="87" fillId="8" borderId="2" xfId="9" applyNumberFormat="1" applyFont="1" applyFill="1" applyBorder="1" applyAlignment="1">
      <alignment horizontal="center" vertical="center" wrapText="1" readingOrder="1"/>
    </xf>
    <xf numFmtId="49" fontId="87" fillId="8" borderId="2" xfId="9" applyNumberFormat="1" applyFont="1" applyFill="1" applyBorder="1" applyAlignment="1">
      <alignment vertical="center" wrapText="1" readingOrder="1"/>
    </xf>
    <xf numFmtId="39" fontId="156" fillId="8" borderId="2" xfId="9" applyNumberFormat="1" applyFont="1" applyFill="1" applyBorder="1" applyAlignment="1">
      <alignment horizontal="right" vertical="center" wrapText="1" readingOrder="1"/>
    </xf>
    <xf numFmtId="39" fontId="109" fillId="5" borderId="2" xfId="9" applyNumberFormat="1" applyFont="1" applyFill="1" applyBorder="1" applyAlignment="1">
      <alignment horizontal="right" vertical="center" wrapText="1" readingOrder="1"/>
    </xf>
    <xf numFmtId="39" fontId="143" fillId="7" borderId="2" xfId="9" applyNumberFormat="1" applyFont="1" applyFill="1" applyBorder="1" applyAlignment="1">
      <alignment horizontal="right" vertical="center" wrapText="1" readingOrder="1"/>
    </xf>
    <xf numFmtId="39" fontId="143" fillId="19" borderId="2" xfId="9" applyNumberFormat="1" applyFont="1" applyFill="1" applyBorder="1" applyAlignment="1">
      <alignment horizontal="right" vertical="center" wrapText="1" readingOrder="1"/>
    </xf>
    <xf numFmtId="39" fontId="106" fillId="19" borderId="2" xfId="9" applyNumberFormat="1" applyFont="1" applyFill="1" applyBorder="1" applyAlignment="1">
      <alignment horizontal="right" vertical="center" wrapText="1" readingOrder="1"/>
    </xf>
    <xf numFmtId="39" fontId="109" fillId="27" borderId="2" xfId="9" applyNumberFormat="1" applyFont="1" applyFill="1" applyBorder="1" applyAlignment="1">
      <alignment horizontal="right" vertical="center" wrapText="1" readingOrder="1"/>
    </xf>
    <xf numFmtId="0" fontId="159" fillId="3" borderId="0" xfId="0" applyFont="1" applyFill="1" applyAlignment="1">
      <alignment horizontal="center" vertical="center" wrapText="1"/>
    </xf>
    <xf numFmtId="0" fontId="42" fillId="0" borderId="2" xfId="0" applyFont="1" applyBorder="1" applyAlignment="1">
      <alignment horizontal="center" vertical="center" wrapText="1"/>
    </xf>
    <xf numFmtId="0" fontId="162" fillId="0" borderId="0" xfId="0" applyFont="1" applyFill="1"/>
    <xf numFmtId="39" fontId="109" fillId="0" borderId="2" xfId="9" applyNumberFormat="1" applyFont="1" applyFill="1" applyBorder="1" applyAlignment="1">
      <alignment horizontal="right" vertical="center" wrapText="1" readingOrder="1"/>
    </xf>
    <xf numFmtId="39" fontId="72" fillId="0" borderId="2" xfId="9" applyNumberFormat="1" applyFont="1" applyFill="1" applyBorder="1" applyAlignment="1">
      <alignment horizontal="right" vertical="center" wrapText="1"/>
    </xf>
    <xf numFmtId="0" fontId="162" fillId="4" borderId="0" xfId="0" applyFont="1" applyFill="1"/>
    <xf numFmtId="0" fontId="159" fillId="3" borderId="0" xfId="0" applyFont="1" applyFill="1" applyBorder="1" applyAlignment="1">
      <alignment horizontal="center" vertical="center" wrapText="1"/>
    </xf>
    <xf numFmtId="0" fontId="160" fillId="3" borderId="0" xfId="0" applyFont="1" applyFill="1" applyAlignment="1">
      <alignment horizontal="center" vertical="center"/>
    </xf>
    <xf numFmtId="42" fontId="148" fillId="3" borderId="2" xfId="112" applyFont="1" applyFill="1" applyBorder="1"/>
    <xf numFmtId="42" fontId="148" fillId="3" borderId="2" xfId="112" applyFont="1" applyFill="1" applyBorder="1" applyAlignment="1">
      <alignment horizontal="center" vertical="center"/>
    </xf>
    <xf numFmtId="171" fontId="94" fillId="31" borderId="2" xfId="9" applyNumberFormat="1" applyFont="1" applyFill="1" applyBorder="1"/>
    <xf numFmtId="44" fontId="110" fillId="10" borderId="0" xfId="9" applyNumberFormat="1" applyFont="1" applyFill="1" applyBorder="1"/>
    <xf numFmtId="44" fontId="94" fillId="8" borderId="0" xfId="9" applyNumberFormat="1" applyFont="1" applyFill="1" applyBorder="1"/>
    <xf numFmtId="44" fontId="94" fillId="17" borderId="0" xfId="9" applyNumberFormat="1" applyFont="1" applyFill="1" applyBorder="1"/>
    <xf numFmtId="172" fontId="94" fillId="11" borderId="0" xfId="9" applyNumberFormat="1" applyFont="1" applyFill="1" applyBorder="1"/>
    <xf numFmtId="172" fontId="94" fillId="8" borderId="0" xfId="9" applyNumberFormat="1" applyFont="1" applyFill="1" applyBorder="1"/>
    <xf numFmtId="44" fontId="146" fillId="14" borderId="2" xfId="9" applyNumberFormat="1" applyFont="1" applyFill="1" applyBorder="1" applyAlignment="1">
      <alignment horizontal="center" vertical="center"/>
    </xf>
    <xf numFmtId="49" fontId="119" fillId="34" borderId="2" xfId="9" applyNumberFormat="1" applyFont="1" applyFill="1" applyBorder="1" applyAlignment="1">
      <alignment horizontal="center" vertical="center" wrapText="1" readingOrder="1"/>
    </xf>
    <xf numFmtId="49" fontId="119" fillId="34" borderId="2" xfId="9" applyNumberFormat="1" applyFont="1" applyFill="1" applyBorder="1" applyAlignment="1">
      <alignment vertical="center" wrapText="1" readingOrder="1"/>
    </xf>
    <xf numFmtId="0" fontId="163" fillId="34" borderId="2" xfId="9" applyNumberFormat="1" applyFont="1" applyFill="1" applyBorder="1" applyAlignment="1">
      <alignment horizontal="left" vertical="center" wrapText="1" readingOrder="1"/>
    </xf>
    <xf numFmtId="39" fontId="132" fillId="7" borderId="2" xfId="9" applyNumberFormat="1" applyFont="1" applyFill="1" applyBorder="1" applyAlignment="1">
      <alignment horizontal="right" vertical="center" wrapText="1" readingOrder="1"/>
    </xf>
    <xf numFmtId="44" fontId="146" fillId="14" borderId="2" xfId="9" applyNumberFormat="1" applyFont="1" applyFill="1" applyBorder="1" applyAlignment="1">
      <alignment vertical="center"/>
    </xf>
    <xf numFmtId="0" fontId="126" fillId="11" borderId="2" xfId="9" applyFont="1" applyFill="1" applyBorder="1" applyAlignment="1">
      <alignment vertical="center"/>
    </xf>
    <xf numFmtId="167" fontId="154" fillId="33" borderId="2" xfId="117" applyFont="1" applyFill="1" applyBorder="1" applyAlignment="1">
      <alignment horizontal="center" vertical="center"/>
    </xf>
    <xf numFmtId="167" fontId="155" fillId="11" borderId="2" xfId="117" applyFont="1" applyFill="1" applyBorder="1"/>
    <xf numFmtId="39" fontId="118" fillId="34" borderId="2" xfId="9" applyNumberFormat="1" applyFont="1" applyFill="1" applyBorder="1" applyAlignment="1">
      <alignment horizontal="right" vertical="center" wrapText="1" readingOrder="1"/>
    </xf>
    <xf numFmtId="0" fontId="106" fillId="4" borderId="0" xfId="0" applyFont="1" applyFill="1" applyBorder="1" applyAlignment="1">
      <alignment horizontal="center" vertical="center" wrapText="1"/>
    </xf>
    <xf numFmtId="167" fontId="154" fillId="11" borderId="2" xfId="117" applyFont="1" applyFill="1" applyBorder="1"/>
    <xf numFmtId="49" fontId="96" fillId="3" borderId="2" xfId="9" applyNumberFormat="1" applyFont="1" applyFill="1" applyBorder="1" applyAlignment="1">
      <alignment horizontal="center" vertical="center" wrapText="1" readingOrder="1"/>
    </xf>
    <xf numFmtId="0" fontId="81" fillId="0" borderId="0" xfId="9" applyFont="1" applyFill="1" applyBorder="1" applyAlignment="1">
      <alignment horizontal="center"/>
    </xf>
    <xf numFmtId="0" fontId="87" fillId="8" borderId="17" xfId="9" applyNumberFormat="1" applyFont="1" applyFill="1" applyBorder="1" applyAlignment="1">
      <alignment horizontal="center" vertical="center" wrapText="1" readingOrder="1"/>
    </xf>
    <xf numFmtId="39" fontId="126" fillId="5" borderId="2" xfId="9" applyNumberFormat="1" applyFont="1" applyFill="1" applyBorder="1" applyAlignment="1">
      <alignment horizontal="center" vertical="center" wrapText="1"/>
    </xf>
    <xf numFmtId="44" fontId="94" fillId="3" borderId="0" xfId="9" applyNumberFormat="1" applyFont="1" applyFill="1" applyBorder="1"/>
    <xf numFmtId="172" fontId="94" fillId="12" borderId="0" xfId="9" applyNumberFormat="1" applyFont="1" applyFill="1" applyBorder="1"/>
    <xf numFmtId="172" fontId="145" fillId="12" borderId="0" xfId="9" applyNumberFormat="1" applyFont="1" applyFill="1" applyBorder="1" applyAlignment="1">
      <alignment horizontal="center" vertical="center"/>
    </xf>
    <xf numFmtId="172" fontId="94" fillId="12" borderId="0" xfId="9" applyNumberFormat="1" applyFont="1" applyFill="1" applyBorder="1" applyAlignment="1">
      <alignment horizontal="center" vertical="center"/>
    </xf>
    <xf numFmtId="168" fontId="94" fillId="0" borderId="0" xfId="190" applyNumberFormat="1" applyFont="1" applyFill="1" applyBorder="1" applyAlignment="1">
      <alignment horizontal="center" vertical="center"/>
    </xf>
    <xf numFmtId="168" fontId="122" fillId="13" borderId="0" xfId="190" applyNumberFormat="1" applyFont="1" applyFill="1" applyBorder="1" applyAlignment="1">
      <alignment horizontal="center" vertical="center"/>
    </xf>
    <xf numFmtId="171" fontId="86" fillId="8" borderId="0" xfId="190" applyNumberFormat="1" applyFont="1" applyFill="1" applyBorder="1" applyAlignment="1">
      <alignment horizontal="center" vertical="center" wrapText="1" readingOrder="1"/>
    </xf>
    <xf numFmtId="168" fontId="131" fillId="5" borderId="0" xfId="190" applyNumberFormat="1" applyFont="1" applyFill="1" applyBorder="1" applyAlignment="1">
      <alignment horizontal="center" vertical="center"/>
    </xf>
    <xf numFmtId="0" fontId="79" fillId="8" borderId="17" xfId="191" applyFont="1" applyFill="1" applyBorder="1" applyAlignment="1">
      <alignment horizontal="center" vertical="center" wrapText="1"/>
    </xf>
    <xf numFmtId="0" fontId="104" fillId="3" borderId="17" xfId="191" applyFont="1" applyFill="1" applyBorder="1" applyAlignment="1">
      <alignment horizontal="center" vertical="center" wrapText="1"/>
    </xf>
    <xf numFmtId="168" fontId="94" fillId="3" borderId="2" xfId="190" applyNumberFormat="1" applyFont="1" applyFill="1" applyBorder="1" applyAlignment="1">
      <alignment horizontal="center" vertical="center" wrapText="1"/>
    </xf>
    <xf numFmtId="168" fontId="94" fillId="3" borderId="18" xfId="190" applyNumberFormat="1" applyFont="1" applyFill="1" applyBorder="1" applyAlignment="1">
      <alignment horizontal="center" vertical="center" wrapText="1"/>
    </xf>
    <xf numFmtId="10" fontId="87" fillId="10" borderId="2" xfId="192" applyNumberFormat="1" applyFont="1" applyFill="1" applyBorder="1" applyAlignment="1">
      <alignment horizontal="center" vertical="center"/>
    </xf>
    <xf numFmtId="168" fontId="95" fillId="10" borderId="2" xfId="190" applyNumberFormat="1" applyFont="1" applyFill="1" applyBorder="1" applyAlignment="1">
      <alignment horizontal="center" vertical="center"/>
    </xf>
    <xf numFmtId="168" fontId="95" fillId="10" borderId="18" xfId="190" applyNumberFormat="1" applyFont="1" applyFill="1" applyBorder="1" applyAlignment="1">
      <alignment horizontal="center" vertical="center"/>
    </xf>
    <xf numFmtId="10" fontId="96" fillId="35" borderId="2" xfId="192" applyNumberFormat="1" applyFont="1" applyFill="1" applyBorder="1" applyAlignment="1">
      <alignment horizontal="center" vertical="center"/>
    </xf>
    <xf numFmtId="168" fontId="123" fillId="35" borderId="2" xfId="190" applyNumberFormat="1" applyFont="1" applyFill="1" applyBorder="1" applyAlignment="1">
      <alignment horizontal="center" vertical="center"/>
    </xf>
    <xf numFmtId="168" fontId="138" fillId="35" borderId="18" xfId="190" applyNumberFormat="1" applyFont="1" applyFill="1" applyBorder="1" applyAlignment="1">
      <alignment horizontal="center" vertical="center"/>
    </xf>
    <xf numFmtId="10" fontId="96" fillId="29" borderId="2" xfId="192" applyNumberFormat="1" applyFont="1" applyFill="1" applyBorder="1" applyAlignment="1">
      <alignment horizontal="center" vertical="center"/>
    </xf>
    <xf numFmtId="168" fontId="123" fillId="29" borderId="2" xfId="190" applyNumberFormat="1" applyFont="1" applyFill="1" applyBorder="1" applyAlignment="1">
      <alignment horizontal="center" vertical="center"/>
    </xf>
    <xf numFmtId="168" fontId="138" fillId="29" borderId="18" xfId="190" applyNumberFormat="1" applyFont="1" applyFill="1" applyBorder="1" applyAlignment="1">
      <alignment horizontal="center" vertical="center"/>
    </xf>
    <xf numFmtId="168" fontId="138" fillId="29" borderId="2" xfId="190" applyNumberFormat="1" applyFont="1" applyFill="1" applyBorder="1" applyAlignment="1">
      <alignment horizontal="center" vertical="center"/>
    </xf>
    <xf numFmtId="168" fontId="123" fillId="15" borderId="2" xfId="190" applyNumberFormat="1" applyFont="1" applyFill="1" applyBorder="1" applyAlignment="1">
      <alignment horizontal="center" vertical="center"/>
    </xf>
    <xf numFmtId="168" fontId="123" fillId="3" borderId="2" xfId="190" applyNumberFormat="1" applyFont="1" applyFill="1" applyBorder="1" applyAlignment="1">
      <alignment horizontal="center" vertical="center"/>
    </xf>
    <xf numFmtId="0" fontId="105" fillId="10" borderId="20" xfId="191" applyNumberFormat="1" applyFont="1" applyFill="1" applyBorder="1" applyAlignment="1">
      <alignment horizontal="center" vertical="center" wrapText="1" readingOrder="1"/>
    </xf>
    <xf numFmtId="10" fontId="105" fillId="10" borderId="2" xfId="192" applyNumberFormat="1" applyFont="1" applyFill="1" applyBorder="1" applyAlignment="1">
      <alignment horizontal="center" vertical="center"/>
    </xf>
    <xf numFmtId="168" fontId="110" fillId="10" borderId="2" xfId="190" applyNumberFormat="1" applyFont="1" applyFill="1" applyBorder="1" applyAlignment="1">
      <alignment horizontal="center" vertical="center"/>
    </xf>
    <xf numFmtId="10" fontId="109" fillId="3" borderId="2" xfId="192" applyNumberFormat="1" applyFont="1" applyFill="1" applyBorder="1" applyAlignment="1">
      <alignment horizontal="center" vertical="center"/>
    </xf>
    <xf numFmtId="168" fontId="138" fillId="3" borderId="18" xfId="190" applyNumberFormat="1" applyFont="1" applyFill="1" applyBorder="1" applyAlignment="1">
      <alignment horizontal="center" vertical="center"/>
    </xf>
    <xf numFmtId="10" fontId="109" fillId="8" borderId="2" xfId="192" applyNumberFormat="1" applyFont="1" applyFill="1" applyBorder="1" applyAlignment="1">
      <alignment horizontal="center" vertical="center"/>
    </xf>
    <xf numFmtId="168" fontId="94" fillId="8" borderId="2" xfId="190" applyNumberFormat="1" applyFont="1" applyFill="1" applyBorder="1" applyAlignment="1">
      <alignment horizontal="center" vertical="center"/>
    </xf>
    <xf numFmtId="10" fontId="109" fillId="29" borderId="2" xfId="192" applyNumberFormat="1" applyFont="1" applyFill="1" applyBorder="1" applyAlignment="1">
      <alignment horizontal="center" vertical="center"/>
    </xf>
    <xf numFmtId="10" fontId="109" fillId="31" borderId="2" xfId="192" applyNumberFormat="1" applyFont="1" applyFill="1" applyBorder="1" applyAlignment="1">
      <alignment horizontal="center" vertical="center"/>
    </xf>
    <xf numFmtId="165" fontId="141" fillId="7" borderId="2" xfId="193" applyFont="1" applyFill="1" applyBorder="1" applyAlignment="1">
      <alignment horizontal="right" vertical="center" wrapText="1"/>
    </xf>
    <xf numFmtId="168" fontId="94" fillId="3" borderId="2" xfId="190" applyNumberFormat="1" applyFont="1" applyFill="1" applyBorder="1" applyAlignment="1">
      <alignment horizontal="center" vertical="center"/>
    </xf>
    <xf numFmtId="10" fontId="109" fillId="34" borderId="2" xfId="192" applyNumberFormat="1" applyFont="1" applyFill="1" applyBorder="1" applyAlignment="1">
      <alignment horizontal="center" vertical="center"/>
    </xf>
    <xf numFmtId="10" fontId="142" fillId="14" borderId="2" xfId="192" applyNumberFormat="1" applyFont="1" applyFill="1" applyBorder="1" applyAlignment="1">
      <alignment horizontal="center" vertical="center"/>
    </xf>
    <xf numFmtId="168" fontId="103" fillId="14" borderId="2" xfId="190" applyNumberFormat="1" applyFont="1" applyFill="1" applyBorder="1" applyAlignment="1">
      <alignment horizontal="center" vertical="center"/>
    </xf>
    <xf numFmtId="168" fontId="103" fillId="8" borderId="2" xfId="190" applyNumberFormat="1" applyFont="1" applyFill="1" applyBorder="1" applyAlignment="1">
      <alignment horizontal="center" vertical="center"/>
    </xf>
    <xf numFmtId="168" fontId="95" fillId="8" borderId="18" xfId="190" applyNumberFormat="1" applyFont="1" applyFill="1" applyBorder="1" applyAlignment="1">
      <alignment horizontal="center" vertical="center"/>
    </xf>
    <xf numFmtId="168" fontId="94" fillId="34" borderId="2" xfId="190" applyNumberFormat="1" applyFont="1" applyFill="1" applyBorder="1" applyAlignment="1">
      <alignment horizontal="center" vertical="center"/>
    </xf>
    <xf numFmtId="168" fontId="123" fillId="3" borderId="18" xfId="190" applyNumberFormat="1" applyFont="1" applyFill="1" applyBorder="1" applyAlignment="1">
      <alignment horizontal="center" vertical="center"/>
    </xf>
    <xf numFmtId="168" fontId="147" fillId="3" borderId="18" xfId="190" applyNumberFormat="1" applyFont="1" applyFill="1" applyBorder="1" applyAlignment="1">
      <alignment horizontal="center" vertical="center"/>
    </xf>
    <xf numFmtId="10" fontId="94" fillId="3" borderId="2" xfId="192" applyNumberFormat="1" applyFont="1" applyFill="1" applyBorder="1" applyAlignment="1">
      <alignment horizontal="center" vertical="center"/>
    </xf>
    <xf numFmtId="168" fontId="95" fillId="14" borderId="2" xfId="190" applyNumberFormat="1" applyFont="1" applyFill="1" applyBorder="1" applyAlignment="1">
      <alignment horizontal="center" vertical="center"/>
    </xf>
    <xf numFmtId="168" fontId="123" fillId="14" borderId="2" xfId="190" applyNumberFormat="1" applyFont="1" applyFill="1" applyBorder="1" applyAlignment="1">
      <alignment horizontal="center" vertical="center"/>
    </xf>
    <xf numFmtId="10" fontId="94" fillId="20" borderId="2" xfId="192" applyNumberFormat="1" applyFont="1" applyFill="1" applyBorder="1" applyAlignment="1">
      <alignment horizontal="center" vertical="center"/>
    </xf>
    <xf numFmtId="168" fontId="123" fillId="20" borderId="2" xfId="190" applyNumberFormat="1" applyFont="1" applyFill="1" applyBorder="1" applyAlignment="1">
      <alignment horizontal="center" vertical="center"/>
    </xf>
    <xf numFmtId="168" fontId="123" fillId="0" borderId="2" xfId="190" applyNumberFormat="1" applyFont="1" applyFill="1" applyBorder="1" applyAlignment="1">
      <alignment horizontal="center" vertical="center"/>
    </xf>
    <xf numFmtId="168" fontId="123" fillId="21" borderId="2" xfId="190" applyNumberFormat="1" applyFont="1" applyFill="1" applyBorder="1" applyAlignment="1">
      <alignment horizontal="center" vertical="center"/>
    </xf>
    <xf numFmtId="10" fontId="94" fillId="13" borderId="2" xfId="192" applyNumberFormat="1" applyFont="1" applyFill="1" applyBorder="1" applyAlignment="1">
      <alignment horizontal="center" vertical="center"/>
    </xf>
    <xf numFmtId="168" fontId="94" fillId="0" borderId="2" xfId="190" applyNumberFormat="1" applyFont="1" applyFill="1" applyBorder="1" applyAlignment="1">
      <alignment horizontal="center" vertical="center"/>
    </xf>
    <xf numFmtId="0" fontId="97" fillId="5" borderId="2" xfId="191" applyFont="1" applyFill="1" applyBorder="1" applyAlignment="1">
      <alignment horizontal="center" vertical="center" wrapText="1"/>
    </xf>
    <xf numFmtId="0" fontId="124" fillId="5" borderId="8" xfId="191" applyFont="1" applyFill="1" applyBorder="1" applyAlignment="1">
      <alignment horizontal="center" vertical="center" wrapText="1"/>
    </xf>
    <xf numFmtId="10" fontId="125" fillId="28" borderId="2" xfId="192" applyNumberFormat="1" applyFont="1" applyFill="1" applyBorder="1" applyAlignment="1">
      <alignment horizontal="center" vertical="center"/>
    </xf>
    <xf numFmtId="10" fontId="109" fillId="28" borderId="5" xfId="192" applyNumberFormat="1" applyFont="1" applyFill="1" applyBorder="1" applyAlignment="1">
      <alignment horizontal="center" vertical="center"/>
    </xf>
    <xf numFmtId="0" fontId="124" fillId="3" borderId="0" xfId="191" applyFont="1" applyFill="1" applyBorder="1" applyAlignment="1">
      <alignment horizontal="center" vertical="center" wrapText="1"/>
    </xf>
    <xf numFmtId="10" fontId="109" fillId="3" borderId="0" xfId="192" applyNumberFormat="1" applyFont="1" applyFill="1" applyBorder="1" applyAlignment="1">
      <alignment horizontal="center" vertical="center"/>
    </xf>
    <xf numFmtId="39" fontId="72" fillId="7" borderId="2" xfId="9" applyNumberFormat="1" applyFont="1" applyFill="1" applyBorder="1" applyAlignment="1">
      <alignment horizontal="right" vertical="center" wrapText="1" readingOrder="1"/>
    </xf>
    <xf numFmtId="172" fontId="146" fillId="3" borderId="0" xfId="9" applyNumberFormat="1" applyFont="1" applyFill="1" applyBorder="1"/>
    <xf numFmtId="42" fontId="147" fillId="3" borderId="0" xfId="112" applyFont="1" applyFill="1" applyBorder="1"/>
    <xf numFmtId="44" fontId="155" fillId="11" borderId="0" xfId="9" applyNumberFormat="1" applyFont="1" applyFill="1" applyBorder="1"/>
    <xf numFmtId="44" fontId="94" fillId="36" borderId="0" xfId="9" applyNumberFormat="1" applyFont="1" applyFill="1" applyBorder="1"/>
    <xf numFmtId="44" fontId="155" fillId="37" borderId="0" xfId="9" applyNumberFormat="1" applyFont="1" applyFill="1" applyBorder="1"/>
    <xf numFmtId="168" fontId="138" fillId="34" borderId="18" xfId="190" applyNumberFormat="1" applyFont="1" applyFill="1" applyBorder="1" applyAlignment="1">
      <alignment horizontal="center" vertical="center"/>
    </xf>
    <xf numFmtId="0" fontId="2" fillId="0" borderId="0" xfId="197"/>
    <xf numFmtId="0" fontId="173" fillId="5" borderId="2" xfId="197" applyFont="1" applyFill="1" applyBorder="1" applyAlignment="1">
      <alignment horizontal="center" vertical="center" wrapText="1"/>
    </xf>
    <xf numFmtId="44" fontId="82" fillId="11" borderId="0" xfId="9" applyNumberFormat="1" applyFont="1" applyFill="1" applyBorder="1" applyAlignment="1">
      <alignment horizontal="center" vertical="center"/>
    </xf>
    <xf numFmtId="0" fontId="135" fillId="6" borderId="31" xfId="1" applyFont="1" applyFill="1" applyBorder="1" applyAlignment="1">
      <alignment horizontal="center" vertical="center" wrapText="1"/>
    </xf>
    <xf numFmtId="49" fontId="157" fillId="6" borderId="16" xfId="1" applyNumberFormat="1" applyFont="1" applyFill="1" applyBorder="1" applyAlignment="1">
      <alignment horizontal="center" vertical="center" wrapText="1"/>
    </xf>
    <xf numFmtId="0" fontId="157" fillId="6" borderId="16" xfId="1" applyFont="1" applyFill="1" applyBorder="1" applyAlignment="1">
      <alignment horizontal="center" vertical="center" wrapText="1"/>
    </xf>
    <xf numFmtId="0" fontId="158" fillId="6" borderId="16" xfId="1" applyFont="1" applyFill="1" applyBorder="1" applyAlignment="1">
      <alignment horizontal="center" vertical="center" wrapText="1"/>
    </xf>
    <xf numFmtId="39" fontId="174" fillId="3" borderId="2" xfId="9" applyNumberFormat="1" applyFont="1" applyFill="1" applyBorder="1" applyAlignment="1">
      <alignment horizontal="right" vertical="center" wrapText="1" readingOrder="1"/>
    </xf>
    <xf numFmtId="39" fontId="109" fillId="14" borderId="2" xfId="9" applyNumberFormat="1" applyFont="1" applyFill="1" applyBorder="1" applyAlignment="1">
      <alignment horizontal="right" vertical="center" wrapText="1" readingOrder="1"/>
    </xf>
    <xf numFmtId="39" fontId="126" fillId="14" borderId="2" xfId="9" applyNumberFormat="1" applyFont="1" applyFill="1" applyBorder="1" applyAlignment="1">
      <alignment horizontal="right"/>
    </xf>
    <xf numFmtId="0" fontId="126" fillId="14" borderId="2" xfId="9" applyFont="1" applyFill="1" applyBorder="1" applyAlignment="1">
      <alignment horizontal="right"/>
    </xf>
    <xf numFmtId="39" fontId="96" fillId="4" borderId="2" xfId="9" applyNumberFormat="1" applyFont="1" applyFill="1" applyBorder="1" applyAlignment="1">
      <alignment horizontal="right" vertical="center" wrapText="1" readingOrder="1"/>
    </xf>
    <xf numFmtId="49" fontId="132" fillId="23" borderId="2" xfId="9" applyNumberFormat="1" applyFont="1" applyFill="1" applyBorder="1" applyAlignment="1">
      <alignment horizontal="center" vertical="center" wrapText="1" readingOrder="1"/>
    </xf>
    <xf numFmtId="0" fontId="119" fillId="3" borderId="2" xfId="9" applyNumberFormat="1" applyFont="1" applyFill="1" applyBorder="1" applyAlignment="1">
      <alignment horizontal="center" vertical="center" wrapText="1" readingOrder="1"/>
    </xf>
    <xf numFmtId="0" fontId="180" fillId="0" borderId="18" xfId="0" applyFont="1" applyFill="1" applyBorder="1" applyAlignment="1">
      <alignment horizontal="center" vertical="center" wrapText="1"/>
    </xf>
    <xf numFmtId="0" fontId="180" fillId="0" borderId="18" xfId="0" applyFont="1" applyFill="1" applyBorder="1" applyAlignment="1">
      <alignment horizontal="left" vertical="center" wrapText="1"/>
    </xf>
    <xf numFmtId="0" fontId="183" fillId="6" borderId="16" xfId="1" applyFont="1" applyFill="1" applyBorder="1" applyAlignment="1">
      <alignment horizontal="center" vertical="center" wrapText="1"/>
    </xf>
    <xf numFmtId="0" fontId="185" fillId="0" borderId="18" xfId="0" applyFont="1" applyFill="1" applyBorder="1" applyAlignment="1">
      <alignment horizontal="center" vertical="center" wrapText="1"/>
    </xf>
    <xf numFmtId="42" fontId="146" fillId="14" borderId="17" xfId="112" applyFont="1" applyFill="1" applyBorder="1" applyAlignment="1">
      <alignment vertical="center"/>
    </xf>
    <xf numFmtId="42" fontId="146" fillId="14" borderId="18" xfId="112" applyFont="1" applyFill="1" applyBorder="1" applyAlignment="1">
      <alignment vertical="center"/>
    </xf>
    <xf numFmtId="44" fontId="146" fillId="14" borderId="17" xfId="9" applyNumberFormat="1" applyFont="1" applyFill="1" applyBorder="1" applyAlignment="1">
      <alignment vertical="center"/>
    </xf>
    <xf numFmtId="41" fontId="133" fillId="0" borderId="0" xfId="198" applyFont="1" applyBorder="1" applyAlignment="1">
      <alignment horizontal="right" vertical="center" wrapText="1"/>
    </xf>
    <xf numFmtId="0" fontId="49" fillId="0" borderId="0" xfId="198" applyNumberFormat="1" applyFont="1" applyAlignment="1">
      <alignment horizontal="left" wrapText="1"/>
    </xf>
    <xf numFmtId="0" fontId="44" fillId="0" borderId="2" xfId="198" applyNumberFormat="1" applyFont="1" applyBorder="1" applyAlignment="1">
      <alignment horizontal="center" vertical="center" wrapText="1"/>
    </xf>
    <xf numFmtId="41" fontId="133" fillId="0" borderId="0" xfId="198" applyFont="1" applyFill="1" applyAlignment="1">
      <alignment horizontal="right" vertical="center" wrapText="1"/>
    </xf>
    <xf numFmtId="168" fontId="58" fillId="0" borderId="2" xfId="199" applyNumberFormat="1" applyFont="1" applyBorder="1" applyAlignment="1">
      <alignment horizontal="left" wrapText="1"/>
    </xf>
    <xf numFmtId="168" fontId="59" fillId="0" borderId="2" xfId="199" applyNumberFormat="1" applyFont="1" applyBorder="1" applyAlignment="1">
      <alignment wrapText="1"/>
    </xf>
    <xf numFmtId="168" fontId="58" fillId="3" borderId="2" xfId="199" applyNumberFormat="1" applyFont="1" applyFill="1" applyBorder="1" applyAlignment="1">
      <alignment horizontal="left" wrapText="1"/>
    </xf>
    <xf numFmtId="168" fontId="59" fillId="3" borderId="2" xfId="199" applyNumberFormat="1" applyFont="1" applyFill="1" applyBorder="1" applyAlignment="1">
      <alignment wrapText="1"/>
    </xf>
    <xf numFmtId="0" fontId="49" fillId="3" borderId="2" xfId="198" applyNumberFormat="1" applyFont="1" applyFill="1" applyBorder="1" applyAlignment="1">
      <alignment horizontal="left" wrapText="1"/>
    </xf>
    <xf numFmtId="41" fontId="133" fillId="3" borderId="0" xfId="198" applyFont="1" applyFill="1" applyBorder="1" applyAlignment="1">
      <alignment horizontal="right" vertical="center" wrapText="1"/>
    </xf>
    <xf numFmtId="0" fontId="49" fillId="3" borderId="0" xfId="198" applyNumberFormat="1" applyFont="1" applyFill="1" applyAlignment="1">
      <alignment horizontal="left" wrapText="1"/>
    </xf>
    <xf numFmtId="166" fontId="41" fillId="3" borderId="0" xfId="199" applyFont="1" applyFill="1" applyBorder="1" applyAlignment="1">
      <alignment horizontal="center" wrapText="1"/>
    </xf>
    <xf numFmtId="44" fontId="49" fillId="3" borderId="0" xfId="198" applyNumberFormat="1" applyFont="1" applyFill="1" applyAlignment="1">
      <alignment horizontal="left" wrapText="1"/>
    </xf>
    <xf numFmtId="166" fontId="41" fillId="3" borderId="0" xfId="199" applyFont="1" applyFill="1" applyBorder="1" applyAlignment="1">
      <alignment horizontal="center" vertical="center" wrapText="1"/>
    </xf>
    <xf numFmtId="165" fontId="152" fillId="3" borderId="0" xfId="200" applyFont="1" applyFill="1" applyAlignment="1">
      <alignment horizontal="right" vertical="center" wrapText="1"/>
    </xf>
    <xf numFmtId="165" fontId="65" fillId="3" borderId="0" xfId="200" applyFont="1" applyFill="1" applyAlignment="1">
      <alignment horizontal="right" vertical="center" wrapText="1"/>
    </xf>
    <xf numFmtId="165" fontId="66" fillId="3" borderId="0" xfId="200" applyFont="1" applyFill="1" applyAlignment="1">
      <alignment horizontal="right" vertical="center" wrapText="1"/>
    </xf>
    <xf numFmtId="164" fontId="158" fillId="6" borderId="16" xfId="201" applyFont="1" applyFill="1" applyBorder="1" applyAlignment="1">
      <alignment horizontal="center" vertical="center" wrapText="1"/>
    </xf>
    <xf numFmtId="170" fontId="184" fillId="0" borderId="18" xfId="198" applyNumberFormat="1" applyFont="1" applyFill="1" applyBorder="1" applyAlignment="1">
      <alignment horizontal="right" vertical="center" wrapText="1"/>
    </xf>
    <xf numFmtId="165" fontId="184" fillId="0" borderId="18" xfId="200" applyNumberFormat="1" applyFont="1" applyFill="1" applyBorder="1" applyAlignment="1">
      <alignment horizontal="center" vertical="center" wrapText="1"/>
    </xf>
    <xf numFmtId="0" fontId="134" fillId="0" borderId="2" xfId="0" applyFont="1" applyFill="1" applyBorder="1" applyAlignment="1">
      <alignment horizontal="center" vertical="center" wrapText="1"/>
    </xf>
    <xf numFmtId="14" fontId="185" fillId="0" borderId="2" xfId="0" applyNumberFormat="1" applyFont="1" applyFill="1" applyBorder="1" applyAlignment="1">
      <alignment horizontal="center" vertical="center" wrapText="1"/>
    </xf>
    <xf numFmtId="176" fontId="185" fillId="0" borderId="2" xfId="0" applyNumberFormat="1" applyFont="1" applyFill="1" applyBorder="1" applyAlignment="1">
      <alignment horizontal="center" vertical="center" wrapText="1"/>
    </xf>
    <xf numFmtId="170" fontId="184" fillId="0" borderId="2" xfId="202" applyNumberFormat="1" applyFont="1" applyFill="1" applyBorder="1" applyAlignment="1">
      <alignment horizontal="right" vertical="center" wrapText="1"/>
    </xf>
    <xf numFmtId="0" fontId="185" fillId="0" borderId="2" xfId="0" applyNumberFormat="1" applyFont="1" applyFill="1" applyBorder="1" applyAlignment="1">
      <alignment horizontal="center" vertical="center" wrapText="1"/>
    </xf>
    <xf numFmtId="39" fontId="141" fillId="4" borderId="2" xfId="9" applyNumberFormat="1" applyFont="1" applyFill="1" applyBorder="1" applyAlignment="1">
      <alignment horizontal="right" vertical="center"/>
    </xf>
    <xf numFmtId="39" fontId="72" fillId="38" borderId="2" xfId="9" applyNumberFormat="1" applyFont="1" applyFill="1" applyBorder="1" applyAlignment="1">
      <alignment horizontal="right" vertical="center" wrapText="1" readingOrder="1"/>
    </xf>
    <xf numFmtId="39" fontId="109" fillId="38" borderId="2" xfId="9" applyNumberFormat="1" applyFont="1" applyFill="1" applyBorder="1" applyAlignment="1">
      <alignment horizontal="right" vertical="center" wrapText="1" readingOrder="1"/>
    </xf>
    <xf numFmtId="167" fontId="196" fillId="17" borderId="2" xfId="9" applyNumberFormat="1" applyFont="1" applyFill="1" applyBorder="1" applyAlignment="1">
      <alignment horizontal="center" vertical="center"/>
    </xf>
    <xf numFmtId="39" fontId="109" fillId="4" borderId="2" xfId="9" applyNumberFormat="1" applyFont="1" applyFill="1" applyBorder="1" applyAlignment="1">
      <alignment horizontal="right" vertical="center"/>
    </xf>
    <xf numFmtId="39" fontId="109" fillId="4" borderId="2" xfId="9" applyNumberFormat="1" applyFont="1" applyFill="1" applyBorder="1" applyAlignment="1">
      <alignment horizontal="right" vertical="center" wrapText="1" readingOrder="1"/>
    </xf>
    <xf numFmtId="171" fontId="197" fillId="34" borderId="2" xfId="197" applyNumberFormat="1" applyFont="1" applyFill="1" applyBorder="1"/>
    <xf numFmtId="49" fontId="119" fillId="3" borderId="2" xfId="9" applyNumberFormat="1" applyFont="1" applyFill="1" applyBorder="1" applyAlignment="1">
      <alignment horizontal="center" vertical="center" wrapText="1" readingOrder="1"/>
    </xf>
    <xf numFmtId="49" fontId="119" fillId="5" borderId="2" xfId="9" applyNumberFormat="1" applyFont="1" applyFill="1" applyBorder="1" applyAlignment="1">
      <alignment horizontal="center" vertical="center" wrapText="1" readingOrder="1"/>
    </xf>
    <xf numFmtId="49" fontId="119" fillId="3" borderId="2" xfId="9" applyNumberFormat="1" applyFont="1" applyFill="1" applyBorder="1" applyAlignment="1">
      <alignment vertical="center" wrapText="1" readingOrder="1"/>
    </xf>
    <xf numFmtId="0" fontId="163" fillId="3" borderId="2" xfId="9" applyNumberFormat="1" applyFont="1" applyFill="1" applyBorder="1" applyAlignment="1">
      <alignment horizontal="left" vertical="center" wrapText="1" readingOrder="1"/>
    </xf>
    <xf numFmtId="171" fontId="198" fillId="0" borderId="2" xfId="197" applyNumberFormat="1" applyFont="1" applyBorder="1" applyAlignment="1">
      <alignment horizontal="right" vertical="center"/>
    </xf>
    <xf numFmtId="171" fontId="197" fillId="3" borderId="2" xfId="197" applyNumberFormat="1" applyFont="1" applyFill="1" applyBorder="1"/>
    <xf numFmtId="171" fontId="199" fillId="0" borderId="2" xfId="197" applyNumberFormat="1" applyFont="1" applyBorder="1"/>
    <xf numFmtId="171" fontId="163" fillId="34" borderId="2" xfId="197" applyNumberFormat="1" applyFont="1" applyFill="1" applyBorder="1"/>
    <xf numFmtId="165" fontId="184" fillId="0" borderId="2" xfId="203" applyNumberFormat="1" applyFont="1" applyFill="1" applyBorder="1" applyAlignment="1">
      <alignment horizontal="center" vertical="center" wrapText="1"/>
    </xf>
    <xf numFmtId="0" fontId="204" fillId="0" borderId="2"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106" fillId="0" borderId="5" xfId="0" applyFont="1" applyFill="1" applyBorder="1" applyAlignment="1">
      <alignment horizontal="center" vertical="center" wrapText="1"/>
    </xf>
    <xf numFmtId="0" fontId="186" fillId="0" borderId="2" xfId="0" applyFont="1" applyFill="1" applyBorder="1" applyAlignment="1">
      <alignment horizontal="left" vertical="center" wrapText="1"/>
    </xf>
    <xf numFmtId="0" fontId="186" fillId="0" borderId="2" xfId="0" applyFont="1" applyFill="1" applyBorder="1" applyAlignment="1">
      <alignment horizontal="center" vertical="center" wrapText="1"/>
    </xf>
    <xf numFmtId="0" fontId="186" fillId="0" borderId="18" xfId="0" applyFont="1" applyFill="1" applyBorder="1" applyAlignment="1">
      <alignment horizontal="center" vertical="center" wrapText="1"/>
    </xf>
    <xf numFmtId="0" fontId="186" fillId="0" borderId="14" xfId="0" applyFont="1" applyFill="1" applyBorder="1" applyAlignment="1">
      <alignment horizontal="center" vertical="center" wrapText="1"/>
    </xf>
    <xf numFmtId="0" fontId="185" fillId="0" borderId="2" xfId="0" applyFont="1" applyFill="1" applyBorder="1" applyAlignment="1">
      <alignment horizontal="center" vertical="center" wrapText="1"/>
    </xf>
    <xf numFmtId="170" fontId="134" fillId="0" borderId="18" xfId="198" applyNumberFormat="1" applyFont="1" applyFill="1" applyBorder="1" applyAlignment="1">
      <alignment horizontal="right" vertical="center" wrapText="1"/>
    </xf>
    <xf numFmtId="0" fontId="106" fillId="0" borderId="2" xfId="0" applyFont="1" applyFill="1" applyBorder="1" applyAlignment="1">
      <alignment horizontal="center" vertical="center" wrapText="1"/>
    </xf>
    <xf numFmtId="0" fontId="180" fillId="0" borderId="2" xfId="0" applyFont="1" applyFill="1" applyBorder="1" applyAlignment="1">
      <alignment horizontal="center" vertical="center" wrapText="1"/>
    </xf>
    <xf numFmtId="0" fontId="180" fillId="0" borderId="5" xfId="0" applyFont="1" applyFill="1" applyBorder="1" applyAlignment="1">
      <alignment horizontal="center" vertical="center" wrapText="1"/>
    </xf>
    <xf numFmtId="0" fontId="185" fillId="0" borderId="2" xfId="0" applyFont="1" applyFill="1" applyBorder="1" applyAlignment="1">
      <alignment horizontal="left" vertical="center" wrapText="1"/>
    </xf>
    <xf numFmtId="0" fontId="185" fillId="0" borderId="14" xfId="0" applyFont="1" applyFill="1" applyBorder="1" applyAlignment="1">
      <alignment horizontal="center" vertical="center" wrapText="1"/>
    </xf>
    <xf numFmtId="0" fontId="143" fillId="0" borderId="2" xfId="0" applyFont="1" applyFill="1" applyBorder="1" applyAlignment="1">
      <alignment horizontal="center" vertical="center" wrapText="1"/>
    </xf>
    <xf numFmtId="0" fontId="106" fillId="0" borderId="2" xfId="0" applyFont="1" applyFill="1" applyBorder="1" applyAlignment="1">
      <alignment horizontal="left" vertical="center" wrapText="1"/>
    </xf>
    <xf numFmtId="0" fontId="50" fillId="0" borderId="0" xfId="0" applyFont="1" applyFill="1"/>
    <xf numFmtId="0" fontId="182" fillId="0" borderId="2" xfId="0" applyFont="1" applyFill="1" applyBorder="1" applyAlignment="1">
      <alignment horizontal="center" vertical="center" wrapText="1"/>
    </xf>
    <xf numFmtId="0" fontId="200" fillId="0" borderId="18" xfId="0" applyFont="1" applyFill="1" applyBorder="1" applyAlignment="1">
      <alignment horizontal="center" vertical="center" wrapText="1"/>
    </xf>
    <xf numFmtId="0" fontId="200" fillId="0" borderId="5" xfId="0" applyFont="1" applyFill="1" applyBorder="1" applyAlignment="1">
      <alignment horizontal="center" vertical="center" wrapText="1"/>
    </xf>
    <xf numFmtId="0" fontId="201" fillId="0" borderId="2" xfId="0" applyFont="1" applyFill="1" applyBorder="1" applyAlignment="1">
      <alignment horizontal="left" vertical="center" wrapText="1"/>
    </xf>
    <xf numFmtId="0" fontId="201" fillId="0" borderId="2" xfId="0" applyFont="1" applyFill="1" applyBorder="1" applyAlignment="1">
      <alignment horizontal="center" vertical="center" wrapText="1"/>
    </xf>
    <xf numFmtId="14" fontId="201" fillId="0" borderId="2" xfId="0" applyNumberFormat="1" applyFont="1" applyFill="1" applyBorder="1" applyAlignment="1">
      <alignment horizontal="center" vertical="center" wrapText="1"/>
    </xf>
    <xf numFmtId="176" fontId="201" fillId="0" borderId="2" xfId="0" applyNumberFormat="1" applyFont="1" applyFill="1" applyBorder="1" applyAlignment="1">
      <alignment horizontal="center" vertical="center" wrapText="1"/>
    </xf>
    <xf numFmtId="0" fontId="181" fillId="0" borderId="2" xfId="0" applyFont="1" applyFill="1" applyBorder="1" applyAlignment="1">
      <alignment horizontal="center" vertical="center" wrapText="1"/>
    </xf>
    <xf numFmtId="39" fontId="123" fillId="5" borderId="2" xfId="9" applyNumberFormat="1" applyFont="1" applyFill="1" applyBorder="1" applyAlignment="1">
      <alignment horizontal="center" vertical="center"/>
    </xf>
    <xf numFmtId="9" fontId="122" fillId="3" borderId="4" xfId="192" applyFont="1" applyFill="1" applyBorder="1" applyAlignment="1">
      <alignment horizontal="center" vertical="center"/>
    </xf>
    <xf numFmtId="9" fontId="122" fillId="3" borderId="19" xfId="192" applyFont="1" applyFill="1" applyBorder="1" applyAlignment="1">
      <alignment horizontal="center" vertical="center"/>
    </xf>
    <xf numFmtId="9" fontId="122" fillId="3" borderId="5" xfId="192" applyFont="1" applyFill="1" applyBorder="1" applyAlignment="1">
      <alignment horizontal="center" vertical="center"/>
    </xf>
    <xf numFmtId="172" fontId="123" fillId="3" borderId="2" xfId="9" applyNumberFormat="1" applyFont="1" applyFill="1" applyBorder="1" applyAlignment="1">
      <alignment horizontal="center" vertical="center" wrapText="1"/>
    </xf>
    <xf numFmtId="0" fontId="123" fillId="3" borderId="2" xfId="9" applyFont="1" applyFill="1" applyBorder="1" applyAlignment="1">
      <alignment horizontal="center" vertical="center" wrapText="1"/>
    </xf>
    <xf numFmtId="172" fontId="123" fillId="3" borderId="4" xfId="9" applyNumberFormat="1" applyFont="1" applyFill="1" applyBorder="1" applyAlignment="1">
      <alignment horizontal="center" wrapText="1"/>
    </xf>
    <xf numFmtId="0" fontId="123" fillId="3" borderId="5" xfId="9" applyFont="1" applyFill="1" applyBorder="1" applyAlignment="1">
      <alignment horizontal="center" wrapText="1"/>
    </xf>
    <xf numFmtId="0" fontId="96" fillId="3" borderId="4" xfId="9" applyNumberFormat="1" applyFont="1" applyFill="1" applyBorder="1" applyAlignment="1">
      <alignment horizontal="center" vertical="center" wrapText="1" readingOrder="1"/>
    </xf>
    <xf numFmtId="0" fontId="96" fillId="3" borderId="19" xfId="9" applyNumberFormat="1" applyFont="1" applyFill="1" applyBorder="1" applyAlignment="1">
      <alignment horizontal="center" vertical="center" wrapText="1" readingOrder="1"/>
    </xf>
    <xf numFmtId="0" fontId="72" fillId="21" borderId="4" xfId="9" applyNumberFormat="1" applyFont="1" applyFill="1" applyBorder="1" applyAlignment="1">
      <alignment horizontal="center" vertical="center" wrapText="1" readingOrder="1"/>
    </xf>
    <xf numFmtId="0" fontId="72" fillId="21" borderId="19" xfId="9" applyNumberFormat="1" applyFont="1" applyFill="1" applyBorder="1" applyAlignment="1">
      <alignment horizontal="center" vertical="center" wrapText="1" readingOrder="1"/>
    </xf>
    <xf numFmtId="0" fontId="72" fillId="21" borderId="5" xfId="9" applyNumberFormat="1" applyFont="1" applyFill="1" applyBorder="1" applyAlignment="1">
      <alignment horizontal="center" vertical="center" wrapText="1" readingOrder="1"/>
    </xf>
    <xf numFmtId="0" fontId="122" fillId="5" borderId="2" xfId="9" applyFont="1" applyFill="1" applyBorder="1" applyAlignment="1">
      <alignment horizontal="center" vertical="center"/>
    </xf>
    <xf numFmtId="39" fontId="126" fillId="5" borderId="2" xfId="9" applyNumberFormat="1" applyFont="1" applyFill="1" applyBorder="1" applyAlignment="1">
      <alignment horizontal="center" vertical="center" wrapText="1"/>
    </xf>
    <xf numFmtId="0" fontId="123" fillId="5" borderId="2" xfId="9" applyFont="1" applyFill="1" applyBorder="1" applyAlignment="1">
      <alignment horizontal="center" vertical="center" wrapText="1"/>
    </xf>
    <xf numFmtId="39" fontId="123" fillId="5" borderId="2" xfId="9" applyNumberFormat="1" applyFont="1" applyFill="1" applyBorder="1" applyAlignment="1">
      <alignment horizontal="center" vertical="center" wrapText="1"/>
    </xf>
    <xf numFmtId="168" fontId="94" fillId="5" borderId="2" xfId="190" applyNumberFormat="1" applyFont="1" applyFill="1" applyBorder="1" applyAlignment="1">
      <alignment horizontal="center" vertical="center" wrapText="1"/>
    </xf>
    <xf numFmtId="49" fontId="108" fillId="14" borderId="6" xfId="9" applyNumberFormat="1" applyFont="1" applyFill="1" applyBorder="1" applyAlignment="1">
      <alignment horizontal="center" vertical="center" wrapText="1" readingOrder="1"/>
    </xf>
    <xf numFmtId="49" fontId="108" fillId="14" borderId="7" xfId="9" applyNumberFormat="1" applyFont="1" applyFill="1" applyBorder="1" applyAlignment="1">
      <alignment horizontal="center" vertical="center" wrapText="1" readingOrder="1"/>
    </xf>
    <xf numFmtId="49" fontId="108" fillId="14" borderId="8" xfId="9" applyNumberFormat="1" applyFont="1" applyFill="1" applyBorder="1" applyAlignment="1">
      <alignment horizontal="center" vertical="center" wrapText="1" readingOrder="1"/>
    </xf>
    <xf numFmtId="49" fontId="108" fillId="14" borderId="9" xfId="9" applyNumberFormat="1" applyFont="1" applyFill="1" applyBorder="1" applyAlignment="1">
      <alignment horizontal="center" vertical="center" wrapText="1" readingOrder="1"/>
    </xf>
    <xf numFmtId="49" fontId="108" fillId="14" borderId="0" xfId="9" applyNumberFormat="1" applyFont="1" applyFill="1" applyBorder="1" applyAlignment="1">
      <alignment horizontal="center" vertical="center" wrapText="1" readingOrder="1"/>
    </xf>
    <xf numFmtId="49" fontId="108" fillId="14" borderId="10" xfId="9" applyNumberFormat="1" applyFont="1" applyFill="1" applyBorder="1" applyAlignment="1">
      <alignment horizontal="center" vertical="center" wrapText="1" readingOrder="1"/>
    </xf>
    <xf numFmtId="49" fontId="108" fillId="14" borderId="12" xfId="9" applyNumberFormat="1" applyFont="1" applyFill="1" applyBorder="1" applyAlignment="1">
      <alignment horizontal="center" vertical="center" wrapText="1" readingOrder="1"/>
    </xf>
    <xf numFmtId="49" fontId="108" fillId="14" borderId="13" xfId="9" applyNumberFormat="1" applyFont="1" applyFill="1" applyBorder="1" applyAlignment="1">
      <alignment horizontal="center" vertical="center" wrapText="1" readingOrder="1"/>
    </xf>
    <xf numFmtId="49" fontId="108" fillId="14" borderId="14" xfId="9" applyNumberFormat="1" applyFont="1" applyFill="1" applyBorder="1" applyAlignment="1">
      <alignment horizontal="center" vertical="center" wrapText="1" readingOrder="1"/>
    </xf>
    <xf numFmtId="0" fontId="81" fillId="0" borderId="0" xfId="9" applyFont="1" applyFill="1" applyBorder="1" applyAlignment="1">
      <alignment horizontal="center"/>
    </xf>
    <xf numFmtId="0" fontId="82" fillId="0" borderId="0" xfId="9" applyFont="1" applyFill="1" applyBorder="1" applyAlignment="1">
      <alignment horizontal="center"/>
    </xf>
    <xf numFmtId="49" fontId="123" fillId="0" borderId="0" xfId="190" applyNumberFormat="1" applyFont="1" applyFill="1" applyBorder="1" applyAlignment="1">
      <alignment horizontal="center"/>
    </xf>
    <xf numFmtId="0" fontId="91" fillId="5" borderId="12" xfId="9" applyNumberFormat="1" applyFont="1" applyFill="1" applyBorder="1" applyAlignment="1">
      <alignment horizontal="center" vertical="center" wrapText="1" readingOrder="1"/>
    </xf>
    <xf numFmtId="0" fontId="91" fillId="5" borderId="13" xfId="9" applyNumberFormat="1" applyFont="1" applyFill="1" applyBorder="1" applyAlignment="1">
      <alignment horizontal="center" vertical="center" wrapText="1" readingOrder="1"/>
    </xf>
    <xf numFmtId="166" fontId="41" fillId="3" borderId="0" xfId="199" applyFont="1" applyFill="1" applyBorder="1" applyAlignment="1">
      <alignment horizontal="center" vertical="center" wrapText="1"/>
    </xf>
    <xf numFmtId="170" fontId="62" fillId="3" borderId="2" xfId="0" applyNumberFormat="1" applyFont="1" applyFill="1" applyBorder="1" applyAlignment="1">
      <alignment horizontal="right" vertical="center" wrapText="1"/>
    </xf>
    <xf numFmtId="166" fontId="62" fillId="3" borderId="2" xfId="199" applyFont="1" applyFill="1" applyBorder="1" applyAlignment="1">
      <alignment horizontal="right" vertical="center" wrapText="1"/>
    </xf>
    <xf numFmtId="14" fontId="61" fillId="5" borderId="4" xfId="0" applyNumberFormat="1" applyFont="1" applyFill="1" applyBorder="1" applyAlignment="1">
      <alignment horizontal="right" vertical="center" wrapText="1"/>
    </xf>
    <xf numFmtId="14" fontId="61" fillId="5" borderId="5" xfId="0" applyNumberFormat="1" applyFont="1" applyFill="1" applyBorder="1" applyAlignment="1">
      <alignment horizontal="right" vertical="center" wrapText="1"/>
    </xf>
    <xf numFmtId="0" fontId="52" fillId="3" borderId="15" xfId="0" applyFont="1" applyFill="1" applyBorder="1" applyAlignment="1">
      <alignment horizontal="left" vertical="center" wrapText="1"/>
    </xf>
    <xf numFmtId="166" fontId="41" fillId="3" borderId="0" xfId="199" applyFont="1" applyFill="1" applyBorder="1" applyAlignment="1">
      <alignment horizontal="center" wrapText="1"/>
    </xf>
    <xf numFmtId="0" fontId="192" fillId="0" borderId="0" xfId="0" applyFont="1" applyAlignment="1">
      <alignment horizontal="center" vertical="top"/>
    </xf>
    <xf numFmtId="0" fontId="50" fillId="5" borderId="0" xfId="0" applyFont="1" applyFill="1" applyBorder="1" applyAlignment="1">
      <alignment horizontal="center" vertical="center" wrapText="1"/>
    </xf>
    <xf numFmtId="0" fontId="52" fillId="0" borderId="0" xfId="0" applyFont="1" applyBorder="1" applyAlignment="1">
      <alignment horizontal="left" vertical="center" wrapText="1"/>
    </xf>
    <xf numFmtId="0" fontId="53" fillId="0" borderId="2" xfId="0" applyFont="1" applyBorder="1" applyAlignment="1">
      <alignment horizontal="center" vertical="center" wrapText="1"/>
    </xf>
    <xf numFmtId="0" fontId="54" fillId="0" borderId="2" xfId="0"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0" xfId="0" quotePrefix="1" applyFont="1" applyAlignment="1">
      <alignment horizontal="center" vertical="center" wrapText="1"/>
    </xf>
    <xf numFmtId="0" fontId="205" fillId="0" borderId="7" xfId="0" applyFont="1" applyBorder="1" applyAlignment="1">
      <alignment horizontal="center" wrapText="1"/>
    </xf>
    <xf numFmtId="0" fontId="205" fillId="0" borderId="7" xfId="0" applyFont="1" applyBorder="1" applyAlignment="1">
      <alignment horizontal="center"/>
    </xf>
    <xf numFmtId="0" fontId="53" fillId="3" borderId="2" xfId="0" applyFont="1" applyFill="1" applyBorder="1" applyAlignment="1">
      <alignment horizontal="center" vertical="center" wrapText="1"/>
    </xf>
    <xf numFmtId="0" fontId="53" fillId="5" borderId="4" xfId="0" applyFont="1" applyFill="1" applyBorder="1" applyAlignment="1">
      <alignment horizontal="left" vertical="center" wrapText="1"/>
    </xf>
    <xf numFmtId="0" fontId="53" fillId="5" borderId="5" xfId="0" applyFont="1" applyFill="1" applyBorder="1" applyAlignment="1">
      <alignment horizontal="left" vertical="center" wrapText="1"/>
    </xf>
    <xf numFmtId="0" fontId="60" fillId="3" borderId="6" xfId="0" applyFont="1" applyFill="1" applyBorder="1" applyAlignment="1">
      <alignment horizontal="center" vertical="center" wrapText="1"/>
    </xf>
    <xf numFmtId="0" fontId="60" fillId="3" borderId="7" xfId="0" applyFont="1" applyFill="1" applyBorder="1" applyAlignment="1">
      <alignment horizontal="center" vertical="center" wrapText="1"/>
    </xf>
    <xf numFmtId="0" fontId="60" fillId="3" borderId="8" xfId="0" applyFont="1" applyFill="1" applyBorder="1" applyAlignment="1">
      <alignment horizontal="center" vertical="center" wrapText="1"/>
    </xf>
    <xf numFmtId="0" fontId="60" fillId="3" borderId="9"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60" fillId="3" borderId="10" xfId="0" applyFont="1" applyFill="1" applyBorder="1" applyAlignment="1">
      <alignment horizontal="center" vertical="center" wrapText="1"/>
    </xf>
    <xf numFmtId="0" fontId="60" fillId="3" borderId="12" xfId="0" applyFont="1" applyFill="1" applyBorder="1" applyAlignment="1">
      <alignment horizontal="center" vertical="center" wrapText="1"/>
    </xf>
    <xf numFmtId="0" fontId="60" fillId="3" borderId="13" xfId="0" applyFont="1" applyFill="1" applyBorder="1" applyAlignment="1">
      <alignment horizontal="center" vertical="center" wrapText="1"/>
    </xf>
    <xf numFmtId="0" fontId="60" fillId="3" borderId="14" xfId="0" applyFont="1" applyFill="1" applyBorder="1" applyAlignment="1">
      <alignment horizontal="center" vertical="center" wrapText="1"/>
    </xf>
    <xf numFmtId="169" fontId="61" fillId="3" borderId="4" xfId="0" applyNumberFormat="1" applyFont="1" applyFill="1" applyBorder="1" applyAlignment="1">
      <alignment horizontal="right" vertical="center" wrapText="1"/>
    </xf>
    <xf numFmtId="169" fontId="61" fillId="3" borderId="5" xfId="0" applyNumberFormat="1" applyFont="1" applyFill="1" applyBorder="1" applyAlignment="1">
      <alignment horizontal="right" vertical="center" wrapText="1"/>
    </xf>
    <xf numFmtId="0" fontId="134" fillId="0" borderId="17" xfId="0" applyFont="1" applyFill="1" applyBorder="1" applyAlignment="1">
      <alignment horizontal="center" vertical="center" wrapText="1"/>
    </xf>
    <xf numFmtId="0" fontId="141" fillId="0" borderId="2" xfId="0" applyFont="1" applyFill="1" applyBorder="1" applyAlignment="1">
      <alignment horizontal="center" vertical="center" wrapText="1"/>
    </xf>
    <xf numFmtId="0" fontId="74" fillId="0" borderId="2" xfId="0" applyFont="1" applyFill="1" applyBorder="1" applyAlignment="1">
      <alignment horizontal="center" vertical="center" wrapText="1"/>
    </xf>
    <xf numFmtId="14" fontId="73" fillId="0" borderId="2" xfId="0" applyNumberFormat="1"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167" fontId="168" fillId="0" borderId="2" xfId="117" applyFont="1" applyFill="1" applyBorder="1" applyAlignment="1">
      <alignment horizontal="center" vertical="center" wrapText="1"/>
    </xf>
    <xf numFmtId="169" fontId="166" fillId="0" borderId="2" xfId="117" applyNumberFormat="1" applyFont="1" applyFill="1" applyBorder="1" applyAlignment="1">
      <alignment horizontal="center" vertical="center" wrapText="1"/>
    </xf>
    <xf numFmtId="15" fontId="73" fillId="0" borderId="2" xfId="0" applyNumberFormat="1" applyFont="1" applyFill="1" applyBorder="1" applyAlignment="1">
      <alignment horizontal="center" vertical="center" wrapText="1"/>
    </xf>
    <xf numFmtId="0" fontId="109" fillId="0" borderId="2" xfId="0" applyFont="1" applyFill="1" applyBorder="1" applyAlignment="1">
      <alignment horizontal="center" vertical="center" wrapText="1"/>
    </xf>
    <xf numFmtId="0" fontId="71" fillId="0" borderId="2" xfId="0" applyFont="1" applyFill="1" applyBorder="1" applyAlignment="1">
      <alignment horizontal="left" vertical="center" wrapText="1"/>
    </xf>
    <xf numFmtId="14" fontId="71" fillId="0" borderId="2" xfId="0" applyNumberFormat="1" applyFont="1" applyFill="1" applyBorder="1" applyAlignment="1">
      <alignment horizontal="center" vertical="center" wrapText="1"/>
    </xf>
    <xf numFmtId="0" fontId="71" fillId="0" borderId="2" xfId="0" applyFont="1" applyFill="1" applyBorder="1" applyAlignment="1">
      <alignment horizontal="center" vertical="center" wrapText="1"/>
    </xf>
    <xf numFmtId="167" fontId="167" fillId="0" borderId="2" xfId="117" applyFont="1" applyFill="1" applyBorder="1" applyAlignment="1">
      <alignment horizontal="center" vertical="center" wrapText="1"/>
    </xf>
    <xf numFmtId="169" fontId="134" fillId="0" borderId="2" xfId="117" applyNumberFormat="1" applyFont="1" applyFill="1" applyBorder="1" applyAlignment="1">
      <alignment horizontal="center" vertical="center" wrapText="1"/>
    </xf>
    <xf numFmtId="49" fontId="71" fillId="0" borderId="2" xfId="0" applyNumberFormat="1" applyFont="1" applyFill="1" applyBorder="1" applyAlignment="1">
      <alignment horizontal="center" vertical="center" wrapText="1"/>
    </xf>
    <xf numFmtId="15" fontId="71"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109" fillId="0" borderId="2" xfId="0" applyFont="1" applyFill="1" applyBorder="1" applyAlignment="1">
      <alignment horizontal="center" vertical="center"/>
    </xf>
    <xf numFmtId="0" fontId="71" fillId="0" borderId="2" xfId="0" applyFont="1" applyFill="1" applyBorder="1" applyAlignment="1">
      <alignment horizontal="left" vertical="center"/>
    </xf>
    <xf numFmtId="14" fontId="71" fillId="0" borderId="2" xfId="0" applyNumberFormat="1" applyFont="1" applyFill="1" applyBorder="1" applyAlignment="1">
      <alignment horizontal="center" vertical="center"/>
    </xf>
    <xf numFmtId="0" fontId="71" fillId="0" borderId="2" xfId="0" applyFont="1" applyFill="1" applyBorder="1" applyAlignment="1">
      <alignment horizontal="center" vertical="center"/>
    </xf>
    <xf numFmtId="167" fontId="187" fillId="0" borderId="2" xfId="117" applyFont="1" applyFill="1" applyBorder="1" applyAlignment="1">
      <alignment horizontal="center" vertical="center"/>
    </xf>
    <xf numFmtId="169" fontId="188" fillId="0" borderId="2" xfId="117" applyNumberFormat="1" applyFont="1" applyFill="1" applyBorder="1" applyAlignment="1">
      <alignment horizontal="center" vertical="center"/>
    </xf>
    <xf numFmtId="49" fontId="71" fillId="0" borderId="2" xfId="0" applyNumberFormat="1" applyFont="1" applyFill="1" applyBorder="1" applyAlignment="1">
      <alignment horizontal="center" vertical="center"/>
    </xf>
    <xf numFmtId="15" fontId="71" fillId="0" borderId="2" xfId="0" applyNumberFormat="1" applyFont="1" applyFill="1" applyBorder="1" applyAlignment="1">
      <alignment horizontal="center" vertical="center"/>
    </xf>
    <xf numFmtId="49" fontId="70" fillId="0" borderId="2" xfId="0" applyNumberFormat="1" applyFont="1" applyFill="1" applyBorder="1" applyAlignment="1">
      <alignment horizontal="center" vertical="center"/>
    </xf>
    <xf numFmtId="0" fontId="181" fillId="0" borderId="18" xfId="0" applyFont="1" applyFill="1" applyBorder="1" applyAlignment="1">
      <alignment horizontal="center" vertical="center" wrapText="1"/>
    </xf>
    <xf numFmtId="0" fontId="181" fillId="0" borderId="5" xfId="0" applyFont="1" applyFill="1" applyBorder="1" applyAlignment="1">
      <alignment horizontal="center" vertical="center" wrapText="1"/>
    </xf>
    <xf numFmtId="0" fontId="190" fillId="0" borderId="2" xfId="0" applyFont="1" applyFill="1" applyBorder="1" applyAlignment="1">
      <alignment horizontal="left" vertical="center" wrapText="1"/>
    </xf>
    <xf numFmtId="0" fontId="190" fillId="0" borderId="2" xfId="0" applyFont="1" applyFill="1" applyBorder="1" applyAlignment="1">
      <alignment horizontal="center" vertical="center" wrapText="1"/>
    </xf>
    <xf numFmtId="0" fontId="190" fillId="0" borderId="18" xfId="0" applyFont="1" applyFill="1" applyBorder="1" applyAlignment="1">
      <alignment horizontal="center" vertical="center" wrapText="1"/>
    </xf>
    <xf numFmtId="0" fontId="190" fillId="0" borderId="14" xfId="0" applyFont="1" applyFill="1" applyBorder="1" applyAlignment="1">
      <alignment horizontal="center" vertical="center" wrapText="1"/>
    </xf>
    <xf numFmtId="170" fontId="191" fillId="0" borderId="18" xfId="198" applyNumberFormat="1" applyFont="1" applyFill="1" applyBorder="1" applyAlignment="1">
      <alignment horizontal="right" vertical="center" wrapText="1"/>
    </xf>
    <xf numFmtId="165" fontId="191" fillId="0" borderId="18" xfId="200" applyNumberFormat="1" applyFont="1" applyFill="1" applyBorder="1" applyAlignment="1">
      <alignment horizontal="center" vertical="center" wrapText="1"/>
    </xf>
    <xf numFmtId="0" fontId="181" fillId="0" borderId="18" xfId="0" applyFont="1" applyFill="1" applyBorder="1" applyAlignment="1">
      <alignment horizontal="left" vertical="center" wrapText="1"/>
    </xf>
    <xf numFmtId="167" fontId="167" fillId="0" borderId="2" xfId="117" applyFont="1" applyFill="1" applyBorder="1" applyAlignment="1">
      <alignment horizontal="center" vertical="center"/>
    </xf>
    <xf numFmtId="167" fontId="175" fillId="0" borderId="2" xfId="117" applyFont="1" applyFill="1" applyBorder="1" applyAlignment="1">
      <alignment horizontal="center" vertical="center" wrapText="1"/>
    </xf>
    <xf numFmtId="169" fontId="176" fillId="0" borderId="2" xfId="117" applyNumberFormat="1" applyFont="1" applyFill="1" applyBorder="1" applyAlignment="1">
      <alignment horizontal="center" vertical="center" wrapText="1"/>
    </xf>
    <xf numFmtId="165" fontId="134" fillId="0" borderId="2" xfId="7" applyFont="1" applyFill="1" applyBorder="1" applyAlignment="1">
      <alignment horizontal="center" vertical="center" wrapText="1"/>
    </xf>
    <xf numFmtId="169" fontId="134" fillId="0" borderId="2" xfId="7" applyNumberFormat="1" applyFont="1" applyFill="1" applyBorder="1" applyAlignment="1">
      <alignment horizontal="center" vertical="center" wrapText="1"/>
    </xf>
    <xf numFmtId="169" fontId="73" fillId="0" borderId="2" xfId="7" applyNumberFormat="1" applyFont="1" applyFill="1" applyBorder="1" applyAlignment="1">
      <alignment horizontal="center" vertical="center" wrapText="1"/>
    </xf>
    <xf numFmtId="49" fontId="180" fillId="0" borderId="2" xfId="0" applyNumberFormat="1" applyFont="1" applyFill="1" applyBorder="1" applyAlignment="1">
      <alignment horizontal="center" vertical="center" wrapText="1"/>
    </xf>
    <xf numFmtId="0" fontId="193" fillId="0" borderId="2" xfId="0" applyFont="1" applyFill="1" applyBorder="1" applyAlignment="1">
      <alignment horizontal="center" vertical="center" wrapText="1"/>
    </xf>
    <xf numFmtId="0" fontId="193" fillId="0" borderId="18" xfId="0" applyFont="1" applyFill="1" applyBorder="1" applyAlignment="1">
      <alignment horizontal="center" vertical="center" wrapText="1"/>
    </xf>
    <xf numFmtId="0" fontId="193" fillId="0" borderId="5" xfId="0" applyFont="1" applyFill="1" applyBorder="1" applyAlignment="1">
      <alignment horizontal="center" vertical="center" wrapText="1"/>
    </xf>
    <xf numFmtId="0" fontId="194" fillId="0" borderId="2" xfId="0" applyFont="1" applyFill="1" applyBorder="1" applyAlignment="1">
      <alignment horizontal="left" vertical="center" wrapText="1"/>
    </xf>
    <xf numFmtId="0" fontId="194" fillId="0" borderId="2" xfId="0" applyFont="1" applyFill="1" applyBorder="1" applyAlignment="1">
      <alignment horizontal="center" vertical="center" wrapText="1"/>
    </xf>
    <xf numFmtId="0" fontId="194" fillId="0" borderId="18" xfId="0" applyFont="1" applyFill="1" applyBorder="1" applyAlignment="1">
      <alignment horizontal="center" vertical="center" wrapText="1"/>
    </xf>
    <xf numFmtId="0" fontId="194" fillId="0" borderId="14" xfId="0" applyFont="1" applyFill="1" applyBorder="1" applyAlignment="1">
      <alignment horizontal="center" vertical="center" wrapText="1"/>
    </xf>
    <xf numFmtId="170" fontId="195" fillId="0" borderId="18" xfId="198" applyNumberFormat="1" applyFont="1" applyFill="1" applyBorder="1" applyAlignment="1">
      <alignment horizontal="right" vertical="center" wrapText="1"/>
    </xf>
    <xf numFmtId="165" fontId="195" fillId="0" borderId="18" xfId="200" applyNumberFormat="1" applyFont="1" applyFill="1" applyBorder="1" applyAlignment="1">
      <alignment horizontal="center" vertical="center" wrapText="1"/>
    </xf>
    <xf numFmtId="0" fontId="193" fillId="0" borderId="18" xfId="0" applyFont="1" applyFill="1" applyBorder="1" applyAlignment="1">
      <alignment horizontal="left" vertical="center" wrapText="1"/>
    </xf>
    <xf numFmtId="0" fontId="200" fillId="0" borderId="2" xfId="0" applyFont="1" applyFill="1" applyBorder="1" applyAlignment="1">
      <alignment horizontal="center" vertical="center" wrapText="1"/>
    </xf>
    <xf numFmtId="0" fontId="201" fillId="0" borderId="18" xfId="0" applyFont="1" applyFill="1" applyBorder="1" applyAlignment="1">
      <alignment horizontal="center" vertical="center" wrapText="1"/>
    </xf>
    <xf numFmtId="0" fontId="201" fillId="0" borderId="14" xfId="0" applyFont="1" applyFill="1" applyBorder="1" applyAlignment="1">
      <alignment horizontal="center" vertical="center" wrapText="1"/>
    </xf>
    <xf numFmtId="170" fontId="202" fillId="0" borderId="18" xfId="198" applyNumberFormat="1" applyFont="1" applyFill="1" applyBorder="1" applyAlignment="1">
      <alignment horizontal="right" vertical="center" wrapText="1"/>
    </xf>
    <xf numFmtId="0" fontId="200" fillId="0" borderId="2" xfId="0" applyFont="1" applyFill="1" applyBorder="1" applyAlignment="1">
      <alignment horizontal="left" vertical="center" wrapText="1"/>
    </xf>
    <xf numFmtId="165" fontId="134" fillId="0" borderId="18" xfId="200" applyNumberFormat="1" applyFont="1" applyFill="1" applyBorder="1" applyAlignment="1">
      <alignment horizontal="center" vertical="center" wrapText="1"/>
    </xf>
    <xf numFmtId="0" fontId="106" fillId="0" borderId="18" xfId="0" applyFont="1" applyFill="1" applyBorder="1" applyAlignment="1">
      <alignment horizontal="center" vertical="center" wrapText="1"/>
    </xf>
    <xf numFmtId="0" fontId="106" fillId="0" borderId="18" xfId="0" applyFont="1" applyFill="1" applyBorder="1" applyAlignment="1">
      <alignment horizontal="left" vertical="center" wrapText="1"/>
    </xf>
    <xf numFmtId="169" fontId="167" fillId="0" borderId="2" xfId="117" applyNumberFormat="1" applyFont="1" applyFill="1" applyBorder="1" applyAlignment="1">
      <alignment horizontal="center" vertical="center" wrapText="1"/>
    </xf>
    <xf numFmtId="14" fontId="190" fillId="0" borderId="2" xfId="0" applyNumberFormat="1" applyFont="1" applyFill="1" applyBorder="1" applyAlignment="1">
      <alignment horizontal="center" vertical="center" wrapText="1"/>
    </xf>
    <xf numFmtId="170" fontId="191" fillId="0" borderId="2" xfId="202" applyNumberFormat="1" applyFont="1" applyFill="1" applyBorder="1" applyAlignment="1">
      <alignment horizontal="right" vertical="center" wrapText="1"/>
    </xf>
    <xf numFmtId="165" fontId="191" fillId="0" borderId="2" xfId="203" applyNumberFormat="1" applyFont="1" applyFill="1" applyBorder="1" applyAlignment="1">
      <alignment horizontal="center" vertical="center" wrapText="1"/>
    </xf>
    <xf numFmtId="0" fontId="203" fillId="0" borderId="18" xfId="0" applyFont="1" applyFill="1" applyBorder="1" applyAlignment="1">
      <alignment horizontal="center" vertical="center" wrapText="1"/>
    </xf>
    <xf numFmtId="169" fontId="167" fillId="0" borderId="2" xfId="117" applyNumberFormat="1" applyFont="1" applyFill="1" applyBorder="1" applyAlignment="1">
      <alignment horizontal="center" vertical="center"/>
    </xf>
    <xf numFmtId="177" fontId="184" fillId="0" borderId="2" xfId="202" applyNumberFormat="1" applyFont="1" applyFill="1" applyBorder="1" applyAlignment="1">
      <alignment horizontal="right" vertical="center" wrapText="1"/>
    </xf>
    <xf numFmtId="178" fontId="106" fillId="0" borderId="2" xfId="0" applyNumberFormat="1" applyFont="1" applyFill="1" applyBorder="1" applyAlignment="1">
      <alignment horizontal="center" vertical="center" wrapText="1"/>
    </xf>
    <xf numFmtId="176" fontId="190" fillId="0" borderId="2" xfId="0" applyNumberFormat="1" applyFont="1" applyFill="1" applyBorder="1" applyAlignment="1">
      <alignment horizontal="center" vertical="center" wrapText="1"/>
    </xf>
    <xf numFmtId="1" fontId="106" fillId="0" borderId="5" xfId="0" applyNumberFormat="1" applyFont="1" applyFill="1" applyBorder="1" applyAlignment="1">
      <alignment horizontal="center" vertical="center" wrapText="1"/>
    </xf>
    <xf numFmtId="0" fontId="0" fillId="0" borderId="2" xfId="0" applyFill="1" applyBorder="1"/>
    <xf numFmtId="0" fontId="169" fillId="0" borderId="2" xfId="0" applyFont="1" applyFill="1" applyBorder="1"/>
    <xf numFmtId="0" fontId="206" fillId="0" borderId="2" xfId="0" applyFont="1" applyFill="1" applyBorder="1" applyAlignment="1">
      <alignment horizontal="center" vertical="center" wrapText="1"/>
    </xf>
    <xf numFmtId="14" fontId="194" fillId="0" borderId="2" xfId="0" applyNumberFormat="1" applyFont="1" applyFill="1" applyBorder="1" applyAlignment="1">
      <alignment horizontal="center" vertical="center" wrapText="1"/>
    </xf>
    <xf numFmtId="176" fontId="194" fillId="0" borderId="2" xfId="0" applyNumberFormat="1" applyFont="1" applyFill="1" applyBorder="1" applyAlignment="1">
      <alignment horizontal="center" vertical="center" wrapText="1"/>
    </xf>
    <xf numFmtId="170" fontId="195" fillId="0" borderId="2" xfId="202" applyNumberFormat="1" applyFont="1" applyFill="1" applyBorder="1" applyAlignment="1">
      <alignment horizontal="right" vertical="center" wrapText="1"/>
    </xf>
    <xf numFmtId="0" fontId="170" fillId="0" borderId="0" xfId="0" applyFont="1" applyFill="1"/>
    <xf numFmtId="0" fontId="169" fillId="0" borderId="0" xfId="0" applyFont="1" applyFill="1"/>
    <xf numFmtId="170" fontId="189" fillId="0" borderId="2" xfId="202" applyNumberFormat="1" applyFont="1" applyFill="1" applyBorder="1" applyAlignment="1">
      <alignment horizontal="right" vertical="center" wrapText="1"/>
    </xf>
    <xf numFmtId="170" fontId="194" fillId="0" borderId="18" xfId="198" applyNumberFormat="1" applyFont="1" applyFill="1" applyBorder="1" applyAlignment="1">
      <alignment horizontal="center" vertical="center" wrapText="1"/>
    </xf>
  </cellXfs>
  <cellStyles count="204">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8" xr:uid="{00000000-0005-0000-0000-000033000000}"/>
    <cellStyle name="Millares [0] 2 3 2 2 4 3 4 2 2 2 2 2 2 2 2 2 3" xfId="165" xr:uid="{00000000-0005-0000-0000-000034000000}"/>
    <cellStyle name="Millares [0] 2 3 2 2 4 3 4 2 2 2 2 2 2 2 2 2 3 2" xfId="175" xr:uid="{00000000-0005-0000-0000-000035000000}"/>
    <cellStyle name="Millares [0] 2 3 2 2 4 3 4 2 2 2 2 2 2 2 2 2 3 2 2" xfId="186" xr:uid="{00000000-0005-0000-0000-000036000000}"/>
    <cellStyle name="Millares [0] 2 3 2 2 4 3 4 2 2 2 2 2 2 2 2 2 3 2 2 2" xfId="198" xr:uid="{00000000-0005-0000-0000-000037000000}"/>
    <cellStyle name="Millares [0] 2 3 2 2 4 3 4 2 3" xfId="160" xr:uid="{00000000-0005-0000-0000-000038000000}"/>
    <cellStyle name="Millares [0] 2 3 2 2 4 3 4 2 3 2" xfId="202" xr:uid="{00000000-0005-0000-0000-000039000000}"/>
    <cellStyle name="Millares [0] 3" xfId="6" xr:uid="{00000000-0005-0000-0000-00003A000000}"/>
    <cellStyle name="Millares [0] 3 2" xfId="15" xr:uid="{00000000-0005-0000-0000-00003B000000}"/>
    <cellStyle name="Millares [0] 3 2 2" xfId="20" xr:uid="{00000000-0005-0000-0000-00003C000000}"/>
    <cellStyle name="Millares [0] 3 2 2 2" xfId="25" xr:uid="{00000000-0005-0000-0000-00003D000000}"/>
    <cellStyle name="Millares [0] 3 2 2 2 2" xfId="30" xr:uid="{00000000-0005-0000-0000-00003E000000}"/>
    <cellStyle name="Millares [0] 3 2 2 2 3" xfId="35" xr:uid="{00000000-0005-0000-0000-00003F000000}"/>
    <cellStyle name="Millares [0] 3 2 2 2 4" xfId="40" xr:uid="{00000000-0005-0000-0000-000040000000}"/>
    <cellStyle name="Millares [0] 3 2 2 2 4 2" xfId="48" xr:uid="{00000000-0005-0000-0000-000041000000}"/>
    <cellStyle name="Millares [0] 3 2 2 2 4 3" xfId="53" xr:uid="{00000000-0005-0000-0000-000042000000}"/>
    <cellStyle name="Millares [0] 3 2 2 2 4 3 2" xfId="58" xr:uid="{00000000-0005-0000-0000-000043000000}"/>
    <cellStyle name="Millares [0] 3 2 2 2 4 3 2 2" xfId="69" xr:uid="{00000000-0005-0000-0000-000044000000}"/>
    <cellStyle name="Millares [0] 3 2 2 2 4 3 3" xfId="74" xr:uid="{00000000-0005-0000-0000-000045000000}"/>
    <cellStyle name="Millares [0] 3 2 2 2 4 3 4" xfId="82" xr:uid="{00000000-0005-0000-0000-000046000000}"/>
    <cellStyle name="Millares [0] 3 2 2 2 4 3 4 2" xfId="95" xr:uid="{00000000-0005-0000-0000-000047000000}"/>
    <cellStyle name="Millares [0] 3 2 2 2 4 3 4 2 2" xfId="103" xr:uid="{00000000-0005-0000-0000-000048000000}"/>
    <cellStyle name="Millares [0] 3 2 2 2 4 3 4 2 2 2" xfId="116" xr:uid="{00000000-0005-0000-0000-000049000000}"/>
    <cellStyle name="Millares [0] 3 2 2 2 4 3 4 2 2 2 2" xfId="121" xr:uid="{00000000-0005-0000-0000-00004A000000}"/>
    <cellStyle name="Millares [0] 3 2 2 2 4 3 4 2 2 2 2 2" xfId="125" xr:uid="{00000000-0005-0000-0000-00004B000000}"/>
    <cellStyle name="Millares [0] 3 2 2 2 4 3 4 2 2 2 2 2 2" xfId="131" xr:uid="{00000000-0005-0000-0000-00004C000000}"/>
    <cellStyle name="Millares [0] 3 2 2 2 4 3 4 2 2 2 2 2 2 2" xfId="136" xr:uid="{00000000-0005-0000-0000-00004D000000}"/>
    <cellStyle name="Millares [0] 3 2 2 2 4 3 4 2 2 2 2 2 2 2 2" xfId="140" xr:uid="{00000000-0005-0000-0000-00004E000000}"/>
    <cellStyle name="Millares [0] 3 2 2 2 4 3 4 2 2 2 2 2 2 2 2 2" xfId="147" xr:uid="{00000000-0005-0000-0000-00004F000000}"/>
    <cellStyle name="Millares [0] 3 2 2 2 4 3 4 2 2 2 2 2 2 2 2 2 2" xfId="168" xr:uid="{00000000-0005-0000-0000-000050000000}"/>
    <cellStyle name="Millares [0] 3 2 2 2 4 3 4 2 2 2 2 2 2 2 2 2 2 2" xfId="178" xr:uid="{00000000-0005-0000-0000-000051000000}"/>
    <cellStyle name="Millares [0] 3 2 2 2 4 3 4 2 2 2 2 2 2 2 2 2 2 2 2" xfId="189" xr:uid="{00000000-0005-0000-0000-000052000000}"/>
    <cellStyle name="Millares [0] 3 2 2 2 4 3 4 2 2 2 2 2 2 2 2 2 2 2 2 2" xfId="201" xr:uid="{00000000-0005-0000-0000-000053000000}"/>
    <cellStyle name="Millares [0] 4" xfId="132" xr:uid="{00000000-0005-0000-0000-000054000000}"/>
    <cellStyle name="Millares 2" xfId="153" xr:uid="{00000000-0005-0000-0000-000055000000}"/>
    <cellStyle name="Moneda" xfId="117" builtinId="4"/>
    <cellStyle name="Moneda [0] 2" xfId="44" xr:uid="{00000000-0005-0000-0000-000057000000}"/>
    <cellStyle name="Moneda [0] 2 2" xfId="4" xr:uid="{00000000-0005-0000-0000-000058000000}"/>
    <cellStyle name="Moneda [0] 2 2 2" xfId="13" xr:uid="{00000000-0005-0000-0000-000059000000}"/>
    <cellStyle name="Moneda [0] 2 2 2 2" xfId="18" xr:uid="{00000000-0005-0000-0000-00005A000000}"/>
    <cellStyle name="Moneda [0] 2 2 2 2 2" xfId="23" xr:uid="{00000000-0005-0000-0000-00005B000000}"/>
    <cellStyle name="Moneda [0] 2 2 2 2 2 2" xfId="28" xr:uid="{00000000-0005-0000-0000-00005C000000}"/>
    <cellStyle name="Moneda [0] 2 2 2 2 2 3" xfId="33" xr:uid="{00000000-0005-0000-0000-00005D000000}"/>
    <cellStyle name="Moneda [0] 2 2 2 2 2 4" xfId="38" xr:uid="{00000000-0005-0000-0000-00005E000000}"/>
    <cellStyle name="Moneda [0] 2 2 2 2 2 4 2" xfId="46" xr:uid="{00000000-0005-0000-0000-00005F000000}"/>
    <cellStyle name="Moneda [0] 2 2 2 2 2 4 3" xfId="51" xr:uid="{00000000-0005-0000-0000-000060000000}"/>
    <cellStyle name="Moneda [0] 2 2 2 2 2 4 3 2" xfId="56" xr:uid="{00000000-0005-0000-0000-000061000000}"/>
    <cellStyle name="Moneda [0] 2 2 2 2 2 4 3 2 2" xfId="70" xr:uid="{00000000-0005-0000-0000-000062000000}"/>
    <cellStyle name="Moneda [0] 2 2 2 2 2 4 3 3" xfId="72" xr:uid="{00000000-0005-0000-0000-000063000000}"/>
    <cellStyle name="Moneda [0] 2 2 2 2 2 4 3 4" xfId="80" xr:uid="{00000000-0005-0000-0000-000064000000}"/>
    <cellStyle name="Moneda [0] 2 2 2 2 2 4 3 4 2" xfId="93" xr:uid="{00000000-0005-0000-0000-000065000000}"/>
    <cellStyle name="Moneda [0] 2 2 2 2 2 4 3 4 2 2" xfId="101" xr:uid="{00000000-0005-0000-0000-000066000000}"/>
    <cellStyle name="Moneda [0] 2 2 2 2 2 4 3 4 2 2 2" xfId="114" xr:uid="{00000000-0005-0000-0000-000067000000}"/>
    <cellStyle name="Moneda [0] 2 2 2 2 2 4 3 4 2 2 2 2" xfId="119" xr:uid="{00000000-0005-0000-0000-000068000000}"/>
    <cellStyle name="Moneda [0] 2 2 2 2 2 4 3 4 2 2 2 2 2" xfId="123" xr:uid="{00000000-0005-0000-0000-000069000000}"/>
    <cellStyle name="Moneda [0] 2 2 2 2 2 4 3 4 2 2 2 2 2 2" xfId="129" xr:uid="{00000000-0005-0000-0000-00006A000000}"/>
    <cellStyle name="Moneda [0] 2 2 2 2 2 4 3 4 2 2 2 2 2 2 2" xfId="134" xr:uid="{00000000-0005-0000-0000-00006B000000}"/>
    <cellStyle name="Moneda [0] 2 2 2 2 2 4 3 4 2 2 2 2 2 2 2 2" xfId="138" xr:uid="{00000000-0005-0000-0000-00006C000000}"/>
    <cellStyle name="Moneda [0] 2 2 2 2 2 4 3 4 2 2 2 2 2 2 2 2 2" xfId="148" xr:uid="{00000000-0005-0000-0000-00006D000000}"/>
    <cellStyle name="Moneda [0] 2 2 2 2 2 4 3 4 2 2 2 2 2 2 2 2 2 2" xfId="166" xr:uid="{00000000-0005-0000-0000-00006E000000}"/>
    <cellStyle name="Moneda [0] 2 2 2 2 2 4 3 4 2 2 2 2 2 2 2 2 2 2 2" xfId="176" xr:uid="{00000000-0005-0000-0000-00006F000000}"/>
    <cellStyle name="Moneda [0] 2 2 2 2 2 4 3 4 2 2 2 2 2 2 2 2 2 2 2 2" xfId="187" xr:uid="{00000000-0005-0000-0000-000070000000}"/>
    <cellStyle name="Moneda [0] 2 2 2 2 2 4 3 4 2 2 2 2 2 2 2 2 2 2 2 2 2" xfId="199" xr:uid="{00000000-0005-0000-0000-000071000000}"/>
    <cellStyle name="Moneda [0] 2 2 3" xfId="88" xr:uid="{00000000-0005-0000-0000-000072000000}"/>
    <cellStyle name="Moneda [0] 2 2 3 2" xfId="108" xr:uid="{00000000-0005-0000-0000-000073000000}"/>
    <cellStyle name="Moneda [0] 2 2 3 2 2" xfId="141" xr:uid="{00000000-0005-0000-0000-000074000000}"/>
    <cellStyle name="Moneda [0] 2 2 3 2 2 2" xfId="154" xr:uid="{00000000-0005-0000-0000-000075000000}"/>
    <cellStyle name="Moneda [0] 2 2 3 2 2 3" xfId="179" xr:uid="{00000000-0005-0000-0000-000076000000}"/>
    <cellStyle name="Moneda [0] 2 2 3 2 2 3 2" xfId="190" xr:uid="{00000000-0005-0000-0000-000077000000}"/>
    <cellStyle name="Moneda [0] 2 3" xfId="112" xr:uid="{00000000-0005-0000-0000-000078000000}"/>
    <cellStyle name="Moneda [0] 3" xfId="185" xr:uid="{00000000-0005-0000-0000-000079000000}"/>
    <cellStyle name="Moneda [0] 4" xfId="196" xr:uid="{00000000-0005-0000-0000-00007A000000}"/>
    <cellStyle name="Moneda 2" xfId="7" xr:uid="{00000000-0005-0000-0000-00007B000000}"/>
    <cellStyle name="Moneda 2 2" xfId="5" xr:uid="{00000000-0005-0000-0000-00007C000000}"/>
    <cellStyle name="Moneda 2 2 2" xfId="14" xr:uid="{00000000-0005-0000-0000-00007D000000}"/>
    <cellStyle name="Moneda 2 2 2 2" xfId="19" xr:uid="{00000000-0005-0000-0000-00007E000000}"/>
    <cellStyle name="Moneda 2 2 2 2 2" xfId="24" xr:uid="{00000000-0005-0000-0000-00007F000000}"/>
    <cellStyle name="Moneda 2 2 2 2 2 2" xfId="29" xr:uid="{00000000-0005-0000-0000-000080000000}"/>
    <cellStyle name="Moneda 2 2 2 2 2 3" xfId="34" xr:uid="{00000000-0005-0000-0000-000081000000}"/>
    <cellStyle name="Moneda 2 2 2 2 2 4" xfId="39" xr:uid="{00000000-0005-0000-0000-000082000000}"/>
    <cellStyle name="Moneda 2 2 2 2 2 4 2" xfId="47" xr:uid="{00000000-0005-0000-0000-000083000000}"/>
    <cellStyle name="Moneda 2 2 2 2 2 4 2 2" xfId="62" xr:uid="{00000000-0005-0000-0000-000084000000}"/>
    <cellStyle name="Moneda 2 2 2 2 2 4 2 2 2" xfId="65" xr:uid="{00000000-0005-0000-0000-000085000000}"/>
    <cellStyle name="Moneda 2 2 2 2 2 4 2 3" xfId="78" xr:uid="{00000000-0005-0000-0000-000086000000}"/>
    <cellStyle name="Moneda 2 2 2 2 2 4 2 4" xfId="86" xr:uid="{00000000-0005-0000-0000-000087000000}"/>
    <cellStyle name="Moneda 2 2 2 2 2 4 2 4 2" xfId="99" xr:uid="{00000000-0005-0000-0000-000088000000}"/>
    <cellStyle name="Moneda 2 2 2 2 2 4 2 4 2 2" xfId="107" xr:uid="{00000000-0005-0000-0000-000089000000}"/>
    <cellStyle name="Moneda 2 2 2 2 2 4 3" xfId="52" xr:uid="{00000000-0005-0000-0000-00008A000000}"/>
    <cellStyle name="Moneda 2 2 2 2 2 4 3 2" xfId="57" xr:uid="{00000000-0005-0000-0000-00008B000000}"/>
    <cellStyle name="Moneda 2 2 2 2 2 4 3 2 2" xfId="63" xr:uid="{00000000-0005-0000-0000-00008C000000}"/>
    <cellStyle name="Moneda 2 2 2 2 2 4 3 3" xfId="73" xr:uid="{00000000-0005-0000-0000-00008D000000}"/>
    <cellStyle name="Moneda 2 2 2 2 2 4 3 4" xfId="81" xr:uid="{00000000-0005-0000-0000-00008E000000}"/>
    <cellStyle name="Moneda 2 2 2 2 2 4 3 4 2" xfId="94" xr:uid="{00000000-0005-0000-0000-00008F000000}"/>
    <cellStyle name="Moneda 2 2 2 2 2 4 3 4 2 2" xfId="102" xr:uid="{00000000-0005-0000-0000-000090000000}"/>
    <cellStyle name="Moneda 2 2 2 2 2 4 3 4 2 2 2" xfId="115" xr:uid="{00000000-0005-0000-0000-000091000000}"/>
    <cellStyle name="Moneda 2 2 2 2 2 4 3 4 2 2 2 2" xfId="120" xr:uid="{00000000-0005-0000-0000-000092000000}"/>
    <cellStyle name="Moneda 2 2 2 2 2 4 3 4 2 2 2 2 2" xfId="124" xr:uid="{00000000-0005-0000-0000-000093000000}"/>
    <cellStyle name="Moneda 2 2 2 2 2 4 3 4 2 2 2 2 2 2" xfId="130" xr:uid="{00000000-0005-0000-0000-000094000000}"/>
    <cellStyle name="Moneda 2 2 2 2 2 4 3 4 2 2 2 2 2 2 2" xfId="135" xr:uid="{00000000-0005-0000-0000-000095000000}"/>
    <cellStyle name="Moneda 2 2 2 2 2 4 3 4 2 2 2 2 2 2 2 2" xfId="139" xr:uid="{00000000-0005-0000-0000-000096000000}"/>
    <cellStyle name="Moneda 2 2 2 2 2 4 3 4 2 2 2 2 2 2 2 2 2" xfId="145" xr:uid="{00000000-0005-0000-0000-000097000000}"/>
    <cellStyle name="Moneda 2 2 2 2 2 4 3 4 2 2 2 2 2 2 2 2 2 2" xfId="159" xr:uid="{00000000-0005-0000-0000-000098000000}"/>
    <cellStyle name="Moneda 2 2 2 2 2 4 3 4 2 2 2 2 2 2 2 2 2 3" xfId="167" xr:uid="{00000000-0005-0000-0000-000099000000}"/>
    <cellStyle name="Moneda 2 2 2 2 2 4 3 4 2 2 2 2 2 2 2 2 2 3 2" xfId="177" xr:uid="{00000000-0005-0000-0000-00009A000000}"/>
    <cellStyle name="Moneda 2 2 2 2 2 4 3 4 2 2 2 2 2 2 2 2 2 3 2 2" xfId="188" xr:uid="{00000000-0005-0000-0000-00009B000000}"/>
    <cellStyle name="Moneda 2 2 2 2 2 4 3 4 2 2 2 2 2 2 2 2 2 3 2 2 2" xfId="200" xr:uid="{00000000-0005-0000-0000-00009C000000}"/>
    <cellStyle name="Moneda 2 2 2 2 2 4 3 4 2 3" xfId="161" xr:uid="{00000000-0005-0000-0000-00009D000000}"/>
    <cellStyle name="Moneda 2 2 2 2 2 4 3 4 2 3 2" xfId="203" xr:uid="{00000000-0005-0000-0000-00009E000000}"/>
    <cellStyle name="Moneda 2 2 3" xfId="91" xr:uid="{00000000-0005-0000-0000-00009F000000}"/>
    <cellStyle name="Moneda 2 2 3 2" xfId="111" xr:uid="{00000000-0005-0000-0000-0000A0000000}"/>
    <cellStyle name="Moneda 2 2 3 2 2" xfId="144" xr:uid="{00000000-0005-0000-0000-0000A1000000}"/>
    <cellStyle name="Moneda 2 2 3 2 2 2" xfId="157" xr:uid="{00000000-0005-0000-0000-0000A2000000}"/>
    <cellStyle name="Moneda 2 2 3 2 2 3" xfId="182" xr:uid="{00000000-0005-0000-0000-0000A3000000}"/>
    <cellStyle name="Moneda 2 2 3 2 2 3 2" xfId="193" xr:uid="{00000000-0005-0000-0000-0000A4000000}"/>
    <cellStyle name="Moneda 3" xfId="127" xr:uid="{00000000-0005-0000-0000-0000A5000000}"/>
    <cellStyle name="Moneda 4" xfId="151" xr:uid="{00000000-0005-0000-0000-0000A6000000}"/>
    <cellStyle name="Moneda 5" xfId="171" xr:uid="{00000000-0005-0000-0000-0000A7000000}"/>
    <cellStyle name="Moneda 5 2" xfId="174" xr:uid="{00000000-0005-0000-0000-0000A8000000}"/>
    <cellStyle name="Moneda 6" xfId="184" xr:uid="{00000000-0005-0000-0000-0000A9000000}"/>
    <cellStyle name="Moneda 7" xfId="195" xr:uid="{00000000-0005-0000-0000-0000AA000000}"/>
    <cellStyle name="Nivel 1,2.3,5,6,9" xfId="162" xr:uid="{00000000-0005-0000-0000-0000AB000000}"/>
    <cellStyle name="Nivel 4" xfId="163" xr:uid="{00000000-0005-0000-0000-0000AC000000}"/>
    <cellStyle name="Nivel 7" xfId="164" xr:uid="{00000000-0005-0000-0000-0000AD000000}"/>
    <cellStyle name="Normal" xfId="0" builtinId="0"/>
    <cellStyle name="Normal 10" xfId="194" xr:uid="{00000000-0005-0000-0000-0000AF000000}"/>
    <cellStyle name="Normal 2" xfId="9" xr:uid="{00000000-0005-0000-0000-0000B0000000}"/>
    <cellStyle name="Normal 3" xfId="10" xr:uid="{00000000-0005-0000-0000-0000B1000000}"/>
    <cellStyle name="Normal 3 2" xfId="87" xr:uid="{00000000-0005-0000-0000-0000B2000000}"/>
    <cellStyle name="Normal 3 3" xfId="90" xr:uid="{00000000-0005-0000-0000-0000B3000000}"/>
    <cellStyle name="Normal 3 3 2" xfId="109" xr:uid="{00000000-0005-0000-0000-0000B4000000}"/>
    <cellStyle name="Normal 3 3 2 2" xfId="142" xr:uid="{00000000-0005-0000-0000-0000B5000000}"/>
    <cellStyle name="Normal 3 3 2 2 2" xfId="155" xr:uid="{00000000-0005-0000-0000-0000B6000000}"/>
    <cellStyle name="Normal 3 3 2 2 3" xfId="180" xr:uid="{00000000-0005-0000-0000-0000B7000000}"/>
    <cellStyle name="Normal 3 3 2 2 3 2" xfId="191" xr:uid="{00000000-0005-0000-0000-0000B8000000}"/>
    <cellStyle name="Normal 4" xfId="42" xr:uid="{00000000-0005-0000-0000-0000B9000000}"/>
    <cellStyle name="Normal 4 2" xfId="170" xr:uid="{00000000-0005-0000-0000-0000BA000000}"/>
    <cellStyle name="Normal 4 2 2" xfId="173" xr:uid="{00000000-0005-0000-0000-0000BB000000}"/>
    <cellStyle name="Normal 5" xfId="126" xr:uid="{00000000-0005-0000-0000-0000BC000000}"/>
    <cellStyle name="Normal 6" xfId="150" xr:uid="{00000000-0005-0000-0000-0000BD000000}"/>
    <cellStyle name="Normal 7" xfId="152" xr:uid="{00000000-0005-0000-0000-0000BE000000}"/>
    <cellStyle name="Normal 8" xfId="169" xr:uid="{00000000-0005-0000-0000-0000BF000000}"/>
    <cellStyle name="Normal 8 2" xfId="172" xr:uid="{00000000-0005-0000-0000-0000C0000000}"/>
    <cellStyle name="Normal 8 2 2" xfId="197" xr:uid="{00000000-0005-0000-0000-0000C1000000}"/>
    <cellStyle name="Normal 9" xfId="183" xr:uid="{00000000-0005-0000-0000-0000C2000000}"/>
    <cellStyle name="Porcentaje" xfId="149" builtinId="5"/>
    <cellStyle name="Porcentaje 2" xfId="11" xr:uid="{00000000-0005-0000-0000-0000C4000000}"/>
    <cellStyle name="Porcentaje 2 2" xfId="89" xr:uid="{00000000-0005-0000-0000-0000C5000000}"/>
    <cellStyle name="Porcentaje 2 2 2" xfId="110" xr:uid="{00000000-0005-0000-0000-0000C6000000}"/>
    <cellStyle name="Porcentaje 2 2 2 2" xfId="143" xr:uid="{00000000-0005-0000-0000-0000C7000000}"/>
    <cellStyle name="Porcentaje 2 2 2 2 2" xfId="156" xr:uid="{00000000-0005-0000-0000-0000C8000000}"/>
    <cellStyle name="Porcentaje 2 2 2 2 3" xfId="181" xr:uid="{00000000-0005-0000-0000-0000C9000000}"/>
    <cellStyle name="Porcentaje 2 2 2 2 3 2" xfId="192" xr:uid="{00000000-0005-0000-0000-0000CA000000}"/>
    <cellStyle name="Porcentaje 3" xfId="43" xr:uid="{00000000-0005-0000-0000-0000CB000000}"/>
  </cellStyles>
  <dxfs count="0"/>
  <tableStyles count="0" defaultTableStyle="TableStyleMedium2" defaultPivotStyle="PivotStyleLight16"/>
  <colors>
    <mruColors>
      <color rgb="FFFFFF00"/>
      <color rgb="FF00FFFF"/>
      <color rgb="FFCC99FF"/>
      <color rgb="FFEAB8FE"/>
      <color rgb="FFFF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zoomScale="130" zoomScaleNormal="130" workbookViewId="0">
      <selection activeCell="I2" sqref="I2"/>
    </sheetView>
  </sheetViews>
  <sheetFormatPr baseColWidth="10" defaultColWidth="11" defaultRowHeight="15" x14ac:dyDescent="0.25"/>
  <cols>
    <col min="1" max="1" width="5.1796875" style="528" customWidth="1"/>
    <col min="2" max="2" width="4.453125" style="528" customWidth="1"/>
    <col min="3" max="4" width="4.81640625" style="528" customWidth="1"/>
    <col min="5" max="5" width="3.1796875" style="528" customWidth="1"/>
    <col min="6" max="6" width="5" style="528" customWidth="1"/>
    <col min="7" max="8" width="2.90625" style="528" customWidth="1"/>
    <col min="9" max="9" width="22.36328125" style="528" customWidth="1"/>
    <col min="10" max="10" width="10.08984375" style="528" customWidth="1"/>
    <col min="11" max="11" width="10.81640625" style="528" customWidth="1"/>
    <col min="12" max="12" width="13.7265625" style="528" customWidth="1"/>
    <col min="13" max="13" width="14.81640625" style="528" customWidth="1"/>
    <col min="14" max="14" width="16.08984375" style="528" customWidth="1"/>
    <col min="15" max="16384" width="11" style="528"/>
  </cols>
  <sheetData>
    <row r="1" spans="1:11" ht="60" x14ac:dyDescent="0.25">
      <c r="A1" s="529" t="s">
        <v>251</v>
      </c>
      <c r="B1" s="529" t="s">
        <v>252</v>
      </c>
      <c r="C1" s="529" t="s">
        <v>253</v>
      </c>
      <c r="D1" s="529" t="s">
        <v>254</v>
      </c>
      <c r="E1" s="529" t="s">
        <v>255</v>
      </c>
      <c r="F1" s="529" t="s">
        <v>256</v>
      </c>
      <c r="G1" s="529" t="s">
        <v>257</v>
      </c>
      <c r="H1" s="529" t="s">
        <v>257</v>
      </c>
      <c r="I1" s="529" t="s">
        <v>257</v>
      </c>
      <c r="J1" s="529" t="s">
        <v>258</v>
      </c>
      <c r="K1" s="529" t="s">
        <v>259</v>
      </c>
    </row>
    <row r="2" spans="1:11" ht="54.75" customHeight="1" x14ac:dyDescent="0.25">
      <c r="A2" s="448" t="s">
        <v>109</v>
      </c>
      <c r="B2" s="448" t="s">
        <v>109</v>
      </c>
      <c r="C2" s="448" t="s">
        <v>109</v>
      </c>
      <c r="D2" s="448" t="s">
        <v>119</v>
      </c>
      <c r="E2" s="448" t="s">
        <v>143</v>
      </c>
      <c r="F2" s="448"/>
      <c r="G2" s="449"/>
      <c r="H2" s="449"/>
      <c r="I2" s="450" t="s">
        <v>236</v>
      </c>
      <c r="J2" s="580"/>
      <c r="K2" s="588">
        <f>SUM(K3)</f>
        <v>13386016</v>
      </c>
    </row>
    <row r="3" spans="1:11" ht="67.5" customHeight="1" x14ac:dyDescent="0.25">
      <c r="A3" s="581" t="s">
        <v>109</v>
      </c>
      <c r="B3" s="581" t="s">
        <v>109</v>
      </c>
      <c r="C3" s="581" t="s">
        <v>109</v>
      </c>
      <c r="D3" s="581" t="s">
        <v>119</v>
      </c>
      <c r="E3" s="582" t="s">
        <v>143</v>
      </c>
      <c r="F3" s="581" t="s">
        <v>107</v>
      </c>
      <c r="G3" s="583"/>
      <c r="H3" s="583"/>
      <c r="I3" s="584" t="s">
        <v>54</v>
      </c>
      <c r="J3" s="586"/>
      <c r="K3" s="586">
        <v>13386016</v>
      </c>
    </row>
    <row r="4" spans="1:11" ht="27.75" customHeight="1" x14ac:dyDescent="0.25">
      <c r="A4" s="448" t="s">
        <v>109</v>
      </c>
      <c r="B4" s="448" t="s">
        <v>109</v>
      </c>
      <c r="C4" s="448" t="s">
        <v>109</v>
      </c>
      <c r="D4" s="448" t="s">
        <v>143</v>
      </c>
      <c r="E4" s="448" t="s">
        <v>111</v>
      </c>
      <c r="F4" s="448"/>
      <c r="G4" s="449"/>
      <c r="H4" s="449"/>
      <c r="I4" s="450" t="s">
        <v>231</v>
      </c>
      <c r="J4" s="585">
        <f>SUM(J5)</f>
        <v>13386016</v>
      </c>
      <c r="K4" s="585"/>
    </row>
    <row r="5" spans="1:11" ht="42" customHeight="1" x14ac:dyDescent="0.25">
      <c r="A5" s="581" t="s">
        <v>109</v>
      </c>
      <c r="B5" s="581" t="s">
        <v>109</v>
      </c>
      <c r="C5" s="581" t="s">
        <v>109</v>
      </c>
      <c r="D5" s="581" t="s">
        <v>143</v>
      </c>
      <c r="E5" s="581" t="s">
        <v>111</v>
      </c>
      <c r="F5" s="581" t="s">
        <v>145</v>
      </c>
      <c r="G5" s="583" t="s">
        <v>181</v>
      </c>
      <c r="H5" s="583" t="s">
        <v>166</v>
      </c>
      <c r="I5" s="584" t="s">
        <v>60</v>
      </c>
      <c r="J5" s="587">
        <v>13386016</v>
      </c>
      <c r="K5" s="58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AK165"/>
  <sheetViews>
    <sheetView showGridLines="0" zoomScale="41" zoomScaleNormal="41" zoomScaleSheetLayoutView="24" zoomScalePageLayoutView="50" workbookViewId="0">
      <pane xSplit="10" ySplit="6" topLeftCell="S82" activePane="bottomRight" state="frozen"/>
      <selection pane="topRight" activeCell="N1" sqref="N1"/>
      <selection pane="bottomLeft" activeCell="A7" sqref="A7"/>
      <selection pane="bottomRight" activeCell="B85" sqref="B85:J86"/>
    </sheetView>
  </sheetViews>
  <sheetFormatPr baseColWidth="10" defaultColWidth="7.90625" defaultRowHeight="23.25" x14ac:dyDescent="0.35"/>
  <cols>
    <col min="1" max="1" width="4.90625" style="127" customWidth="1"/>
    <col min="2" max="2" width="8.1796875" style="329" customWidth="1"/>
    <col min="3" max="3" width="8.81640625" style="329" customWidth="1"/>
    <col min="4" max="4" width="5.54296875" style="329" customWidth="1"/>
    <col min="5" max="5" width="6.453125" style="329" customWidth="1"/>
    <col min="6" max="6" width="4.54296875" style="329" customWidth="1"/>
    <col min="7" max="7" width="5.81640625" style="329" customWidth="1"/>
    <col min="8" max="8" width="8.453125" style="329" customWidth="1"/>
    <col min="9" max="9" width="7.90625" style="329" customWidth="1"/>
    <col min="10" max="10" width="39.7265625" style="127" customWidth="1"/>
    <col min="11" max="11" width="27.08984375" style="127" customWidth="1"/>
    <col min="12" max="12" width="26.453125" style="127" customWidth="1"/>
    <col min="13" max="13" width="29.90625" style="127" customWidth="1"/>
    <col min="14" max="14" width="29.453125" style="127" customWidth="1"/>
    <col min="15" max="15" width="24.26953125" style="127" customWidth="1"/>
    <col min="16" max="16" width="24.36328125" style="127" customWidth="1"/>
    <col min="17" max="17" width="21.1796875" style="127" customWidth="1"/>
    <col min="18" max="18" width="23.26953125" style="127" customWidth="1"/>
    <col min="19" max="19" width="26.453125" style="127" customWidth="1"/>
    <col min="20" max="20" width="24.7265625" style="127" customWidth="1"/>
    <col min="21" max="21" width="21.453125" style="152" customWidth="1"/>
    <col min="22" max="22" width="22.1796875" style="127" customWidth="1"/>
    <col min="23" max="23" width="28.453125" style="127" customWidth="1"/>
    <col min="24" max="24" width="29.54296875" style="127" customWidth="1"/>
    <col min="25" max="25" width="30.08984375" style="127" customWidth="1"/>
    <col min="26" max="26" width="27.81640625" style="127" hidden="1" customWidth="1"/>
    <col min="27" max="27" width="29.1796875" style="127" customWidth="1"/>
    <col min="28" max="28" width="27.90625" style="127" customWidth="1"/>
    <col min="29" max="29" width="28.81640625" style="127" customWidth="1"/>
    <col min="30" max="30" width="28.90625" style="159" customWidth="1"/>
    <col min="31" max="31" width="18.6328125" style="220" customWidth="1"/>
    <col min="32" max="32" width="30.453125" style="467" customWidth="1"/>
    <col min="33" max="33" width="32.08984375" style="467" customWidth="1"/>
    <col min="34" max="34" width="34.08984375" style="221" customWidth="1"/>
    <col min="35" max="36" width="31.36328125" style="127" customWidth="1"/>
    <col min="37" max="37" width="22.1796875" style="222" customWidth="1"/>
    <col min="38" max="38" width="25.08984375" style="127" customWidth="1"/>
    <col min="39" max="39" width="18.26953125" style="127" customWidth="1"/>
    <col min="40" max="246" width="7.90625" style="127"/>
    <col min="247" max="247" width="2.6328125" style="127" customWidth="1"/>
    <col min="248" max="248" width="5.90625" style="127" customWidth="1"/>
    <col min="249" max="249" width="5.54296875" style="127" customWidth="1"/>
    <col min="250" max="253" width="2.6328125" style="127" customWidth="1"/>
    <col min="254" max="254" width="8.453125" style="127" customWidth="1"/>
    <col min="255" max="255" width="2.6328125" style="127" customWidth="1"/>
    <col min="256" max="256" width="31.26953125" style="127" customWidth="1"/>
    <col min="257" max="259" width="0" style="127" hidden="1" customWidth="1"/>
    <col min="260" max="260" width="24.26953125" style="127" customWidth="1"/>
    <col min="261" max="261" width="17.7265625" style="127" customWidth="1"/>
    <col min="262" max="262" width="19.7265625" style="127" customWidth="1"/>
    <col min="263" max="263" width="20.81640625" style="127" customWidth="1"/>
    <col min="264" max="264" width="16.08984375" style="127" customWidth="1"/>
    <col min="265" max="265" width="16.7265625" style="127" customWidth="1"/>
    <col min="266" max="266" width="15.7265625" style="127" customWidth="1"/>
    <col min="267" max="267" width="18.36328125" style="127" customWidth="1"/>
    <col min="268" max="268" width="19.81640625" style="127" customWidth="1"/>
    <col min="269" max="269" width="23.26953125" style="127" customWidth="1"/>
    <col min="270" max="270" width="19.81640625" style="127" customWidth="1"/>
    <col min="271" max="271" width="17.08984375" style="127" customWidth="1"/>
    <col min="272" max="273" width="24.81640625" style="127" customWidth="1"/>
    <col min="274" max="274" width="21.6328125" style="127" customWidth="1"/>
    <col min="275" max="275" width="0" style="127" hidden="1" customWidth="1"/>
    <col min="276" max="276" width="24.08984375" style="127" customWidth="1"/>
    <col min="277" max="277" width="21.1796875" style="127" customWidth="1"/>
    <col min="278" max="278" width="23.81640625" style="127" customWidth="1"/>
    <col min="279" max="279" width="21.453125" style="127" customWidth="1"/>
    <col min="280" max="280" width="15.36328125" style="127" customWidth="1"/>
    <col min="281" max="284" width="0" style="127" hidden="1" customWidth="1"/>
    <col min="285" max="285" width="2.08984375" style="127" customWidth="1"/>
    <col min="286" max="286" width="18.36328125" style="127" customWidth="1"/>
    <col min="287" max="287" width="20.26953125" style="127" customWidth="1"/>
    <col min="288" max="288" width="22.26953125" style="127" customWidth="1"/>
    <col min="289" max="289" width="23.81640625" style="127" customWidth="1"/>
    <col min="290" max="290" width="20.81640625" style="127" customWidth="1"/>
    <col min="291" max="291" width="9.36328125" style="127" customWidth="1"/>
    <col min="292" max="292" width="26.90625" style="127" customWidth="1"/>
    <col min="293" max="293" width="16.08984375" style="127" customWidth="1"/>
    <col min="294" max="502" width="7.90625" style="127"/>
    <col min="503" max="503" width="2.6328125" style="127" customWidth="1"/>
    <col min="504" max="504" width="5.90625" style="127" customWidth="1"/>
    <col min="505" max="505" width="5.54296875" style="127" customWidth="1"/>
    <col min="506" max="509" width="2.6328125" style="127" customWidth="1"/>
    <col min="510" max="510" width="8.453125" style="127" customWidth="1"/>
    <col min="511" max="511" width="2.6328125" style="127" customWidth="1"/>
    <col min="512" max="512" width="31.26953125" style="127" customWidth="1"/>
    <col min="513" max="515" width="0" style="127" hidden="1" customWidth="1"/>
    <col min="516" max="516" width="24.26953125" style="127" customWidth="1"/>
    <col min="517" max="517" width="17.7265625" style="127" customWidth="1"/>
    <col min="518" max="518" width="19.7265625" style="127" customWidth="1"/>
    <col min="519" max="519" width="20.81640625" style="127" customWidth="1"/>
    <col min="520" max="520" width="16.08984375" style="127" customWidth="1"/>
    <col min="521" max="521" width="16.7265625" style="127" customWidth="1"/>
    <col min="522" max="522" width="15.7265625" style="127" customWidth="1"/>
    <col min="523" max="523" width="18.36328125" style="127" customWidth="1"/>
    <col min="524" max="524" width="19.81640625" style="127" customWidth="1"/>
    <col min="525" max="525" width="23.26953125" style="127" customWidth="1"/>
    <col min="526" max="526" width="19.81640625" style="127" customWidth="1"/>
    <col min="527" max="527" width="17.08984375" style="127" customWidth="1"/>
    <col min="528" max="529" width="24.81640625" style="127" customWidth="1"/>
    <col min="530" max="530" width="21.6328125" style="127" customWidth="1"/>
    <col min="531" max="531" width="0" style="127" hidden="1" customWidth="1"/>
    <col min="532" max="532" width="24.08984375" style="127" customWidth="1"/>
    <col min="533" max="533" width="21.1796875" style="127" customWidth="1"/>
    <col min="534" max="534" width="23.81640625" style="127" customWidth="1"/>
    <col min="535" max="535" width="21.453125" style="127" customWidth="1"/>
    <col min="536" max="536" width="15.36328125" style="127" customWidth="1"/>
    <col min="537" max="540" width="0" style="127" hidden="1" customWidth="1"/>
    <col min="541" max="541" width="2.08984375" style="127" customWidth="1"/>
    <col min="542" max="542" width="18.36328125" style="127" customWidth="1"/>
    <col min="543" max="543" width="20.26953125" style="127" customWidth="1"/>
    <col min="544" max="544" width="22.26953125" style="127" customWidth="1"/>
    <col min="545" max="545" width="23.81640625" style="127" customWidth="1"/>
    <col min="546" max="546" width="20.81640625" style="127" customWidth="1"/>
    <col min="547" max="547" width="9.36328125" style="127" customWidth="1"/>
    <col min="548" max="548" width="26.90625" style="127" customWidth="1"/>
    <col min="549" max="549" width="16.08984375" style="127" customWidth="1"/>
    <col min="550" max="758" width="7.90625" style="127"/>
    <col min="759" max="759" width="2.6328125" style="127" customWidth="1"/>
    <col min="760" max="760" width="5.90625" style="127" customWidth="1"/>
    <col min="761" max="761" width="5.54296875" style="127" customWidth="1"/>
    <col min="762" max="765" width="2.6328125" style="127" customWidth="1"/>
    <col min="766" max="766" width="8.453125" style="127" customWidth="1"/>
    <col min="767" max="767" width="2.6328125" style="127" customWidth="1"/>
    <col min="768" max="768" width="31.26953125" style="127" customWidth="1"/>
    <col min="769" max="771" width="0" style="127" hidden="1" customWidth="1"/>
    <col min="772" max="772" width="24.26953125" style="127" customWidth="1"/>
    <col min="773" max="773" width="17.7265625" style="127" customWidth="1"/>
    <col min="774" max="774" width="19.7265625" style="127" customWidth="1"/>
    <col min="775" max="775" width="20.81640625" style="127" customWidth="1"/>
    <col min="776" max="776" width="16.08984375" style="127" customWidth="1"/>
    <col min="777" max="777" width="16.7265625" style="127" customWidth="1"/>
    <col min="778" max="778" width="15.7265625" style="127" customWidth="1"/>
    <col min="779" max="779" width="18.36328125" style="127" customWidth="1"/>
    <col min="780" max="780" width="19.81640625" style="127" customWidth="1"/>
    <col min="781" max="781" width="23.26953125" style="127" customWidth="1"/>
    <col min="782" max="782" width="19.81640625" style="127" customWidth="1"/>
    <col min="783" max="783" width="17.08984375" style="127" customWidth="1"/>
    <col min="784" max="785" width="24.81640625" style="127" customWidth="1"/>
    <col min="786" max="786" width="21.6328125" style="127" customWidth="1"/>
    <col min="787" max="787" width="0" style="127" hidden="1" customWidth="1"/>
    <col min="788" max="788" width="24.08984375" style="127" customWidth="1"/>
    <col min="789" max="789" width="21.1796875" style="127" customWidth="1"/>
    <col min="790" max="790" width="23.81640625" style="127" customWidth="1"/>
    <col min="791" max="791" width="21.453125" style="127" customWidth="1"/>
    <col min="792" max="792" width="15.36328125" style="127" customWidth="1"/>
    <col min="793" max="796" width="0" style="127" hidden="1" customWidth="1"/>
    <col min="797" max="797" width="2.08984375" style="127" customWidth="1"/>
    <col min="798" max="798" width="18.36328125" style="127" customWidth="1"/>
    <col min="799" max="799" width="20.26953125" style="127" customWidth="1"/>
    <col min="800" max="800" width="22.26953125" style="127" customWidth="1"/>
    <col min="801" max="801" width="23.81640625" style="127" customWidth="1"/>
    <col min="802" max="802" width="20.81640625" style="127" customWidth="1"/>
    <col min="803" max="803" width="9.36328125" style="127" customWidth="1"/>
    <col min="804" max="804" width="26.90625" style="127" customWidth="1"/>
    <col min="805" max="805" width="16.08984375" style="127" customWidth="1"/>
    <col min="806" max="1014" width="7.90625" style="127"/>
    <col min="1015" max="1015" width="2.6328125" style="127" customWidth="1"/>
    <col min="1016" max="1016" width="5.90625" style="127" customWidth="1"/>
    <col min="1017" max="1017" width="5.54296875" style="127" customWidth="1"/>
    <col min="1018" max="1021" width="2.6328125" style="127" customWidth="1"/>
    <col min="1022" max="1022" width="8.453125" style="127" customWidth="1"/>
    <col min="1023" max="1023" width="2.6328125" style="127" customWidth="1"/>
    <col min="1024" max="1024" width="31.26953125" style="127" customWidth="1"/>
    <col min="1025" max="1027" width="0" style="127" hidden="1" customWidth="1"/>
    <col min="1028" max="1028" width="24.26953125" style="127" customWidth="1"/>
    <col min="1029" max="1029" width="17.7265625" style="127" customWidth="1"/>
    <col min="1030" max="1030" width="19.7265625" style="127" customWidth="1"/>
    <col min="1031" max="1031" width="20.81640625" style="127" customWidth="1"/>
    <col min="1032" max="1032" width="16.08984375" style="127" customWidth="1"/>
    <col min="1033" max="1033" width="16.7265625" style="127" customWidth="1"/>
    <col min="1034" max="1034" width="15.7265625" style="127" customWidth="1"/>
    <col min="1035" max="1035" width="18.36328125" style="127" customWidth="1"/>
    <col min="1036" max="1036" width="19.81640625" style="127" customWidth="1"/>
    <col min="1037" max="1037" width="23.26953125" style="127" customWidth="1"/>
    <col min="1038" max="1038" width="19.81640625" style="127" customWidth="1"/>
    <col min="1039" max="1039" width="17.08984375" style="127" customWidth="1"/>
    <col min="1040" max="1041" width="24.81640625" style="127" customWidth="1"/>
    <col min="1042" max="1042" width="21.6328125" style="127" customWidth="1"/>
    <col min="1043" max="1043" width="0" style="127" hidden="1" customWidth="1"/>
    <col min="1044" max="1044" width="24.08984375" style="127" customWidth="1"/>
    <col min="1045" max="1045" width="21.1796875" style="127" customWidth="1"/>
    <col min="1046" max="1046" width="23.81640625" style="127" customWidth="1"/>
    <col min="1047" max="1047" width="21.453125" style="127" customWidth="1"/>
    <col min="1048" max="1048" width="15.36328125" style="127" customWidth="1"/>
    <col min="1049" max="1052" width="0" style="127" hidden="1" customWidth="1"/>
    <col min="1053" max="1053" width="2.08984375" style="127" customWidth="1"/>
    <col min="1054" max="1054" width="18.36328125" style="127" customWidth="1"/>
    <col min="1055" max="1055" width="20.26953125" style="127" customWidth="1"/>
    <col min="1056" max="1056" width="22.26953125" style="127" customWidth="1"/>
    <col min="1057" max="1057" width="23.81640625" style="127" customWidth="1"/>
    <col min="1058" max="1058" width="20.81640625" style="127" customWidth="1"/>
    <col min="1059" max="1059" width="9.36328125" style="127" customWidth="1"/>
    <col min="1060" max="1060" width="26.90625" style="127" customWidth="1"/>
    <col min="1061" max="1061" width="16.08984375" style="127" customWidth="1"/>
    <col min="1062" max="1270" width="7.90625" style="127"/>
    <col min="1271" max="1271" width="2.6328125" style="127" customWidth="1"/>
    <col min="1272" max="1272" width="5.90625" style="127" customWidth="1"/>
    <col min="1273" max="1273" width="5.54296875" style="127" customWidth="1"/>
    <col min="1274" max="1277" width="2.6328125" style="127" customWidth="1"/>
    <col min="1278" max="1278" width="8.453125" style="127" customWidth="1"/>
    <col min="1279" max="1279" width="2.6328125" style="127" customWidth="1"/>
    <col min="1280" max="1280" width="31.26953125" style="127" customWidth="1"/>
    <col min="1281" max="1283" width="0" style="127" hidden="1" customWidth="1"/>
    <col min="1284" max="1284" width="24.26953125" style="127" customWidth="1"/>
    <col min="1285" max="1285" width="17.7265625" style="127" customWidth="1"/>
    <col min="1286" max="1286" width="19.7265625" style="127" customWidth="1"/>
    <col min="1287" max="1287" width="20.81640625" style="127" customWidth="1"/>
    <col min="1288" max="1288" width="16.08984375" style="127" customWidth="1"/>
    <col min="1289" max="1289" width="16.7265625" style="127" customWidth="1"/>
    <col min="1290" max="1290" width="15.7265625" style="127" customWidth="1"/>
    <col min="1291" max="1291" width="18.36328125" style="127" customWidth="1"/>
    <col min="1292" max="1292" width="19.81640625" style="127" customWidth="1"/>
    <col min="1293" max="1293" width="23.26953125" style="127" customWidth="1"/>
    <col min="1294" max="1294" width="19.81640625" style="127" customWidth="1"/>
    <col min="1295" max="1295" width="17.08984375" style="127" customWidth="1"/>
    <col min="1296" max="1297" width="24.81640625" style="127" customWidth="1"/>
    <col min="1298" max="1298" width="21.6328125" style="127" customWidth="1"/>
    <col min="1299" max="1299" width="0" style="127" hidden="1" customWidth="1"/>
    <col min="1300" max="1300" width="24.08984375" style="127" customWidth="1"/>
    <col min="1301" max="1301" width="21.1796875" style="127" customWidth="1"/>
    <col min="1302" max="1302" width="23.81640625" style="127" customWidth="1"/>
    <col min="1303" max="1303" width="21.453125" style="127" customWidth="1"/>
    <col min="1304" max="1304" width="15.36328125" style="127" customWidth="1"/>
    <col min="1305" max="1308" width="0" style="127" hidden="1" customWidth="1"/>
    <col min="1309" max="1309" width="2.08984375" style="127" customWidth="1"/>
    <col min="1310" max="1310" width="18.36328125" style="127" customWidth="1"/>
    <col min="1311" max="1311" width="20.26953125" style="127" customWidth="1"/>
    <col min="1312" max="1312" width="22.26953125" style="127" customWidth="1"/>
    <col min="1313" max="1313" width="23.81640625" style="127" customWidth="1"/>
    <col min="1314" max="1314" width="20.81640625" style="127" customWidth="1"/>
    <col min="1315" max="1315" width="9.36328125" style="127" customWidth="1"/>
    <col min="1316" max="1316" width="26.90625" style="127" customWidth="1"/>
    <col min="1317" max="1317" width="16.08984375" style="127" customWidth="1"/>
    <col min="1318" max="1526" width="7.90625" style="127"/>
    <col min="1527" max="1527" width="2.6328125" style="127" customWidth="1"/>
    <col min="1528" max="1528" width="5.90625" style="127" customWidth="1"/>
    <col min="1529" max="1529" width="5.54296875" style="127" customWidth="1"/>
    <col min="1530" max="1533" width="2.6328125" style="127" customWidth="1"/>
    <col min="1534" max="1534" width="8.453125" style="127" customWidth="1"/>
    <col min="1535" max="1535" width="2.6328125" style="127" customWidth="1"/>
    <col min="1536" max="1536" width="31.26953125" style="127" customWidth="1"/>
    <col min="1537" max="1539" width="0" style="127" hidden="1" customWidth="1"/>
    <col min="1540" max="1540" width="24.26953125" style="127" customWidth="1"/>
    <col min="1541" max="1541" width="17.7265625" style="127" customWidth="1"/>
    <col min="1542" max="1542" width="19.7265625" style="127" customWidth="1"/>
    <col min="1543" max="1543" width="20.81640625" style="127" customWidth="1"/>
    <col min="1544" max="1544" width="16.08984375" style="127" customWidth="1"/>
    <col min="1545" max="1545" width="16.7265625" style="127" customWidth="1"/>
    <col min="1546" max="1546" width="15.7265625" style="127" customWidth="1"/>
    <col min="1547" max="1547" width="18.36328125" style="127" customWidth="1"/>
    <col min="1548" max="1548" width="19.81640625" style="127" customWidth="1"/>
    <col min="1549" max="1549" width="23.26953125" style="127" customWidth="1"/>
    <col min="1550" max="1550" width="19.81640625" style="127" customWidth="1"/>
    <col min="1551" max="1551" width="17.08984375" style="127" customWidth="1"/>
    <col min="1552" max="1553" width="24.81640625" style="127" customWidth="1"/>
    <col min="1554" max="1554" width="21.6328125" style="127" customWidth="1"/>
    <col min="1555" max="1555" width="0" style="127" hidden="1" customWidth="1"/>
    <col min="1556" max="1556" width="24.08984375" style="127" customWidth="1"/>
    <col min="1557" max="1557" width="21.1796875" style="127" customWidth="1"/>
    <col min="1558" max="1558" width="23.81640625" style="127" customWidth="1"/>
    <col min="1559" max="1559" width="21.453125" style="127" customWidth="1"/>
    <col min="1560" max="1560" width="15.36328125" style="127" customWidth="1"/>
    <col min="1561" max="1564" width="0" style="127" hidden="1" customWidth="1"/>
    <col min="1565" max="1565" width="2.08984375" style="127" customWidth="1"/>
    <col min="1566" max="1566" width="18.36328125" style="127" customWidth="1"/>
    <col min="1567" max="1567" width="20.26953125" style="127" customWidth="1"/>
    <col min="1568" max="1568" width="22.26953125" style="127" customWidth="1"/>
    <col min="1569" max="1569" width="23.81640625" style="127" customWidth="1"/>
    <col min="1570" max="1570" width="20.81640625" style="127" customWidth="1"/>
    <col min="1571" max="1571" width="9.36328125" style="127" customWidth="1"/>
    <col min="1572" max="1572" width="26.90625" style="127" customWidth="1"/>
    <col min="1573" max="1573" width="16.08984375" style="127" customWidth="1"/>
    <col min="1574" max="1782" width="7.90625" style="127"/>
    <col min="1783" max="1783" width="2.6328125" style="127" customWidth="1"/>
    <col min="1784" max="1784" width="5.90625" style="127" customWidth="1"/>
    <col min="1785" max="1785" width="5.54296875" style="127" customWidth="1"/>
    <col min="1786" max="1789" width="2.6328125" style="127" customWidth="1"/>
    <col min="1790" max="1790" width="8.453125" style="127" customWidth="1"/>
    <col min="1791" max="1791" width="2.6328125" style="127" customWidth="1"/>
    <col min="1792" max="1792" width="31.26953125" style="127" customWidth="1"/>
    <col min="1793" max="1795" width="0" style="127" hidden="1" customWidth="1"/>
    <col min="1796" max="1796" width="24.26953125" style="127" customWidth="1"/>
    <col min="1797" max="1797" width="17.7265625" style="127" customWidth="1"/>
    <col min="1798" max="1798" width="19.7265625" style="127" customWidth="1"/>
    <col min="1799" max="1799" width="20.81640625" style="127" customWidth="1"/>
    <col min="1800" max="1800" width="16.08984375" style="127" customWidth="1"/>
    <col min="1801" max="1801" width="16.7265625" style="127" customWidth="1"/>
    <col min="1802" max="1802" width="15.7265625" style="127" customWidth="1"/>
    <col min="1803" max="1803" width="18.36328125" style="127" customWidth="1"/>
    <col min="1804" max="1804" width="19.81640625" style="127" customWidth="1"/>
    <col min="1805" max="1805" width="23.26953125" style="127" customWidth="1"/>
    <col min="1806" max="1806" width="19.81640625" style="127" customWidth="1"/>
    <col min="1807" max="1807" width="17.08984375" style="127" customWidth="1"/>
    <col min="1808" max="1809" width="24.81640625" style="127" customWidth="1"/>
    <col min="1810" max="1810" width="21.6328125" style="127" customWidth="1"/>
    <col min="1811" max="1811" width="0" style="127" hidden="1" customWidth="1"/>
    <col min="1812" max="1812" width="24.08984375" style="127" customWidth="1"/>
    <col min="1813" max="1813" width="21.1796875" style="127" customWidth="1"/>
    <col min="1814" max="1814" width="23.81640625" style="127" customWidth="1"/>
    <col min="1815" max="1815" width="21.453125" style="127" customWidth="1"/>
    <col min="1816" max="1816" width="15.36328125" style="127" customWidth="1"/>
    <col min="1817" max="1820" width="0" style="127" hidden="1" customWidth="1"/>
    <col min="1821" max="1821" width="2.08984375" style="127" customWidth="1"/>
    <col min="1822" max="1822" width="18.36328125" style="127" customWidth="1"/>
    <col min="1823" max="1823" width="20.26953125" style="127" customWidth="1"/>
    <col min="1824" max="1824" width="22.26953125" style="127" customWidth="1"/>
    <col min="1825" max="1825" width="23.81640625" style="127" customWidth="1"/>
    <col min="1826" max="1826" width="20.81640625" style="127" customWidth="1"/>
    <col min="1827" max="1827" width="9.36328125" style="127" customWidth="1"/>
    <col min="1828" max="1828" width="26.90625" style="127" customWidth="1"/>
    <col min="1829" max="1829" width="16.08984375" style="127" customWidth="1"/>
    <col min="1830" max="2038" width="7.90625" style="127"/>
    <col min="2039" max="2039" width="2.6328125" style="127" customWidth="1"/>
    <col min="2040" max="2040" width="5.90625" style="127" customWidth="1"/>
    <col min="2041" max="2041" width="5.54296875" style="127" customWidth="1"/>
    <col min="2042" max="2045" width="2.6328125" style="127" customWidth="1"/>
    <col min="2046" max="2046" width="8.453125" style="127" customWidth="1"/>
    <col min="2047" max="2047" width="2.6328125" style="127" customWidth="1"/>
    <col min="2048" max="2048" width="31.26953125" style="127" customWidth="1"/>
    <col min="2049" max="2051" width="0" style="127" hidden="1" customWidth="1"/>
    <col min="2052" max="2052" width="24.26953125" style="127" customWidth="1"/>
    <col min="2053" max="2053" width="17.7265625" style="127" customWidth="1"/>
    <col min="2054" max="2054" width="19.7265625" style="127" customWidth="1"/>
    <col min="2055" max="2055" width="20.81640625" style="127" customWidth="1"/>
    <col min="2056" max="2056" width="16.08984375" style="127" customWidth="1"/>
    <col min="2057" max="2057" width="16.7265625" style="127" customWidth="1"/>
    <col min="2058" max="2058" width="15.7265625" style="127" customWidth="1"/>
    <col min="2059" max="2059" width="18.36328125" style="127" customWidth="1"/>
    <col min="2060" max="2060" width="19.81640625" style="127" customWidth="1"/>
    <col min="2061" max="2061" width="23.26953125" style="127" customWidth="1"/>
    <col min="2062" max="2062" width="19.81640625" style="127" customWidth="1"/>
    <col min="2063" max="2063" width="17.08984375" style="127" customWidth="1"/>
    <col min="2064" max="2065" width="24.81640625" style="127" customWidth="1"/>
    <col min="2066" max="2066" width="21.6328125" style="127" customWidth="1"/>
    <col min="2067" max="2067" width="0" style="127" hidden="1" customWidth="1"/>
    <col min="2068" max="2068" width="24.08984375" style="127" customWidth="1"/>
    <col min="2069" max="2069" width="21.1796875" style="127" customWidth="1"/>
    <col min="2070" max="2070" width="23.81640625" style="127" customWidth="1"/>
    <col min="2071" max="2071" width="21.453125" style="127" customWidth="1"/>
    <col min="2072" max="2072" width="15.36328125" style="127" customWidth="1"/>
    <col min="2073" max="2076" width="0" style="127" hidden="1" customWidth="1"/>
    <col min="2077" max="2077" width="2.08984375" style="127" customWidth="1"/>
    <col min="2078" max="2078" width="18.36328125" style="127" customWidth="1"/>
    <col min="2079" max="2079" width="20.26953125" style="127" customWidth="1"/>
    <col min="2080" max="2080" width="22.26953125" style="127" customWidth="1"/>
    <col min="2081" max="2081" width="23.81640625" style="127" customWidth="1"/>
    <col min="2082" max="2082" width="20.81640625" style="127" customWidth="1"/>
    <col min="2083" max="2083" width="9.36328125" style="127" customWidth="1"/>
    <col min="2084" max="2084" width="26.90625" style="127" customWidth="1"/>
    <col min="2085" max="2085" width="16.08984375" style="127" customWidth="1"/>
    <col min="2086" max="2294" width="7.90625" style="127"/>
    <col min="2295" max="2295" width="2.6328125" style="127" customWidth="1"/>
    <col min="2296" max="2296" width="5.90625" style="127" customWidth="1"/>
    <col min="2297" max="2297" width="5.54296875" style="127" customWidth="1"/>
    <col min="2298" max="2301" width="2.6328125" style="127" customWidth="1"/>
    <col min="2302" max="2302" width="8.453125" style="127" customWidth="1"/>
    <col min="2303" max="2303" width="2.6328125" style="127" customWidth="1"/>
    <col min="2304" max="2304" width="31.26953125" style="127" customWidth="1"/>
    <col min="2305" max="2307" width="0" style="127" hidden="1" customWidth="1"/>
    <col min="2308" max="2308" width="24.26953125" style="127" customWidth="1"/>
    <col min="2309" max="2309" width="17.7265625" style="127" customWidth="1"/>
    <col min="2310" max="2310" width="19.7265625" style="127" customWidth="1"/>
    <col min="2311" max="2311" width="20.81640625" style="127" customWidth="1"/>
    <col min="2312" max="2312" width="16.08984375" style="127" customWidth="1"/>
    <col min="2313" max="2313" width="16.7265625" style="127" customWidth="1"/>
    <col min="2314" max="2314" width="15.7265625" style="127" customWidth="1"/>
    <col min="2315" max="2315" width="18.36328125" style="127" customWidth="1"/>
    <col min="2316" max="2316" width="19.81640625" style="127" customWidth="1"/>
    <col min="2317" max="2317" width="23.26953125" style="127" customWidth="1"/>
    <col min="2318" max="2318" width="19.81640625" style="127" customWidth="1"/>
    <col min="2319" max="2319" width="17.08984375" style="127" customWidth="1"/>
    <col min="2320" max="2321" width="24.81640625" style="127" customWidth="1"/>
    <col min="2322" max="2322" width="21.6328125" style="127" customWidth="1"/>
    <col min="2323" max="2323" width="0" style="127" hidden="1" customWidth="1"/>
    <col min="2324" max="2324" width="24.08984375" style="127" customWidth="1"/>
    <col min="2325" max="2325" width="21.1796875" style="127" customWidth="1"/>
    <col min="2326" max="2326" width="23.81640625" style="127" customWidth="1"/>
    <col min="2327" max="2327" width="21.453125" style="127" customWidth="1"/>
    <col min="2328" max="2328" width="15.36328125" style="127" customWidth="1"/>
    <col min="2329" max="2332" width="0" style="127" hidden="1" customWidth="1"/>
    <col min="2333" max="2333" width="2.08984375" style="127" customWidth="1"/>
    <col min="2334" max="2334" width="18.36328125" style="127" customWidth="1"/>
    <col min="2335" max="2335" width="20.26953125" style="127" customWidth="1"/>
    <col min="2336" max="2336" width="22.26953125" style="127" customWidth="1"/>
    <col min="2337" max="2337" width="23.81640625" style="127" customWidth="1"/>
    <col min="2338" max="2338" width="20.81640625" style="127" customWidth="1"/>
    <col min="2339" max="2339" width="9.36328125" style="127" customWidth="1"/>
    <col min="2340" max="2340" width="26.90625" style="127" customWidth="1"/>
    <col min="2341" max="2341" width="16.08984375" style="127" customWidth="1"/>
    <col min="2342" max="2550" width="7.90625" style="127"/>
    <col min="2551" max="2551" width="2.6328125" style="127" customWidth="1"/>
    <col min="2552" max="2552" width="5.90625" style="127" customWidth="1"/>
    <col min="2553" max="2553" width="5.54296875" style="127" customWidth="1"/>
    <col min="2554" max="2557" width="2.6328125" style="127" customWidth="1"/>
    <col min="2558" max="2558" width="8.453125" style="127" customWidth="1"/>
    <col min="2559" max="2559" width="2.6328125" style="127" customWidth="1"/>
    <col min="2560" max="2560" width="31.26953125" style="127" customWidth="1"/>
    <col min="2561" max="2563" width="0" style="127" hidden="1" customWidth="1"/>
    <col min="2564" max="2564" width="24.26953125" style="127" customWidth="1"/>
    <col min="2565" max="2565" width="17.7265625" style="127" customWidth="1"/>
    <col min="2566" max="2566" width="19.7265625" style="127" customWidth="1"/>
    <col min="2567" max="2567" width="20.81640625" style="127" customWidth="1"/>
    <col min="2568" max="2568" width="16.08984375" style="127" customWidth="1"/>
    <col min="2569" max="2569" width="16.7265625" style="127" customWidth="1"/>
    <col min="2570" max="2570" width="15.7265625" style="127" customWidth="1"/>
    <col min="2571" max="2571" width="18.36328125" style="127" customWidth="1"/>
    <col min="2572" max="2572" width="19.81640625" style="127" customWidth="1"/>
    <col min="2573" max="2573" width="23.26953125" style="127" customWidth="1"/>
    <col min="2574" max="2574" width="19.81640625" style="127" customWidth="1"/>
    <col min="2575" max="2575" width="17.08984375" style="127" customWidth="1"/>
    <col min="2576" max="2577" width="24.81640625" style="127" customWidth="1"/>
    <col min="2578" max="2578" width="21.6328125" style="127" customWidth="1"/>
    <col min="2579" max="2579" width="0" style="127" hidden="1" customWidth="1"/>
    <col min="2580" max="2580" width="24.08984375" style="127" customWidth="1"/>
    <col min="2581" max="2581" width="21.1796875" style="127" customWidth="1"/>
    <col min="2582" max="2582" width="23.81640625" style="127" customWidth="1"/>
    <col min="2583" max="2583" width="21.453125" style="127" customWidth="1"/>
    <col min="2584" max="2584" width="15.36328125" style="127" customWidth="1"/>
    <col min="2585" max="2588" width="0" style="127" hidden="1" customWidth="1"/>
    <col min="2589" max="2589" width="2.08984375" style="127" customWidth="1"/>
    <col min="2590" max="2590" width="18.36328125" style="127" customWidth="1"/>
    <col min="2591" max="2591" width="20.26953125" style="127" customWidth="1"/>
    <col min="2592" max="2592" width="22.26953125" style="127" customWidth="1"/>
    <col min="2593" max="2593" width="23.81640625" style="127" customWidth="1"/>
    <col min="2594" max="2594" width="20.81640625" style="127" customWidth="1"/>
    <col min="2595" max="2595" width="9.36328125" style="127" customWidth="1"/>
    <col min="2596" max="2596" width="26.90625" style="127" customWidth="1"/>
    <col min="2597" max="2597" width="16.08984375" style="127" customWidth="1"/>
    <col min="2598" max="2806" width="7.90625" style="127"/>
    <col min="2807" max="2807" width="2.6328125" style="127" customWidth="1"/>
    <col min="2808" max="2808" width="5.90625" style="127" customWidth="1"/>
    <col min="2809" max="2809" width="5.54296875" style="127" customWidth="1"/>
    <col min="2810" max="2813" width="2.6328125" style="127" customWidth="1"/>
    <col min="2814" max="2814" width="8.453125" style="127" customWidth="1"/>
    <col min="2815" max="2815" width="2.6328125" style="127" customWidth="1"/>
    <col min="2816" max="2816" width="31.26953125" style="127" customWidth="1"/>
    <col min="2817" max="2819" width="0" style="127" hidden="1" customWidth="1"/>
    <col min="2820" max="2820" width="24.26953125" style="127" customWidth="1"/>
    <col min="2821" max="2821" width="17.7265625" style="127" customWidth="1"/>
    <col min="2822" max="2822" width="19.7265625" style="127" customWidth="1"/>
    <col min="2823" max="2823" width="20.81640625" style="127" customWidth="1"/>
    <col min="2824" max="2824" width="16.08984375" style="127" customWidth="1"/>
    <col min="2825" max="2825" width="16.7265625" style="127" customWidth="1"/>
    <col min="2826" max="2826" width="15.7265625" style="127" customWidth="1"/>
    <col min="2827" max="2827" width="18.36328125" style="127" customWidth="1"/>
    <col min="2828" max="2828" width="19.81640625" style="127" customWidth="1"/>
    <col min="2829" max="2829" width="23.26953125" style="127" customWidth="1"/>
    <col min="2830" max="2830" width="19.81640625" style="127" customWidth="1"/>
    <col min="2831" max="2831" width="17.08984375" style="127" customWidth="1"/>
    <col min="2832" max="2833" width="24.81640625" style="127" customWidth="1"/>
    <col min="2834" max="2834" width="21.6328125" style="127" customWidth="1"/>
    <col min="2835" max="2835" width="0" style="127" hidden="1" customWidth="1"/>
    <col min="2836" max="2836" width="24.08984375" style="127" customWidth="1"/>
    <col min="2837" max="2837" width="21.1796875" style="127" customWidth="1"/>
    <col min="2838" max="2838" width="23.81640625" style="127" customWidth="1"/>
    <col min="2839" max="2839" width="21.453125" style="127" customWidth="1"/>
    <col min="2840" max="2840" width="15.36328125" style="127" customWidth="1"/>
    <col min="2841" max="2844" width="0" style="127" hidden="1" customWidth="1"/>
    <col min="2845" max="2845" width="2.08984375" style="127" customWidth="1"/>
    <col min="2846" max="2846" width="18.36328125" style="127" customWidth="1"/>
    <col min="2847" max="2847" width="20.26953125" style="127" customWidth="1"/>
    <col min="2848" max="2848" width="22.26953125" style="127" customWidth="1"/>
    <col min="2849" max="2849" width="23.81640625" style="127" customWidth="1"/>
    <col min="2850" max="2850" width="20.81640625" style="127" customWidth="1"/>
    <col min="2851" max="2851" width="9.36328125" style="127" customWidth="1"/>
    <col min="2852" max="2852" width="26.90625" style="127" customWidth="1"/>
    <col min="2853" max="2853" width="16.08984375" style="127" customWidth="1"/>
    <col min="2854" max="3062" width="7.90625" style="127"/>
    <col min="3063" max="3063" width="2.6328125" style="127" customWidth="1"/>
    <col min="3064" max="3064" width="5.90625" style="127" customWidth="1"/>
    <col min="3065" max="3065" width="5.54296875" style="127" customWidth="1"/>
    <col min="3066" max="3069" width="2.6328125" style="127" customWidth="1"/>
    <col min="3070" max="3070" width="8.453125" style="127" customWidth="1"/>
    <col min="3071" max="3071" width="2.6328125" style="127" customWidth="1"/>
    <col min="3072" max="3072" width="31.26953125" style="127" customWidth="1"/>
    <col min="3073" max="3075" width="0" style="127" hidden="1" customWidth="1"/>
    <col min="3076" max="3076" width="24.26953125" style="127" customWidth="1"/>
    <col min="3077" max="3077" width="17.7265625" style="127" customWidth="1"/>
    <col min="3078" max="3078" width="19.7265625" style="127" customWidth="1"/>
    <col min="3079" max="3079" width="20.81640625" style="127" customWidth="1"/>
    <col min="3080" max="3080" width="16.08984375" style="127" customWidth="1"/>
    <col min="3081" max="3081" width="16.7265625" style="127" customWidth="1"/>
    <col min="3082" max="3082" width="15.7265625" style="127" customWidth="1"/>
    <col min="3083" max="3083" width="18.36328125" style="127" customWidth="1"/>
    <col min="3084" max="3084" width="19.81640625" style="127" customWidth="1"/>
    <col min="3085" max="3085" width="23.26953125" style="127" customWidth="1"/>
    <col min="3086" max="3086" width="19.81640625" style="127" customWidth="1"/>
    <col min="3087" max="3087" width="17.08984375" style="127" customWidth="1"/>
    <col min="3088" max="3089" width="24.81640625" style="127" customWidth="1"/>
    <col min="3090" max="3090" width="21.6328125" style="127" customWidth="1"/>
    <col min="3091" max="3091" width="0" style="127" hidden="1" customWidth="1"/>
    <col min="3092" max="3092" width="24.08984375" style="127" customWidth="1"/>
    <col min="3093" max="3093" width="21.1796875" style="127" customWidth="1"/>
    <col min="3094" max="3094" width="23.81640625" style="127" customWidth="1"/>
    <col min="3095" max="3095" width="21.453125" style="127" customWidth="1"/>
    <col min="3096" max="3096" width="15.36328125" style="127" customWidth="1"/>
    <col min="3097" max="3100" width="0" style="127" hidden="1" customWidth="1"/>
    <col min="3101" max="3101" width="2.08984375" style="127" customWidth="1"/>
    <col min="3102" max="3102" width="18.36328125" style="127" customWidth="1"/>
    <col min="3103" max="3103" width="20.26953125" style="127" customWidth="1"/>
    <col min="3104" max="3104" width="22.26953125" style="127" customWidth="1"/>
    <col min="3105" max="3105" width="23.81640625" style="127" customWidth="1"/>
    <col min="3106" max="3106" width="20.81640625" style="127" customWidth="1"/>
    <col min="3107" max="3107" width="9.36328125" style="127" customWidth="1"/>
    <col min="3108" max="3108" width="26.90625" style="127" customWidth="1"/>
    <col min="3109" max="3109" width="16.08984375" style="127" customWidth="1"/>
    <col min="3110" max="3318" width="7.90625" style="127"/>
    <col min="3319" max="3319" width="2.6328125" style="127" customWidth="1"/>
    <col min="3320" max="3320" width="5.90625" style="127" customWidth="1"/>
    <col min="3321" max="3321" width="5.54296875" style="127" customWidth="1"/>
    <col min="3322" max="3325" width="2.6328125" style="127" customWidth="1"/>
    <col min="3326" max="3326" width="8.453125" style="127" customWidth="1"/>
    <col min="3327" max="3327" width="2.6328125" style="127" customWidth="1"/>
    <col min="3328" max="3328" width="31.26953125" style="127" customWidth="1"/>
    <col min="3329" max="3331" width="0" style="127" hidden="1" customWidth="1"/>
    <col min="3332" max="3332" width="24.26953125" style="127" customWidth="1"/>
    <col min="3333" max="3333" width="17.7265625" style="127" customWidth="1"/>
    <col min="3334" max="3334" width="19.7265625" style="127" customWidth="1"/>
    <col min="3335" max="3335" width="20.81640625" style="127" customWidth="1"/>
    <col min="3336" max="3336" width="16.08984375" style="127" customWidth="1"/>
    <col min="3337" max="3337" width="16.7265625" style="127" customWidth="1"/>
    <col min="3338" max="3338" width="15.7265625" style="127" customWidth="1"/>
    <col min="3339" max="3339" width="18.36328125" style="127" customWidth="1"/>
    <col min="3340" max="3340" width="19.81640625" style="127" customWidth="1"/>
    <col min="3341" max="3341" width="23.26953125" style="127" customWidth="1"/>
    <col min="3342" max="3342" width="19.81640625" style="127" customWidth="1"/>
    <col min="3343" max="3343" width="17.08984375" style="127" customWidth="1"/>
    <col min="3344" max="3345" width="24.81640625" style="127" customWidth="1"/>
    <col min="3346" max="3346" width="21.6328125" style="127" customWidth="1"/>
    <col min="3347" max="3347" width="0" style="127" hidden="1" customWidth="1"/>
    <col min="3348" max="3348" width="24.08984375" style="127" customWidth="1"/>
    <col min="3349" max="3349" width="21.1796875" style="127" customWidth="1"/>
    <col min="3350" max="3350" width="23.81640625" style="127" customWidth="1"/>
    <col min="3351" max="3351" width="21.453125" style="127" customWidth="1"/>
    <col min="3352" max="3352" width="15.36328125" style="127" customWidth="1"/>
    <col min="3353" max="3356" width="0" style="127" hidden="1" customWidth="1"/>
    <col min="3357" max="3357" width="2.08984375" style="127" customWidth="1"/>
    <col min="3358" max="3358" width="18.36328125" style="127" customWidth="1"/>
    <col min="3359" max="3359" width="20.26953125" style="127" customWidth="1"/>
    <col min="3360" max="3360" width="22.26953125" style="127" customWidth="1"/>
    <col min="3361" max="3361" width="23.81640625" style="127" customWidth="1"/>
    <col min="3362" max="3362" width="20.81640625" style="127" customWidth="1"/>
    <col min="3363" max="3363" width="9.36328125" style="127" customWidth="1"/>
    <col min="3364" max="3364" width="26.90625" style="127" customWidth="1"/>
    <col min="3365" max="3365" width="16.08984375" style="127" customWidth="1"/>
    <col min="3366" max="3574" width="7.90625" style="127"/>
    <col min="3575" max="3575" width="2.6328125" style="127" customWidth="1"/>
    <col min="3576" max="3576" width="5.90625" style="127" customWidth="1"/>
    <col min="3577" max="3577" width="5.54296875" style="127" customWidth="1"/>
    <col min="3578" max="3581" width="2.6328125" style="127" customWidth="1"/>
    <col min="3582" max="3582" width="8.453125" style="127" customWidth="1"/>
    <col min="3583" max="3583" width="2.6328125" style="127" customWidth="1"/>
    <col min="3584" max="3584" width="31.26953125" style="127" customWidth="1"/>
    <col min="3585" max="3587" width="0" style="127" hidden="1" customWidth="1"/>
    <col min="3588" max="3588" width="24.26953125" style="127" customWidth="1"/>
    <col min="3589" max="3589" width="17.7265625" style="127" customWidth="1"/>
    <col min="3590" max="3590" width="19.7265625" style="127" customWidth="1"/>
    <col min="3591" max="3591" width="20.81640625" style="127" customWidth="1"/>
    <col min="3592" max="3592" width="16.08984375" style="127" customWidth="1"/>
    <col min="3593" max="3593" width="16.7265625" style="127" customWidth="1"/>
    <col min="3594" max="3594" width="15.7265625" style="127" customWidth="1"/>
    <col min="3595" max="3595" width="18.36328125" style="127" customWidth="1"/>
    <col min="3596" max="3596" width="19.81640625" style="127" customWidth="1"/>
    <col min="3597" max="3597" width="23.26953125" style="127" customWidth="1"/>
    <col min="3598" max="3598" width="19.81640625" style="127" customWidth="1"/>
    <col min="3599" max="3599" width="17.08984375" style="127" customWidth="1"/>
    <col min="3600" max="3601" width="24.81640625" style="127" customWidth="1"/>
    <col min="3602" max="3602" width="21.6328125" style="127" customWidth="1"/>
    <col min="3603" max="3603" width="0" style="127" hidden="1" customWidth="1"/>
    <col min="3604" max="3604" width="24.08984375" style="127" customWidth="1"/>
    <col min="3605" max="3605" width="21.1796875" style="127" customWidth="1"/>
    <col min="3606" max="3606" width="23.81640625" style="127" customWidth="1"/>
    <col min="3607" max="3607" width="21.453125" style="127" customWidth="1"/>
    <col min="3608" max="3608" width="15.36328125" style="127" customWidth="1"/>
    <col min="3609" max="3612" width="0" style="127" hidden="1" customWidth="1"/>
    <col min="3613" max="3613" width="2.08984375" style="127" customWidth="1"/>
    <col min="3614" max="3614" width="18.36328125" style="127" customWidth="1"/>
    <col min="3615" max="3615" width="20.26953125" style="127" customWidth="1"/>
    <col min="3616" max="3616" width="22.26953125" style="127" customWidth="1"/>
    <col min="3617" max="3617" width="23.81640625" style="127" customWidth="1"/>
    <col min="3618" max="3618" width="20.81640625" style="127" customWidth="1"/>
    <col min="3619" max="3619" width="9.36328125" style="127" customWidth="1"/>
    <col min="3620" max="3620" width="26.90625" style="127" customWidth="1"/>
    <col min="3621" max="3621" width="16.08984375" style="127" customWidth="1"/>
    <col min="3622" max="3830" width="7.90625" style="127"/>
    <col min="3831" max="3831" width="2.6328125" style="127" customWidth="1"/>
    <col min="3832" max="3832" width="5.90625" style="127" customWidth="1"/>
    <col min="3833" max="3833" width="5.54296875" style="127" customWidth="1"/>
    <col min="3834" max="3837" width="2.6328125" style="127" customWidth="1"/>
    <col min="3838" max="3838" width="8.453125" style="127" customWidth="1"/>
    <col min="3839" max="3839" width="2.6328125" style="127" customWidth="1"/>
    <col min="3840" max="3840" width="31.26953125" style="127" customWidth="1"/>
    <col min="3841" max="3843" width="0" style="127" hidden="1" customWidth="1"/>
    <col min="3844" max="3844" width="24.26953125" style="127" customWidth="1"/>
    <col min="3845" max="3845" width="17.7265625" style="127" customWidth="1"/>
    <col min="3846" max="3846" width="19.7265625" style="127" customWidth="1"/>
    <col min="3847" max="3847" width="20.81640625" style="127" customWidth="1"/>
    <col min="3848" max="3848" width="16.08984375" style="127" customWidth="1"/>
    <col min="3849" max="3849" width="16.7265625" style="127" customWidth="1"/>
    <col min="3850" max="3850" width="15.7265625" style="127" customWidth="1"/>
    <col min="3851" max="3851" width="18.36328125" style="127" customWidth="1"/>
    <col min="3852" max="3852" width="19.81640625" style="127" customWidth="1"/>
    <col min="3853" max="3853" width="23.26953125" style="127" customWidth="1"/>
    <col min="3854" max="3854" width="19.81640625" style="127" customWidth="1"/>
    <col min="3855" max="3855" width="17.08984375" style="127" customWidth="1"/>
    <col min="3856" max="3857" width="24.81640625" style="127" customWidth="1"/>
    <col min="3858" max="3858" width="21.6328125" style="127" customWidth="1"/>
    <col min="3859" max="3859" width="0" style="127" hidden="1" customWidth="1"/>
    <col min="3860" max="3860" width="24.08984375" style="127" customWidth="1"/>
    <col min="3861" max="3861" width="21.1796875" style="127" customWidth="1"/>
    <col min="3862" max="3862" width="23.81640625" style="127" customWidth="1"/>
    <col min="3863" max="3863" width="21.453125" style="127" customWidth="1"/>
    <col min="3864" max="3864" width="15.36328125" style="127" customWidth="1"/>
    <col min="3865" max="3868" width="0" style="127" hidden="1" customWidth="1"/>
    <col min="3869" max="3869" width="2.08984375" style="127" customWidth="1"/>
    <col min="3870" max="3870" width="18.36328125" style="127" customWidth="1"/>
    <col min="3871" max="3871" width="20.26953125" style="127" customWidth="1"/>
    <col min="3872" max="3872" width="22.26953125" style="127" customWidth="1"/>
    <col min="3873" max="3873" width="23.81640625" style="127" customWidth="1"/>
    <col min="3874" max="3874" width="20.81640625" style="127" customWidth="1"/>
    <col min="3875" max="3875" width="9.36328125" style="127" customWidth="1"/>
    <col min="3876" max="3876" width="26.90625" style="127" customWidth="1"/>
    <col min="3877" max="3877" width="16.08984375" style="127" customWidth="1"/>
    <col min="3878" max="4086" width="7.90625" style="127"/>
    <col min="4087" max="4087" width="2.6328125" style="127" customWidth="1"/>
    <col min="4088" max="4088" width="5.90625" style="127" customWidth="1"/>
    <col min="4089" max="4089" width="5.54296875" style="127" customWidth="1"/>
    <col min="4090" max="4093" width="2.6328125" style="127" customWidth="1"/>
    <col min="4094" max="4094" width="8.453125" style="127" customWidth="1"/>
    <col min="4095" max="4095" width="2.6328125" style="127" customWidth="1"/>
    <col min="4096" max="4096" width="31.26953125" style="127" customWidth="1"/>
    <col min="4097" max="4099" width="0" style="127" hidden="1" customWidth="1"/>
    <col min="4100" max="4100" width="24.26953125" style="127" customWidth="1"/>
    <col min="4101" max="4101" width="17.7265625" style="127" customWidth="1"/>
    <col min="4102" max="4102" width="19.7265625" style="127" customWidth="1"/>
    <col min="4103" max="4103" width="20.81640625" style="127" customWidth="1"/>
    <col min="4104" max="4104" width="16.08984375" style="127" customWidth="1"/>
    <col min="4105" max="4105" width="16.7265625" style="127" customWidth="1"/>
    <col min="4106" max="4106" width="15.7265625" style="127" customWidth="1"/>
    <col min="4107" max="4107" width="18.36328125" style="127" customWidth="1"/>
    <col min="4108" max="4108" width="19.81640625" style="127" customWidth="1"/>
    <col min="4109" max="4109" width="23.26953125" style="127" customWidth="1"/>
    <col min="4110" max="4110" width="19.81640625" style="127" customWidth="1"/>
    <col min="4111" max="4111" width="17.08984375" style="127" customWidth="1"/>
    <col min="4112" max="4113" width="24.81640625" style="127" customWidth="1"/>
    <col min="4114" max="4114" width="21.6328125" style="127" customWidth="1"/>
    <col min="4115" max="4115" width="0" style="127" hidden="1" customWidth="1"/>
    <col min="4116" max="4116" width="24.08984375" style="127" customWidth="1"/>
    <col min="4117" max="4117" width="21.1796875" style="127" customWidth="1"/>
    <col min="4118" max="4118" width="23.81640625" style="127" customWidth="1"/>
    <col min="4119" max="4119" width="21.453125" style="127" customWidth="1"/>
    <col min="4120" max="4120" width="15.36328125" style="127" customWidth="1"/>
    <col min="4121" max="4124" width="0" style="127" hidden="1" customWidth="1"/>
    <col min="4125" max="4125" width="2.08984375" style="127" customWidth="1"/>
    <col min="4126" max="4126" width="18.36328125" style="127" customWidth="1"/>
    <col min="4127" max="4127" width="20.26953125" style="127" customWidth="1"/>
    <col min="4128" max="4128" width="22.26953125" style="127" customWidth="1"/>
    <col min="4129" max="4129" width="23.81640625" style="127" customWidth="1"/>
    <col min="4130" max="4130" width="20.81640625" style="127" customWidth="1"/>
    <col min="4131" max="4131" width="9.36328125" style="127" customWidth="1"/>
    <col min="4132" max="4132" width="26.90625" style="127" customWidth="1"/>
    <col min="4133" max="4133" width="16.08984375" style="127" customWidth="1"/>
    <col min="4134" max="4342" width="7.90625" style="127"/>
    <col min="4343" max="4343" width="2.6328125" style="127" customWidth="1"/>
    <col min="4344" max="4344" width="5.90625" style="127" customWidth="1"/>
    <col min="4345" max="4345" width="5.54296875" style="127" customWidth="1"/>
    <col min="4346" max="4349" width="2.6328125" style="127" customWidth="1"/>
    <col min="4350" max="4350" width="8.453125" style="127" customWidth="1"/>
    <col min="4351" max="4351" width="2.6328125" style="127" customWidth="1"/>
    <col min="4352" max="4352" width="31.26953125" style="127" customWidth="1"/>
    <col min="4353" max="4355" width="0" style="127" hidden="1" customWidth="1"/>
    <col min="4356" max="4356" width="24.26953125" style="127" customWidth="1"/>
    <col min="4357" max="4357" width="17.7265625" style="127" customWidth="1"/>
    <col min="4358" max="4358" width="19.7265625" style="127" customWidth="1"/>
    <col min="4359" max="4359" width="20.81640625" style="127" customWidth="1"/>
    <col min="4360" max="4360" width="16.08984375" style="127" customWidth="1"/>
    <col min="4361" max="4361" width="16.7265625" style="127" customWidth="1"/>
    <col min="4362" max="4362" width="15.7265625" style="127" customWidth="1"/>
    <col min="4363" max="4363" width="18.36328125" style="127" customWidth="1"/>
    <col min="4364" max="4364" width="19.81640625" style="127" customWidth="1"/>
    <col min="4365" max="4365" width="23.26953125" style="127" customWidth="1"/>
    <col min="4366" max="4366" width="19.81640625" style="127" customWidth="1"/>
    <col min="4367" max="4367" width="17.08984375" style="127" customWidth="1"/>
    <col min="4368" max="4369" width="24.81640625" style="127" customWidth="1"/>
    <col min="4370" max="4370" width="21.6328125" style="127" customWidth="1"/>
    <col min="4371" max="4371" width="0" style="127" hidden="1" customWidth="1"/>
    <col min="4372" max="4372" width="24.08984375" style="127" customWidth="1"/>
    <col min="4373" max="4373" width="21.1796875" style="127" customWidth="1"/>
    <col min="4374" max="4374" width="23.81640625" style="127" customWidth="1"/>
    <col min="4375" max="4375" width="21.453125" style="127" customWidth="1"/>
    <col min="4376" max="4376" width="15.36328125" style="127" customWidth="1"/>
    <col min="4377" max="4380" width="0" style="127" hidden="1" customWidth="1"/>
    <col min="4381" max="4381" width="2.08984375" style="127" customWidth="1"/>
    <col min="4382" max="4382" width="18.36328125" style="127" customWidth="1"/>
    <col min="4383" max="4383" width="20.26953125" style="127" customWidth="1"/>
    <col min="4384" max="4384" width="22.26953125" style="127" customWidth="1"/>
    <col min="4385" max="4385" width="23.81640625" style="127" customWidth="1"/>
    <col min="4386" max="4386" width="20.81640625" style="127" customWidth="1"/>
    <col min="4387" max="4387" width="9.36328125" style="127" customWidth="1"/>
    <col min="4388" max="4388" width="26.90625" style="127" customWidth="1"/>
    <col min="4389" max="4389" width="16.08984375" style="127" customWidth="1"/>
    <col min="4390" max="4598" width="7.90625" style="127"/>
    <col min="4599" max="4599" width="2.6328125" style="127" customWidth="1"/>
    <col min="4600" max="4600" width="5.90625" style="127" customWidth="1"/>
    <col min="4601" max="4601" width="5.54296875" style="127" customWidth="1"/>
    <col min="4602" max="4605" width="2.6328125" style="127" customWidth="1"/>
    <col min="4606" max="4606" width="8.453125" style="127" customWidth="1"/>
    <col min="4607" max="4607" width="2.6328125" style="127" customWidth="1"/>
    <col min="4608" max="4608" width="31.26953125" style="127" customWidth="1"/>
    <col min="4609" max="4611" width="0" style="127" hidden="1" customWidth="1"/>
    <col min="4612" max="4612" width="24.26953125" style="127" customWidth="1"/>
    <col min="4613" max="4613" width="17.7265625" style="127" customWidth="1"/>
    <col min="4614" max="4614" width="19.7265625" style="127" customWidth="1"/>
    <col min="4615" max="4615" width="20.81640625" style="127" customWidth="1"/>
    <col min="4616" max="4616" width="16.08984375" style="127" customWidth="1"/>
    <col min="4617" max="4617" width="16.7265625" style="127" customWidth="1"/>
    <col min="4618" max="4618" width="15.7265625" style="127" customWidth="1"/>
    <col min="4619" max="4619" width="18.36328125" style="127" customWidth="1"/>
    <col min="4620" max="4620" width="19.81640625" style="127" customWidth="1"/>
    <col min="4621" max="4621" width="23.26953125" style="127" customWidth="1"/>
    <col min="4622" max="4622" width="19.81640625" style="127" customWidth="1"/>
    <col min="4623" max="4623" width="17.08984375" style="127" customWidth="1"/>
    <col min="4624" max="4625" width="24.81640625" style="127" customWidth="1"/>
    <col min="4626" max="4626" width="21.6328125" style="127" customWidth="1"/>
    <col min="4627" max="4627" width="0" style="127" hidden="1" customWidth="1"/>
    <col min="4628" max="4628" width="24.08984375" style="127" customWidth="1"/>
    <col min="4629" max="4629" width="21.1796875" style="127" customWidth="1"/>
    <col min="4630" max="4630" width="23.81640625" style="127" customWidth="1"/>
    <col min="4631" max="4631" width="21.453125" style="127" customWidth="1"/>
    <col min="4632" max="4632" width="15.36328125" style="127" customWidth="1"/>
    <col min="4633" max="4636" width="0" style="127" hidden="1" customWidth="1"/>
    <col min="4637" max="4637" width="2.08984375" style="127" customWidth="1"/>
    <col min="4638" max="4638" width="18.36328125" style="127" customWidth="1"/>
    <col min="4639" max="4639" width="20.26953125" style="127" customWidth="1"/>
    <col min="4640" max="4640" width="22.26953125" style="127" customWidth="1"/>
    <col min="4641" max="4641" width="23.81640625" style="127" customWidth="1"/>
    <col min="4642" max="4642" width="20.81640625" style="127" customWidth="1"/>
    <col min="4643" max="4643" width="9.36328125" style="127" customWidth="1"/>
    <col min="4644" max="4644" width="26.90625" style="127" customWidth="1"/>
    <col min="4645" max="4645" width="16.08984375" style="127" customWidth="1"/>
    <col min="4646" max="4854" width="7.90625" style="127"/>
    <col min="4855" max="4855" width="2.6328125" style="127" customWidth="1"/>
    <col min="4856" max="4856" width="5.90625" style="127" customWidth="1"/>
    <col min="4857" max="4857" width="5.54296875" style="127" customWidth="1"/>
    <col min="4858" max="4861" width="2.6328125" style="127" customWidth="1"/>
    <col min="4862" max="4862" width="8.453125" style="127" customWidth="1"/>
    <col min="4863" max="4863" width="2.6328125" style="127" customWidth="1"/>
    <col min="4864" max="4864" width="31.26953125" style="127" customWidth="1"/>
    <col min="4865" max="4867" width="0" style="127" hidden="1" customWidth="1"/>
    <col min="4868" max="4868" width="24.26953125" style="127" customWidth="1"/>
    <col min="4869" max="4869" width="17.7265625" style="127" customWidth="1"/>
    <col min="4870" max="4870" width="19.7265625" style="127" customWidth="1"/>
    <col min="4871" max="4871" width="20.81640625" style="127" customWidth="1"/>
    <col min="4872" max="4872" width="16.08984375" style="127" customWidth="1"/>
    <col min="4873" max="4873" width="16.7265625" style="127" customWidth="1"/>
    <col min="4874" max="4874" width="15.7265625" style="127" customWidth="1"/>
    <col min="4875" max="4875" width="18.36328125" style="127" customWidth="1"/>
    <col min="4876" max="4876" width="19.81640625" style="127" customWidth="1"/>
    <col min="4877" max="4877" width="23.26953125" style="127" customWidth="1"/>
    <col min="4878" max="4878" width="19.81640625" style="127" customWidth="1"/>
    <col min="4879" max="4879" width="17.08984375" style="127" customWidth="1"/>
    <col min="4880" max="4881" width="24.81640625" style="127" customWidth="1"/>
    <col min="4882" max="4882" width="21.6328125" style="127" customWidth="1"/>
    <col min="4883" max="4883" width="0" style="127" hidden="1" customWidth="1"/>
    <col min="4884" max="4884" width="24.08984375" style="127" customWidth="1"/>
    <col min="4885" max="4885" width="21.1796875" style="127" customWidth="1"/>
    <col min="4886" max="4886" width="23.81640625" style="127" customWidth="1"/>
    <col min="4887" max="4887" width="21.453125" style="127" customWidth="1"/>
    <col min="4888" max="4888" width="15.36328125" style="127" customWidth="1"/>
    <col min="4889" max="4892" width="0" style="127" hidden="1" customWidth="1"/>
    <col min="4893" max="4893" width="2.08984375" style="127" customWidth="1"/>
    <col min="4894" max="4894" width="18.36328125" style="127" customWidth="1"/>
    <col min="4895" max="4895" width="20.26953125" style="127" customWidth="1"/>
    <col min="4896" max="4896" width="22.26953125" style="127" customWidth="1"/>
    <col min="4897" max="4897" width="23.81640625" style="127" customWidth="1"/>
    <col min="4898" max="4898" width="20.81640625" style="127" customWidth="1"/>
    <col min="4899" max="4899" width="9.36328125" style="127" customWidth="1"/>
    <col min="4900" max="4900" width="26.90625" style="127" customWidth="1"/>
    <col min="4901" max="4901" width="16.08984375" style="127" customWidth="1"/>
    <col min="4902" max="5110" width="7.90625" style="127"/>
    <col min="5111" max="5111" width="2.6328125" style="127" customWidth="1"/>
    <col min="5112" max="5112" width="5.90625" style="127" customWidth="1"/>
    <col min="5113" max="5113" width="5.54296875" style="127" customWidth="1"/>
    <col min="5114" max="5117" width="2.6328125" style="127" customWidth="1"/>
    <col min="5118" max="5118" width="8.453125" style="127" customWidth="1"/>
    <col min="5119" max="5119" width="2.6328125" style="127" customWidth="1"/>
    <col min="5120" max="5120" width="31.26953125" style="127" customWidth="1"/>
    <col min="5121" max="5123" width="0" style="127" hidden="1" customWidth="1"/>
    <col min="5124" max="5124" width="24.26953125" style="127" customWidth="1"/>
    <col min="5125" max="5125" width="17.7265625" style="127" customWidth="1"/>
    <col min="5126" max="5126" width="19.7265625" style="127" customWidth="1"/>
    <col min="5127" max="5127" width="20.81640625" style="127" customWidth="1"/>
    <col min="5128" max="5128" width="16.08984375" style="127" customWidth="1"/>
    <col min="5129" max="5129" width="16.7265625" style="127" customWidth="1"/>
    <col min="5130" max="5130" width="15.7265625" style="127" customWidth="1"/>
    <col min="5131" max="5131" width="18.36328125" style="127" customWidth="1"/>
    <col min="5132" max="5132" width="19.81640625" style="127" customWidth="1"/>
    <col min="5133" max="5133" width="23.26953125" style="127" customWidth="1"/>
    <col min="5134" max="5134" width="19.81640625" style="127" customWidth="1"/>
    <col min="5135" max="5135" width="17.08984375" style="127" customWidth="1"/>
    <col min="5136" max="5137" width="24.81640625" style="127" customWidth="1"/>
    <col min="5138" max="5138" width="21.6328125" style="127" customWidth="1"/>
    <col min="5139" max="5139" width="0" style="127" hidden="1" customWidth="1"/>
    <col min="5140" max="5140" width="24.08984375" style="127" customWidth="1"/>
    <col min="5141" max="5141" width="21.1796875" style="127" customWidth="1"/>
    <col min="5142" max="5142" width="23.81640625" style="127" customWidth="1"/>
    <col min="5143" max="5143" width="21.453125" style="127" customWidth="1"/>
    <col min="5144" max="5144" width="15.36328125" style="127" customWidth="1"/>
    <col min="5145" max="5148" width="0" style="127" hidden="1" customWidth="1"/>
    <col min="5149" max="5149" width="2.08984375" style="127" customWidth="1"/>
    <col min="5150" max="5150" width="18.36328125" style="127" customWidth="1"/>
    <col min="5151" max="5151" width="20.26953125" style="127" customWidth="1"/>
    <col min="5152" max="5152" width="22.26953125" style="127" customWidth="1"/>
    <col min="5153" max="5153" width="23.81640625" style="127" customWidth="1"/>
    <col min="5154" max="5154" width="20.81640625" style="127" customWidth="1"/>
    <col min="5155" max="5155" width="9.36328125" style="127" customWidth="1"/>
    <col min="5156" max="5156" width="26.90625" style="127" customWidth="1"/>
    <col min="5157" max="5157" width="16.08984375" style="127" customWidth="1"/>
    <col min="5158" max="5366" width="7.90625" style="127"/>
    <col min="5367" max="5367" width="2.6328125" style="127" customWidth="1"/>
    <col min="5368" max="5368" width="5.90625" style="127" customWidth="1"/>
    <col min="5369" max="5369" width="5.54296875" style="127" customWidth="1"/>
    <col min="5370" max="5373" width="2.6328125" style="127" customWidth="1"/>
    <col min="5374" max="5374" width="8.453125" style="127" customWidth="1"/>
    <col min="5375" max="5375" width="2.6328125" style="127" customWidth="1"/>
    <col min="5376" max="5376" width="31.26953125" style="127" customWidth="1"/>
    <col min="5377" max="5379" width="0" style="127" hidden="1" customWidth="1"/>
    <col min="5380" max="5380" width="24.26953125" style="127" customWidth="1"/>
    <col min="5381" max="5381" width="17.7265625" style="127" customWidth="1"/>
    <col min="5382" max="5382" width="19.7265625" style="127" customWidth="1"/>
    <col min="5383" max="5383" width="20.81640625" style="127" customWidth="1"/>
    <col min="5384" max="5384" width="16.08984375" style="127" customWidth="1"/>
    <col min="5385" max="5385" width="16.7265625" style="127" customWidth="1"/>
    <col min="5386" max="5386" width="15.7265625" style="127" customWidth="1"/>
    <col min="5387" max="5387" width="18.36328125" style="127" customWidth="1"/>
    <col min="5388" max="5388" width="19.81640625" style="127" customWidth="1"/>
    <col min="5389" max="5389" width="23.26953125" style="127" customWidth="1"/>
    <col min="5390" max="5390" width="19.81640625" style="127" customWidth="1"/>
    <col min="5391" max="5391" width="17.08984375" style="127" customWidth="1"/>
    <col min="5392" max="5393" width="24.81640625" style="127" customWidth="1"/>
    <col min="5394" max="5394" width="21.6328125" style="127" customWidth="1"/>
    <col min="5395" max="5395" width="0" style="127" hidden="1" customWidth="1"/>
    <col min="5396" max="5396" width="24.08984375" style="127" customWidth="1"/>
    <col min="5397" max="5397" width="21.1796875" style="127" customWidth="1"/>
    <col min="5398" max="5398" width="23.81640625" style="127" customWidth="1"/>
    <col min="5399" max="5399" width="21.453125" style="127" customWidth="1"/>
    <col min="5400" max="5400" width="15.36328125" style="127" customWidth="1"/>
    <col min="5401" max="5404" width="0" style="127" hidden="1" customWidth="1"/>
    <col min="5405" max="5405" width="2.08984375" style="127" customWidth="1"/>
    <col min="5406" max="5406" width="18.36328125" style="127" customWidth="1"/>
    <col min="5407" max="5407" width="20.26953125" style="127" customWidth="1"/>
    <col min="5408" max="5408" width="22.26953125" style="127" customWidth="1"/>
    <col min="5409" max="5409" width="23.81640625" style="127" customWidth="1"/>
    <col min="5410" max="5410" width="20.81640625" style="127" customWidth="1"/>
    <col min="5411" max="5411" width="9.36328125" style="127" customWidth="1"/>
    <col min="5412" max="5412" width="26.90625" style="127" customWidth="1"/>
    <col min="5413" max="5413" width="16.08984375" style="127" customWidth="1"/>
    <col min="5414" max="5622" width="7.90625" style="127"/>
    <col min="5623" max="5623" width="2.6328125" style="127" customWidth="1"/>
    <col min="5624" max="5624" width="5.90625" style="127" customWidth="1"/>
    <col min="5625" max="5625" width="5.54296875" style="127" customWidth="1"/>
    <col min="5626" max="5629" width="2.6328125" style="127" customWidth="1"/>
    <col min="5630" max="5630" width="8.453125" style="127" customWidth="1"/>
    <col min="5631" max="5631" width="2.6328125" style="127" customWidth="1"/>
    <col min="5632" max="5632" width="31.26953125" style="127" customWidth="1"/>
    <col min="5633" max="5635" width="0" style="127" hidden="1" customWidth="1"/>
    <col min="5636" max="5636" width="24.26953125" style="127" customWidth="1"/>
    <col min="5637" max="5637" width="17.7265625" style="127" customWidth="1"/>
    <col min="5638" max="5638" width="19.7265625" style="127" customWidth="1"/>
    <col min="5639" max="5639" width="20.81640625" style="127" customWidth="1"/>
    <col min="5640" max="5640" width="16.08984375" style="127" customWidth="1"/>
    <col min="5641" max="5641" width="16.7265625" style="127" customWidth="1"/>
    <col min="5642" max="5642" width="15.7265625" style="127" customWidth="1"/>
    <col min="5643" max="5643" width="18.36328125" style="127" customWidth="1"/>
    <col min="5644" max="5644" width="19.81640625" style="127" customWidth="1"/>
    <col min="5645" max="5645" width="23.26953125" style="127" customWidth="1"/>
    <col min="5646" max="5646" width="19.81640625" style="127" customWidth="1"/>
    <col min="5647" max="5647" width="17.08984375" style="127" customWidth="1"/>
    <col min="5648" max="5649" width="24.81640625" style="127" customWidth="1"/>
    <col min="5650" max="5650" width="21.6328125" style="127" customWidth="1"/>
    <col min="5651" max="5651" width="0" style="127" hidden="1" customWidth="1"/>
    <col min="5652" max="5652" width="24.08984375" style="127" customWidth="1"/>
    <col min="5653" max="5653" width="21.1796875" style="127" customWidth="1"/>
    <col min="5654" max="5654" width="23.81640625" style="127" customWidth="1"/>
    <col min="5655" max="5655" width="21.453125" style="127" customWidth="1"/>
    <col min="5656" max="5656" width="15.36328125" style="127" customWidth="1"/>
    <col min="5657" max="5660" width="0" style="127" hidden="1" customWidth="1"/>
    <col min="5661" max="5661" width="2.08984375" style="127" customWidth="1"/>
    <col min="5662" max="5662" width="18.36328125" style="127" customWidth="1"/>
    <col min="5663" max="5663" width="20.26953125" style="127" customWidth="1"/>
    <col min="5664" max="5664" width="22.26953125" style="127" customWidth="1"/>
    <col min="5665" max="5665" width="23.81640625" style="127" customWidth="1"/>
    <col min="5666" max="5666" width="20.81640625" style="127" customWidth="1"/>
    <col min="5667" max="5667" width="9.36328125" style="127" customWidth="1"/>
    <col min="5668" max="5668" width="26.90625" style="127" customWidth="1"/>
    <col min="5669" max="5669" width="16.08984375" style="127" customWidth="1"/>
    <col min="5670" max="5878" width="7.90625" style="127"/>
    <col min="5879" max="5879" width="2.6328125" style="127" customWidth="1"/>
    <col min="5880" max="5880" width="5.90625" style="127" customWidth="1"/>
    <col min="5881" max="5881" width="5.54296875" style="127" customWidth="1"/>
    <col min="5882" max="5885" width="2.6328125" style="127" customWidth="1"/>
    <col min="5886" max="5886" width="8.453125" style="127" customWidth="1"/>
    <col min="5887" max="5887" width="2.6328125" style="127" customWidth="1"/>
    <col min="5888" max="5888" width="31.26953125" style="127" customWidth="1"/>
    <col min="5889" max="5891" width="0" style="127" hidden="1" customWidth="1"/>
    <col min="5892" max="5892" width="24.26953125" style="127" customWidth="1"/>
    <col min="5893" max="5893" width="17.7265625" style="127" customWidth="1"/>
    <col min="5894" max="5894" width="19.7265625" style="127" customWidth="1"/>
    <col min="5895" max="5895" width="20.81640625" style="127" customWidth="1"/>
    <col min="5896" max="5896" width="16.08984375" style="127" customWidth="1"/>
    <col min="5897" max="5897" width="16.7265625" style="127" customWidth="1"/>
    <col min="5898" max="5898" width="15.7265625" style="127" customWidth="1"/>
    <col min="5899" max="5899" width="18.36328125" style="127" customWidth="1"/>
    <col min="5900" max="5900" width="19.81640625" style="127" customWidth="1"/>
    <col min="5901" max="5901" width="23.26953125" style="127" customWidth="1"/>
    <col min="5902" max="5902" width="19.81640625" style="127" customWidth="1"/>
    <col min="5903" max="5903" width="17.08984375" style="127" customWidth="1"/>
    <col min="5904" max="5905" width="24.81640625" style="127" customWidth="1"/>
    <col min="5906" max="5906" width="21.6328125" style="127" customWidth="1"/>
    <col min="5907" max="5907" width="0" style="127" hidden="1" customWidth="1"/>
    <col min="5908" max="5908" width="24.08984375" style="127" customWidth="1"/>
    <col min="5909" max="5909" width="21.1796875" style="127" customWidth="1"/>
    <col min="5910" max="5910" width="23.81640625" style="127" customWidth="1"/>
    <col min="5911" max="5911" width="21.453125" style="127" customWidth="1"/>
    <col min="5912" max="5912" width="15.36328125" style="127" customWidth="1"/>
    <col min="5913" max="5916" width="0" style="127" hidden="1" customWidth="1"/>
    <col min="5917" max="5917" width="2.08984375" style="127" customWidth="1"/>
    <col min="5918" max="5918" width="18.36328125" style="127" customWidth="1"/>
    <col min="5919" max="5919" width="20.26953125" style="127" customWidth="1"/>
    <col min="5920" max="5920" width="22.26953125" style="127" customWidth="1"/>
    <col min="5921" max="5921" width="23.81640625" style="127" customWidth="1"/>
    <col min="5922" max="5922" width="20.81640625" style="127" customWidth="1"/>
    <col min="5923" max="5923" width="9.36328125" style="127" customWidth="1"/>
    <col min="5924" max="5924" width="26.90625" style="127" customWidth="1"/>
    <col min="5925" max="5925" width="16.08984375" style="127" customWidth="1"/>
    <col min="5926" max="6134" width="7.90625" style="127"/>
    <col min="6135" max="6135" width="2.6328125" style="127" customWidth="1"/>
    <col min="6136" max="6136" width="5.90625" style="127" customWidth="1"/>
    <col min="6137" max="6137" width="5.54296875" style="127" customWidth="1"/>
    <col min="6138" max="6141" width="2.6328125" style="127" customWidth="1"/>
    <col min="6142" max="6142" width="8.453125" style="127" customWidth="1"/>
    <col min="6143" max="6143" width="2.6328125" style="127" customWidth="1"/>
    <col min="6144" max="6144" width="31.26953125" style="127" customWidth="1"/>
    <col min="6145" max="6147" width="0" style="127" hidden="1" customWidth="1"/>
    <col min="6148" max="6148" width="24.26953125" style="127" customWidth="1"/>
    <col min="6149" max="6149" width="17.7265625" style="127" customWidth="1"/>
    <col min="6150" max="6150" width="19.7265625" style="127" customWidth="1"/>
    <col min="6151" max="6151" width="20.81640625" style="127" customWidth="1"/>
    <col min="6152" max="6152" width="16.08984375" style="127" customWidth="1"/>
    <col min="6153" max="6153" width="16.7265625" style="127" customWidth="1"/>
    <col min="6154" max="6154" width="15.7265625" style="127" customWidth="1"/>
    <col min="6155" max="6155" width="18.36328125" style="127" customWidth="1"/>
    <col min="6156" max="6156" width="19.81640625" style="127" customWidth="1"/>
    <col min="6157" max="6157" width="23.26953125" style="127" customWidth="1"/>
    <col min="6158" max="6158" width="19.81640625" style="127" customWidth="1"/>
    <col min="6159" max="6159" width="17.08984375" style="127" customWidth="1"/>
    <col min="6160" max="6161" width="24.81640625" style="127" customWidth="1"/>
    <col min="6162" max="6162" width="21.6328125" style="127" customWidth="1"/>
    <col min="6163" max="6163" width="0" style="127" hidden="1" customWidth="1"/>
    <col min="6164" max="6164" width="24.08984375" style="127" customWidth="1"/>
    <col min="6165" max="6165" width="21.1796875" style="127" customWidth="1"/>
    <col min="6166" max="6166" width="23.81640625" style="127" customWidth="1"/>
    <col min="6167" max="6167" width="21.453125" style="127" customWidth="1"/>
    <col min="6168" max="6168" width="15.36328125" style="127" customWidth="1"/>
    <col min="6169" max="6172" width="0" style="127" hidden="1" customWidth="1"/>
    <col min="6173" max="6173" width="2.08984375" style="127" customWidth="1"/>
    <col min="6174" max="6174" width="18.36328125" style="127" customWidth="1"/>
    <col min="6175" max="6175" width="20.26953125" style="127" customWidth="1"/>
    <col min="6176" max="6176" width="22.26953125" style="127" customWidth="1"/>
    <col min="6177" max="6177" width="23.81640625" style="127" customWidth="1"/>
    <col min="6178" max="6178" width="20.81640625" style="127" customWidth="1"/>
    <col min="6179" max="6179" width="9.36328125" style="127" customWidth="1"/>
    <col min="6180" max="6180" width="26.90625" style="127" customWidth="1"/>
    <col min="6181" max="6181" width="16.08984375" style="127" customWidth="1"/>
    <col min="6182" max="6390" width="7.90625" style="127"/>
    <col min="6391" max="6391" width="2.6328125" style="127" customWidth="1"/>
    <col min="6392" max="6392" width="5.90625" style="127" customWidth="1"/>
    <col min="6393" max="6393" width="5.54296875" style="127" customWidth="1"/>
    <col min="6394" max="6397" width="2.6328125" style="127" customWidth="1"/>
    <col min="6398" max="6398" width="8.453125" style="127" customWidth="1"/>
    <col min="6399" max="6399" width="2.6328125" style="127" customWidth="1"/>
    <col min="6400" max="6400" width="31.26953125" style="127" customWidth="1"/>
    <col min="6401" max="6403" width="0" style="127" hidden="1" customWidth="1"/>
    <col min="6404" max="6404" width="24.26953125" style="127" customWidth="1"/>
    <col min="6405" max="6405" width="17.7265625" style="127" customWidth="1"/>
    <col min="6406" max="6406" width="19.7265625" style="127" customWidth="1"/>
    <col min="6407" max="6407" width="20.81640625" style="127" customWidth="1"/>
    <col min="6408" max="6408" width="16.08984375" style="127" customWidth="1"/>
    <col min="6409" max="6409" width="16.7265625" style="127" customWidth="1"/>
    <col min="6410" max="6410" width="15.7265625" style="127" customWidth="1"/>
    <col min="6411" max="6411" width="18.36328125" style="127" customWidth="1"/>
    <col min="6412" max="6412" width="19.81640625" style="127" customWidth="1"/>
    <col min="6413" max="6413" width="23.26953125" style="127" customWidth="1"/>
    <col min="6414" max="6414" width="19.81640625" style="127" customWidth="1"/>
    <col min="6415" max="6415" width="17.08984375" style="127" customWidth="1"/>
    <col min="6416" max="6417" width="24.81640625" style="127" customWidth="1"/>
    <col min="6418" max="6418" width="21.6328125" style="127" customWidth="1"/>
    <col min="6419" max="6419" width="0" style="127" hidden="1" customWidth="1"/>
    <col min="6420" max="6420" width="24.08984375" style="127" customWidth="1"/>
    <col min="6421" max="6421" width="21.1796875" style="127" customWidth="1"/>
    <col min="6422" max="6422" width="23.81640625" style="127" customWidth="1"/>
    <col min="6423" max="6423" width="21.453125" style="127" customWidth="1"/>
    <col min="6424" max="6424" width="15.36328125" style="127" customWidth="1"/>
    <col min="6425" max="6428" width="0" style="127" hidden="1" customWidth="1"/>
    <col min="6429" max="6429" width="2.08984375" style="127" customWidth="1"/>
    <col min="6430" max="6430" width="18.36328125" style="127" customWidth="1"/>
    <col min="6431" max="6431" width="20.26953125" style="127" customWidth="1"/>
    <col min="6432" max="6432" width="22.26953125" style="127" customWidth="1"/>
    <col min="6433" max="6433" width="23.81640625" style="127" customWidth="1"/>
    <col min="6434" max="6434" width="20.81640625" style="127" customWidth="1"/>
    <col min="6435" max="6435" width="9.36328125" style="127" customWidth="1"/>
    <col min="6436" max="6436" width="26.90625" style="127" customWidth="1"/>
    <col min="6437" max="6437" width="16.08984375" style="127" customWidth="1"/>
    <col min="6438" max="6646" width="7.90625" style="127"/>
    <col min="6647" max="6647" width="2.6328125" style="127" customWidth="1"/>
    <col min="6648" max="6648" width="5.90625" style="127" customWidth="1"/>
    <col min="6649" max="6649" width="5.54296875" style="127" customWidth="1"/>
    <col min="6650" max="6653" width="2.6328125" style="127" customWidth="1"/>
    <col min="6654" max="6654" width="8.453125" style="127" customWidth="1"/>
    <col min="6655" max="6655" width="2.6328125" style="127" customWidth="1"/>
    <col min="6656" max="6656" width="31.26953125" style="127" customWidth="1"/>
    <col min="6657" max="6659" width="0" style="127" hidden="1" customWidth="1"/>
    <col min="6660" max="6660" width="24.26953125" style="127" customWidth="1"/>
    <col min="6661" max="6661" width="17.7265625" style="127" customWidth="1"/>
    <col min="6662" max="6662" width="19.7265625" style="127" customWidth="1"/>
    <col min="6663" max="6663" width="20.81640625" style="127" customWidth="1"/>
    <col min="6664" max="6664" width="16.08984375" style="127" customWidth="1"/>
    <col min="6665" max="6665" width="16.7265625" style="127" customWidth="1"/>
    <col min="6666" max="6666" width="15.7265625" style="127" customWidth="1"/>
    <col min="6667" max="6667" width="18.36328125" style="127" customWidth="1"/>
    <col min="6668" max="6668" width="19.81640625" style="127" customWidth="1"/>
    <col min="6669" max="6669" width="23.26953125" style="127" customWidth="1"/>
    <col min="6670" max="6670" width="19.81640625" style="127" customWidth="1"/>
    <col min="6671" max="6671" width="17.08984375" style="127" customWidth="1"/>
    <col min="6672" max="6673" width="24.81640625" style="127" customWidth="1"/>
    <col min="6674" max="6674" width="21.6328125" style="127" customWidth="1"/>
    <col min="6675" max="6675" width="0" style="127" hidden="1" customWidth="1"/>
    <col min="6676" max="6676" width="24.08984375" style="127" customWidth="1"/>
    <col min="6677" max="6677" width="21.1796875" style="127" customWidth="1"/>
    <col min="6678" max="6678" width="23.81640625" style="127" customWidth="1"/>
    <col min="6679" max="6679" width="21.453125" style="127" customWidth="1"/>
    <col min="6680" max="6680" width="15.36328125" style="127" customWidth="1"/>
    <col min="6681" max="6684" width="0" style="127" hidden="1" customWidth="1"/>
    <col min="6685" max="6685" width="2.08984375" style="127" customWidth="1"/>
    <col min="6686" max="6686" width="18.36328125" style="127" customWidth="1"/>
    <col min="6687" max="6687" width="20.26953125" style="127" customWidth="1"/>
    <col min="6688" max="6688" width="22.26953125" style="127" customWidth="1"/>
    <col min="6689" max="6689" width="23.81640625" style="127" customWidth="1"/>
    <col min="6690" max="6690" width="20.81640625" style="127" customWidth="1"/>
    <col min="6691" max="6691" width="9.36328125" style="127" customWidth="1"/>
    <col min="6692" max="6692" width="26.90625" style="127" customWidth="1"/>
    <col min="6693" max="6693" width="16.08984375" style="127" customWidth="1"/>
    <col min="6694" max="6902" width="7.90625" style="127"/>
    <col min="6903" max="6903" width="2.6328125" style="127" customWidth="1"/>
    <col min="6904" max="6904" width="5.90625" style="127" customWidth="1"/>
    <col min="6905" max="6905" width="5.54296875" style="127" customWidth="1"/>
    <col min="6906" max="6909" width="2.6328125" style="127" customWidth="1"/>
    <col min="6910" max="6910" width="8.453125" style="127" customWidth="1"/>
    <col min="6911" max="6911" width="2.6328125" style="127" customWidth="1"/>
    <col min="6912" max="6912" width="31.26953125" style="127" customWidth="1"/>
    <col min="6913" max="6915" width="0" style="127" hidden="1" customWidth="1"/>
    <col min="6916" max="6916" width="24.26953125" style="127" customWidth="1"/>
    <col min="6917" max="6917" width="17.7265625" style="127" customWidth="1"/>
    <col min="6918" max="6918" width="19.7265625" style="127" customWidth="1"/>
    <col min="6919" max="6919" width="20.81640625" style="127" customWidth="1"/>
    <col min="6920" max="6920" width="16.08984375" style="127" customWidth="1"/>
    <col min="6921" max="6921" width="16.7265625" style="127" customWidth="1"/>
    <col min="6922" max="6922" width="15.7265625" style="127" customWidth="1"/>
    <col min="6923" max="6923" width="18.36328125" style="127" customWidth="1"/>
    <col min="6924" max="6924" width="19.81640625" style="127" customWidth="1"/>
    <col min="6925" max="6925" width="23.26953125" style="127" customWidth="1"/>
    <col min="6926" max="6926" width="19.81640625" style="127" customWidth="1"/>
    <col min="6927" max="6927" width="17.08984375" style="127" customWidth="1"/>
    <col min="6928" max="6929" width="24.81640625" style="127" customWidth="1"/>
    <col min="6930" max="6930" width="21.6328125" style="127" customWidth="1"/>
    <col min="6931" max="6931" width="0" style="127" hidden="1" customWidth="1"/>
    <col min="6932" max="6932" width="24.08984375" style="127" customWidth="1"/>
    <col min="6933" max="6933" width="21.1796875" style="127" customWidth="1"/>
    <col min="6934" max="6934" width="23.81640625" style="127" customWidth="1"/>
    <col min="6935" max="6935" width="21.453125" style="127" customWidth="1"/>
    <col min="6936" max="6936" width="15.36328125" style="127" customWidth="1"/>
    <col min="6937" max="6940" width="0" style="127" hidden="1" customWidth="1"/>
    <col min="6941" max="6941" width="2.08984375" style="127" customWidth="1"/>
    <col min="6942" max="6942" width="18.36328125" style="127" customWidth="1"/>
    <col min="6943" max="6943" width="20.26953125" style="127" customWidth="1"/>
    <col min="6944" max="6944" width="22.26953125" style="127" customWidth="1"/>
    <col min="6945" max="6945" width="23.81640625" style="127" customWidth="1"/>
    <col min="6946" max="6946" width="20.81640625" style="127" customWidth="1"/>
    <col min="6947" max="6947" width="9.36328125" style="127" customWidth="1"/>
    <col min="6948" max="6948" width="26.90625" style="127" customWidth="1"/>
    <col min="6949" max="6949" width="16.08984375" style="127" customWidth="1"/>
    <col min="6950" max="7158" width="7.90625" style="127"/>
    <col min="7159" max="7159" width="2.6328125" style="127" customWidth="1"/>
    <col min="7160" max="7160" width="5.90625" style="127" customWidth="1"/>
    <col min="7161" max="7161" width="5.54296875" style="127" customWidth="1"/>
    <col min="7162" max="7165" width="2.6328125" style="127" customWidth="1"/>
    <col min="7166" max="7166" width="8.453125" style="127" customWidth="1"/>
    <col min="7167" max="7167" width="2.6328125" style="127" customWidth="1"/>
    <col min="7168" max="7168" width="31.26953125" style="127" customWidth="1"/>
    <col min="7169" max="7171" width="0" style="127" hidden="1" customWidth="1"/>
    <col min="7172" max="7172" width="24.26953125" style="127" customWidth="1"/>
    <col min="7173" max="7173" width="17.7265625" style="127" customWidth="1"/>
    <col min="7174" max="7174" width="19.7265625" style="127" customWidth="1"/>
    <col min="7175" max="7175" width="20.81640625" style="127" customWidth="1"/>
    <col min="7176" max="7176" width="16.08984375" style="127" customWidth="1"/>
    <col min="7177" max="7177" width="16.7265625" style="127" customWidth="1"/>
    <col min="7178" max="7178" width="15.7265625" style="127" customWidth="1"/>
    <col min="7179" max="7179" width="18.36328125" style="127" customWidth="1"/>
    <col min="7180" max="7180" width="19.81640625" style="127" customWidth="1"/>
    <col min="7181" max="7181" width="23.26953125" style="127" customWidth="1"/>
    <col min="7182" max="7182" width="19.81640625" style="127" customWidth="1"/>
    <col min="7183" max="7183" width="17.08984375" style="127" customWidth="1"/>
    <col min="7184" max="7185" width="24.81640625" style="127" customWidth="1"/>
    <col min="7186" max="7186" width="21.6328125" style="127" customWidth="1"/>
    <col min="7187" max="7187" width="0" style="127" hidden="1" customWidth="1"/>
    <col min="7188" max="7188" width="24.08984375" style="127" customWidth="1"/>
    <col min="7189" max="7189" width="21.1796875" style="127" customWidth="1"/>
    <col min="7190" max="7190" width="23.81640625" style="127" customWidth="1"/>
    <col min="7191" max="7191" width="21.453125" style="127" customWidth="1"/>
    <col min="7192" max="7192" width="15.36328125" style="127" customWidth="1"/>
    <col min="7193" max="7196" width="0" style="127" hidden="1" customWidth="1"/>
    <col min="7197" max="7197" width="2.08984375" style="127" customWidth="1"/>
    <col min="7198" max="7198" width="18.36328125" style="127" customWidth="1"/>
    <col min="7199" max="7199" width="20.26953125" style="127" customWidth="1"/>
    <col min="7200" max="7200" width="22.26953125" style="127" customWidth="1"/>
    <col min="7201" max="7201" width="23.81640625" style="127" customWidth="1"/>
    <col min="7202" max="7202" width="20.81640625" style="127" customWidth="1"/>
    <col min="7203" max="7203" width="9.36328125" style="127" customWidth="1"/>
    <col min="7204" max="7204" width="26.90625" style="127" customWidth="1"/>
    <col min="7205" max="7205" width="16.08984375" style="127" customWidth="1"/>
    <col min="7206" max="7414" width="7.90625" style="127"/>
    <col min="7415" max="7415" width="2.6328125" style="127" customWidth="1"/>
    <col min="7416" max="7416" width="5.90625" style="127" customWidth="1"/>
    <col min="7417" max="7417" width="5.54296875" style="127" customWidth="1"/>
    <col min="7418" max="7421" width="2.6328125" style="127" customWidth="1"/>
    <col min="7422" max="7422" width="8.453125" style="127" customWidth="1"/>
    <col min="7423" max="7423" width="2.6328125" style="127" customWidth="1"/>
    <col min="7424" max="7424" width="31.26953125" style="127" customWidth="1"/>
    <col min="7425" max="7427" width="0" style="127" hidden="1" customWidth="1"/>
    <col min="7428" max="7428" width="24.26953125" style="127" customWidth="1"/>
    <col min="7429" max="7429" width="17.7265625" style="127" customWidth="1"/>
    <col min="7430" max="7430" width="19.7265625" style="127" customWidth="1"/>
    <col min="7431" max="7431" width="20.81640625" style="127" customWidth="1"/>
    <col min="7432" max="7432" width="16.08984375" style="127" customWidth="1"/>
    <col min="7433" max="7433" width="16.7265625" style="127" customWidth="1"/>
    <col min="7434" max="7434" width="15.7265625" style="127" customWidth="1"/>
    <col min="7435" max="7435" width="18.36328125" style="127" customWidth="1"/>
    <col min="7436" max="7436" width="19.81640625" style="127" customWidth="1"/>
    <col min="7437" max="7437" width="23.26953125" style="127" customWidth="1"/>
    <col min="7438" max="7438" width="19.81640625" style="127" customWidth="1"/>
    <col min="7439" max="7439" width="17.08984375" style="127" customWidth="1"/>
    <col min="7440" max="7441" width="24.81640625" style="127" customWidth="1"/>
    <col min="7442" max="7442" width="21.6328125" style="127" customWidth="1"/>
    <col min="7443" max="7443" width="0" style="127" hidden="1" customWidth="1"/>
    <col min="7444" max="7444" width="24.08984375" style="127" customWidth="1"/>
    <col min="7445" max="7445" width="21.1796875" style="127" customWidth="1"/>
    <col min="7446" max="7446" width="23.81640625" style="127" customWidth="1"/>
    <col min="7447" max="7447" width="21.453125" style="127" customWidth="1"/>
    <col min="7448" max="7448" width="15.36328125" style="127" customWidth="1"/>
    <col min="7449" max="7452" width="0" style="127" hidden="1" customWidth="1"/>
    <col min="7453" max="7453" width="2.08984375" style="127" customWidth="1"/>
    <col min="7454" max="7454" width="18.36328125" style="127" customWidth="1"/>
    <col min="7455" max="7455" width="20.26953125" style="127" customWidth="1"/>
    <col min="7456" max="7456" width="22.26953125" style="127" customWidth="1"/>
    <col min="7457" max="7457" width="23.81640625" style="127" customWidth="1"/>
    <col min="7458" max="7458" width="20.81640625" style="127" customWidth="1"/>
    <col min="7459" max="7459" width="9.36328125" style="127" customWidth="1"/>
    <col min="7460" max="7460" width="26.90625" style="127" customWidth="1"/>
    <col min="7461" max="7461" width="16.08984375" style="127" customWidth="1"/>
    <col min="7462" max="7670" width="7.90625" style="127"/>
    <col min="7671" max="7671" width="2.6328125" style="127" customWidth="1"/>
    <col min="7672" max="7672" width="5.90625" style="127" customWidth="1"/>
    <col min="7673" max="7673" width="5.54296875" style="127" customWidth="1"/>
    <col min="7674" max="7677" width="2.6328125" style="127" customWidth="1"/>
    <col min="7678" max="7678" width="8.453125" style="127" customWidth="1"/>
    <col min="7679" max="7679" width="2.6328125" style="127" customWidth="1"/>
    <col min="7680" max="7680" width="31.26953125" style="127" customWidth="1"/>
    <col min="7681" max="7683" width="0" style="127" hidden="1" customWidth="1"/>
    <col min="7684" max="7684" width="24.26953125" style="127" customWidth="1"/>
    <col min="7685" max="7685" width="17.7265625" style="127" customWidth="1"/>
    <col min="7686" max="7686" width="19.7265625" style="127" customWidth="1"/>
    <col min="7687" max="7687" width="20.81640625" style="127" customWidth="1"/>
    <col min="7688" max="7688" width="16.08984375" style="127" customWidth="1"/>
    <col min="7689" max="7689" width="16.7265625" style="127" customWidth="1"/>
    <col min="7690" max="7690" width="15.7265625" style="127" customWidth="1"/>
    <col min="7691" max="7691" width="18.36328125" style="127" customWidth="1"/>
    <col min="7692" max="7692" width="19.81640625" style="127" customWidth="1"/>
    <col min="7693" max="7693" width="23.26953125" style="127" customWidth="1"/>
    <col min="7694" max="7694" width="19.81640625" style="127" customWidth="1"/>
    <col min="7695" max="7695" width="17.08984375" style="127" customWidth="1"/>
    <col min="7696" max="7697" width="24.81640625" style="127" customWidth="1"/>
    <col min="7698" max="7698" width="21.6328125" style="127" customWidth="1"/>
    <col min="7699" max="7699" width="0" style="127" hidden="1" customWidth="1"/>
    <col min="7700" max="7700" width="24.08984375" style="127" customWidth="1"/>
    <col min="7701" max="7701" width="21.1796875" style="127" customWidth="1"/>
    <col min="7702" max="7702" width="23.81640625" style="127" customWidth="1"/>
    <col min="7703" max="7703" width="21.453125" style="127" customWidth="1"/>
    <col min="7704" max="7704" width="15.36328125" style="127" customWidth="1"/>
    <col min="7705" max="7708" width="0" style="127" hidden="1" customWidth="1"/>
    <col min="7709" max="7709" width="2.08984375" style="127" customWidth="1"/>
    <col min="7710" max="7710" width="18.36328125" style="127" customWidth="1"/>
    <col min="7711" max="7711" width="20.26953125" style="127" customWidth="1"/>
    <col min="7712" max="7712" width="22.26953125" style="127" customWidth="1"/>
    <col min="7713" max="7713" width="23.81640625" style="127" customWidth="1"/>
    <col min="7714" max="7714" width="20.81640625" style="127" customWidth="1"/>
    <col min="7715" max="7715" width="9.36328125" style="127" customWidth="1"/>
    <col min="7716" max="7716" width="26.90625" style="127" customWidth="1"/>
    <col min="7717" max="7717" width="16.08984375" style="127" customWidth="1"/>
    <col min="7718" max="7926" width="7.90625" style="127"/>
    <col min="7927" max="7927" width="2.6328125" style="127" customWidth="1"/>
    <col min="7928" max="7928" width="5.90625" style="127" customWidth="1"/>
    <col min="7929" max="7929" width="5.54296875" style="127" customWidth="1"/>
    <col min="7930" max="7933" width="2.6328125" style="127" customWidth="1"/>
    <col min="7934" max="7934" width="8.453125" style="127" customWidth="1"/>
    <col min="7935" max="7935" width="2.6328125" style="127" customWidth="1"/>
    <col min="7936" max="7936" width="31.26953125" style="127" customWidth="1"/>
    <col min="7937" max="7939" width="0" style="127" hidden="1" customWidth="1"/>
    <col min="7940" max="7940" width="24.26953125" style="127" customWidth="1"/>
    <col min="7941" max="7941" width="17.7265625" style="127" customWidth="1"/>
    <col min="7942" max="7942" width="19.7265625" style="127" customWidth="1"/>
    <col min="7943" max="7943" width="20.81640625" style="127" customWidth="1"/>
    <col min="7944" max="7944" width="16.08984375" style="127" customWidth="1"/>
    <col min="7945" max="7945" width="16.7265625" style="127" customWidth="1"/>
    <col min="7946" max="7946" width="15.7265625" style="127" customWidth="1"/>
    <col min="7947" max="7947" width="18.36328125" style="127" customWidth="1"/>
    <col min="7948" max="7948" width="19.81640625" style="127" customWidth="1"/>
    <col min="7949" max="7949" width="23.26953125" style="127" customWidth="1"/>
    <col min="7950" max="7950" width="19.81640625" style="127" customWidth="1"/>
    <col min="7951" max="7951" width="17.08984375" style="127" customWidth="1"/>
    <col min="7952" max="7953" width="24.81640625" style="127" customWidth="1"/>
    <col min="7954" max="7954" width="21.6328125" style="127" customWidth="1"/>
    <col min="7955" max="7955" width="0" style="127" hidden="1" customWidth="1"/>
    <col min="7956" max="7956" width="24.08984375" style="127" customWidth="1"/>
    <col min="7957" max="7957" width="21.1796875" style="127" customWidth="1"/>
    <col min="7958" max="7958" width="23.81640625" style="127" customWidth="1"/>
    <col min="7959" max="7959" width="21.453125" style="127" customWidth="1"/>
    <col min="7960" max="7960" width="15.36328125" style="127" customWidth="1"/>
    <col min="7961" max="7964" width="0" style="127" hidden="1" customWidth="1"/>
    <col min="7965" max="7965" width="2.08984375" style="127" customWidth="1"/>
    <col min="7966" max="7966" width="18.36328125" style="127" customWidth="1"/>
    <col min="7967" max="7967" width="20.26953125" style="127" customWidth="1"/>
    <col min="7968" max="7968" width="22.26953125" style="127" customWidth="1"/>
    <col min="7969" max="7969" width="23.81640625" style="127" customWidth="1"/>
    <col min="7970" max="7970" width="20.81640625" style="127" customWidth="1"/>
    <col min="7971" max="7971" width="9.36328125" style="127" customWidth="1"/>
    <col min="7972" max="7972" width="26.90625" style="127" customWidth="1"/>
    <col min="7973" max="7973" width="16.08984375" style="127" customWidth="1"/>
    <col min="7974" max="8182" width="7.90625" style="127"/>
    <col min="8183" max="8183" width="2.6328125" style="127" customWidth="1"/>
    <col min="8184" max="8184" width="5.90625" style="127" customWidth="1"/>
    <col min="8185" max="8185" width="5.54296875" style="127" customWidth="1"/>
    <col min="8186" max="8189" width="2.6328125" style="127" customWidth="1"/>
    <col min="8190" max="8190" width="8.453125" style="127" customWidth="1"/>
    <col min="8191" max="8191" width="2.6328125" style="127" customWidth="1"/>
    <col min="8192" max="8192" width="31.26953125" style="127" customWidth="1"/>
    <col min="8193" max="8195" width="0" style="127" hidden="1" customWidth="1"/>
    <col min="8196" max="8196" width="24.26953125" style="127" customWidth="1"/>
    <col min="8197" max="8197" width="17.7265625" style="127" customWidth="1"/>
    <col min="8198" max="8198" width="19.7265625" style="127" customWidth="1"/>
    <col min="8199" max="8199" width="20.81640625" style="127" customWidth="1"/>
    <col min="8200" max="8200" width="16.08984375" style="127" customWidth="1"/>
    <col min="8201" max="8201" width="16.7265625" style="127" customWidth="1"/>
    <col min="8202" max="8202" width="15.7265625" style="127" customWidth="1"/>
    <col min="8203" max="8203" width="18.36328125" style="127" customWidth="1"/>
    <col min="8204" max="8204" width="19.81640625" style="127" customWidth="1"/>
    <col min="8205" max="8205" width="23.26953125" style="127" customWidth="1"/>
    <col min="8206" max="8206" width="19.81640625" style="127" customWidth="1"/>
    <col min="8207" max="8207" width="17.08984375" style="127" customWidth="1"/>
    <col min="8208" max="8209" width="24.81640625" style="127" customWidth="1"/>
    <col min="8210" max="8210" width="21.6328125" style="127" customWidth="1"/>
    <col min="8211" max="8211" width="0" style="127" hidden="1" customWidth="1"/>
    <col min="8212" max="8212" width="24.08984375" style="127" customWidth="1"/>
    <col min="8213" max="8213" width="21.1796875" style="127" customWidth="1"/>
    <col min="8214" max="8214" width="23.81640625" style="127" customWidth="1"/>
    <col min="8215" max="8215" width="21.453125" style="127" customWidth="1"/>
    <col min="8216" max="8216" width="15.36328125" style="127" customWidth="1"/>
    <col min="8217" max="8220" width="0" style="127" hidden="1" customWidth="1"/>
    <col min="8221" max="8221" width="2.08984375" style="127" customWidth="1"/>
    <col min="8222" max="8222" width="18.36328125" style="127" customWidth="1"/>
    <col min="8223" max="8223" width="20.26953125" style="127" customWidth="1"/>
    <col min="8224" max="8224" width="22.26953125" style="127" customWidth="1"/>
    <col min="8225" max="8225" width="23.81640625" style="127" customWidth="1"/>
    <col min="8226" max="8226" width="20.81640625" style="127" customWidth="1"/>
    <col min="8227" max="8227" width="9.36328125" style="127" customWidth="1"/>
    <col min="8228" max="8228" width="26.90625" style="127" customWidth="1"/>
    <col min="8229" max="8229" width="16.08984375" style="127" customWidth="1"/>
    <col min="8230" max="8438" width="7.90625" style="127"/>
    <col min="8439" max="8439" width="2.6328125" style="127" customWidth="1"/>
    <col min="8440" max="8440" width="5.90625" style="127" customWidth="1"/>
    <col min="8441" max="8441" width="5.54296875" style="127" customWidth="1"/>
    <col min="8442" max="8445" width="2.6328125" style="127" customWidth="1"/>
    <col min="8446" max="8446" width="8.453125" style="127" customWidth="1"/>
    <col min="8447" max="8447" width="2.6328125" style="127" customWidth="1"/>
    <col min="8448" max="8448" width="31.26953125" style="127" customWidth="1"/>
    <col min="8449" max="8451" width="0" style="127" hidden="1" customWidth="1"/>
    <col min="8452" max="8452" width="24.26953125" style="127" customWidth="1"/>
    <col min="8453" max="8453" width="17.7265625" style="127" customWidth="1"/>
    <col min="8454" max="8454" width="19.7265625" style="127" customWidth="1"/>
    <col min="8455" max="8455" width="20.81640625" style="127" customWidth="1"/>
    <col min="8456" max="8456" width="16.08984375" style="127" customWidth="1"/>
    <col min="8457" max="8457" width="16.7265625" style="127" customWidth="1"/>
    <col min="8458" max="8458" width="15.7265625" style="127" customWidth="1"/>
    <col min="8459" max="8459" width="18.36328125" style="127" customWidth="1"/>
    <col min="8460" max="8460" width="19.81640625" style="127" customWidth="1"/>
    <col min="8461" max="8461" width="23.26953125" style="127" customWidth="1"/>
    <col min="8462" max="8462" width="19.81640625" style="127" customWidth="1"/>
    <col min="8463" max="8463" width="17.08984375" style="127" customWidth="1"/>
    <col min="8464" max="8465" width="24.81640625" style="127" customWidth="1"/>
    <col min="8466" max="8466" width="21.6328125" style="127" customWidth="1"/>
    <col min="8467" max="8467" width="0" style="127" hidden="1" customWidth="1"/>
    <col min="8468" max="8468" width="24.08984375" style="127" customWidth="1"/>
    <col min="8469" max="8469" width="21.1796875" style="127" customWidth="1"/>
    <col min="8470" max="8470" width="23.81640625" style="127" customWidth="1"/>
    <col min="8471" max="8471" width="21.453125" style="127" customWidth="1"/>
    <col min="8472" max="8472" width="15.36328125" style="127" customWidth="1"/>
    <col min="8473" max="8476" width="0" style="127" hidden="1" customWidth="1"/>
    <col min="8477" max="8477" width="2.08984375" style="127" customWidth="1"/>
    <col min="8478" max="8478" width="18.36328125" style="127" customWidth="1"/>
    <col min="8479" max="8479" width="20.26953125" style="127" customWidth="1"/>
    <col min="8480" max="8480" width="22.26953125" style="127" customWidth="1"/>
    <col min="8481" max="8481" width="23.81640625" style="127" customWidth="1"/>
    <col min="8482" max="8482" width="20.81640625" style="127" customWidth="1"/>
    <col min="8483" max="8483" width="9.36328125" style="127" customWidth="1"/>
    <col min="8484" max="8484" width="26.90625" style="127" customWidth="1"/>
    <col min="8485" max="8485" width="16.08984375" style="127" customWidth="1"/>
    <col min="8486" max="8694" width="7.90625" style="127"/>
    <col min="8695" max="8695" width="2.6328125" style="127" customWidth="1"/>
    <col min="8696" max="8696" width="5.90625" style="127" customWidth="1"/>
    <col min="8697" max="8697" width="5.54296875" style="127" customWidth="1"/>
    <col min="8698" max="8701" width="2.6328125" style="127" customWidth="1"/>
    <col min="8702" max="8702" width="8.453125" style="127" customWidth="1"/>
    <col min="8703" max="8703" width="2.6328125" style="127" customWidth="1"/>
    <col min="8704" max="8704" width="31.26953125" style="127" customWidth="1"/>
    <col min="8705" max="8707" width="0" style="127" hidden="1" customWidth="1"/>
    <col min="8708" max="8708" width="24.26953125" style="127" customWidth="1"/>
    <col min="8709" max="8709" width="17.7265625" style="127" customWidth="1"/>
    <col min="8710" max="8710" width="19.7265625" style="127" customWidth="1"/>
    <col min="8711" max="8711" width="20.81640625" style="127" customWidth="1"/>
    <col min="8712" max="8712" width="16.08984375" style="127" customWidth="1"/>
    <col min="8713" max="8713" width="16.7265625" style="127" customWidth="1"/>
    <col min="8714" max="8714" width="15.7265625" style="127" customWidth="1"/>
    <col min="8715" max="8715" width="18.36328125" style="127" customWidth="1"/>
    <col min="8716" max="8716" width="19.81640625" style="127" customWidth="1"/>
    <col min="8717" max="8717" width="23.26953125" style="127" customWidth="1"/>
    <col min="8718" max="8718" width="19.81640625" style="127" customWidth="1"/>
    <col min="8719" max="8719" width="17.08984375" style="127" customWidth="1"/>
    <col min="8720" max="8721" width="24.81640625" style="127" customWidth="1"/>
    <col min="8722" max="8722" width="21.6328125" style="127" customWidth="1"/>
    <col min="8723" max="8723" width="0" style="127" hidden="1" customWidth="1"/>
    <col min="8724" max="8724" width="24.08984375" style="127" customWidth="1"/>
    <col min="8725" max="8725" width="21.1796875" style="127" customWidth="1"/>
    <col min="8726" max="8726" width="23.81640625" style="127" customWidth="1"/>
    <col min="8727" max="8727" width="21.453125" style="127" customWidth="1"/>
    <col min="8728" max="8728" width="15.36328125" style="127" customWidth="1"/>
    <col min="8729" max="8732" width="0" style="127" hidden="1" customWidth="1"/>
    <col min="8733" max="8733" width="2.08984375" style="127" customWidth="1"/>
    <col min="8734" max="8734" width="18.36328125" style="127" customWidth="1"/>
    <col min="8735" max="8735" width="20.26953125" style="127" customWidth="1"/>
    <col min="8736" max="8736" width="22.26953125" style="127" customWidth="1"/>
    <col min="8737" max="8737" width="23.81640625" style="127" customWidth="1"/>
    <col min="8738" max="8738" width="20.81640625" style="127" customWidth="1"/>
    <col min="8739" max="8739" width="9.36328125" style="127" customWidth="1"/>
    <col min="8740" max="8740" width="26.90625" style="127" customWidth="1"/>
    <col min="8741" max="8741" width="16.08984375" style="127" customWidth="1"/>
    <col min="8742" max="8950" width="7.90625" style="127"/>
    <col min="8951" max="8951" width="2.6328125" style="127" customWidth="1"/>
    <col min="8952" max="8952" width="5.90625" style="127" customWidth="1"/>
    <col min="8953" max="8953" width="5.54296875" style="127" customWidth="1"/>
    <col min="8954" max="8957" width="2.6328125" style="127" customWidth="1"/>
    <col min="8958" max="8958" width="8.453125" style="127" customWidth="1"/>
    <col min="8959" max="8959" width="2.6328125" style="127" customWidth="1"/>
    <col min="8960" max="8960" width="31.26953125" style="127" customWidth="1"/>
    <col min="8961" max="8963" width="0" style="127" hidden="1" customWidth="1"/>
    <col min="8964" max="8964" width="24.26953125" style="127" customWidth="1"/>
    <col min="8965" max="8965" width="17.7265625" style="127" customWidth="1"/>
    <col min="8966" max="8966" width="19.7265625" style="127" customWidth="1"/>
    <col min="8967" max="8967" width="20.81640625" style="127" customWidth="1"/>
    <col min="8968" max="8968" width="16.08984375" style="127" customWidth="1"/>
    <col min="8969" max="8969" width="16.7265625" style="127" customWidth="1"/>
    <col min="8970" max="8970" width="15.7265625" style="127" customWidth="1"/>
    <col min="8971" max="8971" width="18.36328125" style="127" customWidth="1"/>
    <col min="8972" max="8972" width="19.81640625" style="127" customWidth="1"/>
    <col min="8973" max="8973" width="23.26953125" style="127" customWidth="1"/>
    <col min="8974" max="8974" width="19.81640625" style="127" customWidth="1"/>
    <col min="8975" max="8975" width="17.08984375" style="127" customWidth="1"/>
    <col min="8976" max="8977" width="24.81640625" style="127" customWidth="1"/>
    <col min="8978" max="8978" width="21.6328125" style="127" customWidth="1"/>
    <col min="8979" max="8979" width="0" style="127" hidden="1" customWidth="1"/>
    <col min="8980" max="8980" width="24.08984375" style="127" customWidth="1"/>
    <col min="8981" max="8981" width="21.1796875" style="127" customWidth="1"/>
    <col min="8982" max="8982" width="23.81640625" style="127" customWidth="1"/>
    <col min="8983" max="8983" width="21.453125" style="127" customWidth="1"/>
    <col min="8984" max="8984" width="15.36328125" style="127" customWidth="1"/>
    <col min="8985" max="8988" width="0" style="127" hidden="1" customWidth="1"/>
    <col min="8989" max="8989" width="2.08984375" style="127" customWidth="1"/>
    <col min="8990" max="8990" width="18.36328125" style="127" customWidth="1"/>
    <col min="8991" max="8991" width="20.26953125" style="127" customWidth="1"/>
    <col min="8992" max="8992" width="22.26953125" style="127" customWidth="1"/>
    <col min="8993" max="8993" width="23.81640625" style="127" customWidth="1"/>
    <col min="8994" max="8994" width="20.81640625" style="127" customWidth="1"/>
    <col min="8995" max="8995" width="9.36328125" style="127" customWidth="1"/>
    <col min="8996" max="8996" width="26.90625" style="127" customWidth="1"/>
    <col min="8997" max="8997" width="16.08984375" style="127" customWidth="1"/>
    <col min="8998" max="9206" width="7.90625" style="127"/>
    <col min="9207" max="9207" width="2.6328125" style="127" customWidth="1"/>
    <col min="9208" max="9208" width="5.90625" style="127" customWidth="1"/>
    <col min="9209" max="9209" width="5.54296875" style="127" customWidth="1"/>
    <col min="9210" max="9213" width="2.6328125" style="127" customWidth="1"/>
    <col min="9214" max="9214" width="8.453125" style="127" customWidth="1"/>
    <col min="9215" max="9215" width="2.6328125" style="127" customWidth="1"/>
    <col min="9216" max="9216" width="31.26953125" style="127" customWidth="1"/>
    <col min="9217" max="9219" width="0" style="127" hidden="1" customWidth="1"/>
    <col min="9220" max="9220" width="24.26953125" style="127" customWidth="1"/>
    <col min="9221" max="9221" width="17.7265625" style="127" customWidth="1"/>
    <col min="9222" max="9222" width="19.7265625" style="127" customWidth="1"/>
    <col min="9223" max="9223" width="20.81640625" style="127" customWidth="1"/>
    <col min="9224" max="9224" width="16.08984375" style="127" customWidth="1"/>
    <col min="9225" max="9225" width="16.7265625" style="127" customWidth="1"/>
    <col min="9226" max="9226" width="15.7265625" style="127" customWidth="1"/>
    <col min="9227" max="9227" width="18.36328125" style="127" customWidth="1"/>
    <col min="9228" max="9228" width="19.81640625" style="127" customWidth="1"/>
    <col min="9229" max="9229" width="23.26953125" style="127" customWidth="1"/>
    <col min="9230" max="9230" width="19.81640625" style="127" customWidth="1"/>
    <col min="9231" max="9231" width="17.08984375" style="127" customWidth="1"/>
    <col min="9232" max="9233" width="24.81640625" style="127" customWidth="1"/>
    <col min="9234" max="9234" width="21.6328125" style="127" customWidth="1"/>
    <col min="9235" max="9235" width="0" style="127" hidden="1" customWidth="1"/>
    <col min="9236" max="9236" width="24.08984375" style="127" customWidth="1"/>
    <col min="9237" max="9237" width="21.1796875" style="127" customWidth="1"/>
    <col min="9238" max="9238" width="23.81640625" style="127" customWidth="1"/>
    <col min="9239" max="9239" width="21.453125" style="127" customWidth="1"/>
    <col min="9240" max="9240" width="15.36328125" style="127" customWidth="1"/>
    <col min="9241" max="9244" width="0" style="127" hidden="1" customWidth="1"/>
    <col min="9245" max="9245" width="2.08984375" style="127" customWidth="1"/>
    <col min="9246" max="9246" width="18.36328125" style="127" customWidth="1"/>
    <col min="9247" max="9247" width="20.26953125" style="127" customWidth="1"/>
    <col min="9248" max="9248" width="22.26953125" style="127" customWidth="1"/>
    <col min="9249" max="9249" width="23.81640625" style="127" customWidth="1"/>
    <col min="9250" max="9250" width="20.81640625" style="127" customWidth="1"/>
    <col min="9251" max="9251" width="9.36328125" style="127" customWidth="1"/>
    <col min="9252" max="9252" width="26.90625" style="127" customWidth="1"/>
    <col min="9253" max="9253" width="16.08984375" style="127" customWidth="1"/>
    <col min="9254" max="9462" width="7.90625" style="127"/>
    <col min="9463" max="9463" width="2.6328125" style="127" customWidth="1"/>
    <col min="9464" max="9464" width="5.90625" style="127" customWidth="1"/>
    <col min="9465" max="9465" width="5.54296875" style="127" customWidth="1"/>
    <col min="9466" max="9469" width="2.6328125" style="127" customWidth="1"/>
    <col min="9470" max="9470" width="8.453125" style="127" customWidth="1"/>
    <col min="9471" max="9471" width="2.6328125" style="127" customWidth="1"/>
    <col min="9472" max="9472" width="31.26953125" style="127" customWidth="1"/>
    <col min="9473" max="9475" width="0" style="127" hidden="1" customWidth="1"/>
    <col min="9476" max="9476" width="24.26953125" style="127" customWidth="1"/>
    <col min="9477" max="9477" width="17.7265625" style="127" customWidth="1"/>
    <col min="9478" max="9478" width="19.7265625" style="127" customWidth="1"/>
    <col min="9479" max="9479" width="20.81640625" style="127" customWidth="1"/>
    <col min="9480" max="9480" width="16.08984375" style="127" customWidth="1"/>
    <col min="9481" max="9481" width="16.7265625" style="127" customWidth="1"/>
    <col min="9482" max="9482" width="15.7265625" style="127" customWidth="1"/>
    <col min="9483" max="9483" width="18.36328125" style="127" customWidth="1"/>
    <col min="9484" max="9484" width="19.81640625" style="127" customWidth="1"/>
    <col min="9485" max="9485" width="23.26953125" style="127" customWidth="1"/>
    <col min="9486" max="9486" width="19.81640625" style="127" customWidth="1"/>
    <col min="9487" max="9487" width="17.08984375" style="127" customWidth="1"/>
    <col min="9488" max="9489" width="24.81640625" style="127" customWidth="1"/>
    <col min="9490" max="9490" width="21.6328125" style="127" customWidth="1"/>
    <col min="9491" max="9491" width="0" style="127" hidden="1" customWidth="1"/>
    <col min="9492" max="9492" width="24.08984375" style="127" customWidth="1"/>
    <col min="9493" max="9493" width="21.1796875" style="127" customWidth="1"/>
    <col min="9494" max="9494" width="23.81640625" style="127" customWidth="1"/>
    <col min="9495" max="9495" width="21.453125" style="127" customWidth="1"/>
    <col min="9496" max="9496" width="15.36328125" style="127" customWidth="1"/>
    <col min="9497" max="9500" width="0" style="127" hidden="1" customWidth="1"/>
    <col min="9501" max="9501" width="2.08984375" style="127" customWidth="1"/>
    <col min="9502" max="9502" width="18.36328125" style="127" customWidth="1"/>
    <col min="9503" max="9503" width="20.26953125" style="127" customWidth="1"/>
    <col min="9504" max="9504" width="22.26953125" style="127" customWidth="1"/>
    <col min="9505" max="9505" width="23.81640625" style="127" customWidth="1"/>
    <col min="9506" max="9506" width="20.81640625" style="127" customWidth="1"/>
    <col min="9507" max="9507" width="9.36328125" style="127" customWidth="1"/>
    <col min="9508" max="9508" width="26.90625" style="127" customWidth="1"/>
    <col min="9509" max="9509" width="16.08984375" style="127" customWidth="1"/>
    <col min="9510" max="9718" width="7.90625" style="127"/>
    <col min="9719" max="9719" width="2.6328125" style="127" customWidth="1"/>
    <col min="9720" max="9720" width="5.90625" style="127" customWidth="1"/>
    <col min="9721" max="9721" width="5.54296875" style="127" customWidth="1"/>
    <col min="9722" max="9725" width="2.6328125" style="127" customWidth="1"/>
    <col min="9726" max="9726" width="8.453125" style="127" customWidth="1"/>
    <col min="9727" max="9727" width="2.6328125" style="127" customWidth="1"/>
    <col min="9728" max="9728" width="31.26953125" style="127" customWidth="1"/>
    <col min="9729" max="9731" width="0" style="127" hidden="1" customWidth="1"/>
    <col min="9732" max="9732" width="24.26953125" style="127" customWidth="1"/>
    <col min="9733" max="9733" width="17.7265625" style="127" customWidth="1"/>
    <col min="9734" max="9734" width="19.7265625" style="127" customWidth="1"/>
    <col min="9735" max="9735" width="20.81640625" style="127" customWidth="1"/>
    <col min="9736" max="9736" width="16.08984375" style="127" customWidth="1"/>
    <col min="9737" max="9737" width="16.7265625" style="127" customWidth="1"/>
    <col min="9738" max="9738" width="15.7265625" style="127" customWidth="1"/>
    <col min="9739" max="9739" width="18.36328125" style="127" customWidth="1"/>
    <col min="9740" max="9740" width="19.81640625" style="127" customWidth="1"/>
    <col min="9741" max="9741" width="23.26953125" style="127" customWidth="1"/>
    <col min="9742" max="9742" width="19.81640625" style="127" customWidth="1"/>
    <col min="9743" max="9743" width="17.08984375" style="127" customWidth="1"/>
    <col min="9744" max="9745" width="24.81640625" style="127" customWidth="1"/>
    <col min="9746" max="9746" width="21.6328125" style="127" customWidth="1"/>
    <col min="9747" max="9747" width="0" style="127" hidden="1" customWidth="1"/>
    <col min="9748" max="9748" width="24.08984375" style="127" customWidth="1"/>
    <col min="9749" max="9749" width="21.1796875" style="127" customWidth="1"/>
    <col min="9750" max="9750" width="23.81640625" style="127" customWidth="1"/>
    <col min="9751" max="9751" width="21.453125" style="127" customWidth="1"/>
    <col min="9752" max="9752" width="15.36328125" style="127" customWidth="1"/>
    <col min="9753" max="9756" width="0" style="127" hidden="1" customWidth="1"/>
    <col min="9757" max="9757" width="2.08984375" style="127" customWidth="1"/>
    <col min="9758" max="9758" width="18.36328125" style="127" customWidth="1"/>
    <col min="9759" max="9759" width="20.26953125" style="127" customWidth="1"/>
    <col min="9760" max="9760" width="22.26953125" style="127" customWidth="1"/>
    <col min="9761" max="9761" width="23.81640625" style="127" customWidth="1"/>
    <col min="9762" max="9762" width="20.81640625" style="127" customWidth="1"/>
    <col min="9763" max="9763" width="9.36328125" style="127" customWidth="1"/>
    <col min="9764" max="9764" width="26.90625" style="127" customWidth="1"/>
    <col min="9765" max="9765" width="16.08984375" style="127" customWidth="1"/>
    <col min="9766" max="9974" width="7.90625" style="127"/>
    <col min="9975" max="9975" width="2.6328125" style="127" customWidth="1"/>
    <col min="9976" max="9976" width="5.90625" style="127" customWidth="1"/>
    <col min="9977" max="9977" width="5.54296875" style="127" customWidth="1"/>
    <col min="9978" max="9981" width="2.6328125" style="127" customWidth="1"/>
    <col min="9982" max="9982" width="8.453125" style="127" customWidth="1"/>
    <col min="9983" max="9983" width="2.6328125" style="127" customWidth="1"/>
    <col min="9984" max="9984" width="31.26953125" style="127" customWidth="1"/>
    <col min="9985" max="9987" width="0" style="127" hidden="1" customWidth="1"/>
    <col min="9988" max="9988" width="24.26953125" style="127" customWidth="1"/>
    <col min="9989" max="9989" width="17.7265625" style="127" customWidth="1"/>
    <col min="9990" max="9990" width="19.7265625" style="127" customWidth="1"/>
    <col min="9991" max="9991" width="20.81640625" style="127" customWidth="1"/>
    <col min="9992" max="9992" width="16.08984375" style="127" customWidth="1"/>
    <col min="9993" max="9993" width="16.7265625" style="127" customWidth="1"/>
    <col min="9994" max="9994" width="15.7265625" style="127" customWidth="1"/>
    <col min="9995" max="9995" width="18.36328125" style="127" customWidth="1"/>
    <col min="9996" max="9996" width="19.81640625" style="127" customWidth="1"/>
    <col min="9997" max="9997" width="23.26953125" style="127" customWidth="1"/>
    <col min="9998" max="9998" width="19.81640625" style="127" customWidth="1"/>
    <col min="9999" max="9999" width="17.08984375" style="127" customWidth="1"/>
    <col min="10000" max="10001" width="24.81640625" style="127" customWidth="1"/>
    <col min="10002" max="10002" width="21.6328125" style="127" customWidth="1"/>
    <col min="10003" max="10003" width="0" style="127" hidden="1" customWidth="1"/>
    <col min="10004" max="10004" width="24.08984375" style="127" customWidth="1"/>
    <col min="10005" max="10005" width="21.1796875" style="127" customWidth="1"/>
    <col min="10006" max="10006" width="23.81640625" style="127" customWidth="1"/>
    <col min="10007" max="10007" width="21.453125" style="127" customWidth="1"/>
    <col min="10008" max="10008" width="15.36328125" style="127" customWidth="1"/>
    <col min="10009" max="10012" width="0" style="127" hidden="1" customWidth="1"/>
    <col min="10013" max="10013" width="2.08984375" style="127" customWidth="1"/>
    <col min="10014" max="10014" width="18.36328125" style="127" customWidth="1"/>
    <col min="10015" max="10015" width="20.26953125" style="127" customWidth="1"/>
    <col min="10016" max="10016" width="22.26953125" style="127" customWidth="1"/>
    <col min="10017" max="10017" width="23.81640625" style="127" customWidth="1"/>
    <col min="10018" max="10018" width="20.81640625" style="127" customWidth="1"/>
    <col min="10019" max="10019" width="9.36328125" style="127" customWidth="1"/>
    <col min="10020" max="10020" width="26.90625" style="127" customWidth="1"/>
    <col min="10021" max="10021" width="16.08984375" style="127" customWidth="1"/>
    <col min="10022" max="10230" width="7.90625" style="127"/>
    <col min="10231" max="10231" width="2.6328125" style="127" customWidth="1"/>
    <col min="10232" max="10232" width="5.90625" style="127" customWidth="1"/>
    <col min="10233" max="10233" width="5.54296875" style="127" customWidth="1"/>
    <col min="10234" max="10237" width="2.6328125" style="127" customWidth="1"/>
    <col min="10238" max="10238" width="8.453125" style="127" customWidth="1"/>
    <col min="10239" max="10239" width="2.6328125" style="127" customWidth="1"/>
    <col min="10240" max="10240" width="31.26953125" style="127" customWidth="1"/>
    <col min="10241" max="10243" width="0" style="127" hidden="1" customWidth="1"/>
    <col min="10244" max="10244" width="24.26953125" style="127" customWidth="1"/>
    <col min="10245" max="10245" width="17.7265625" style="127" customWidth="1"/>
    <col min="10246" max="10246" width="19.7265625" style="127" customWidth="1"/>
    <col min="10247" max="10247" width="20.81640625" style="127" customWidth="1"/>
    <col min="10248" max="10248" width="16.08984375" style="127" customWidth="1"/>
    <col min="10249" max="10249" width="16.7265625" style="127" customWidth="1"/>
    <col min="10250" max="10250" width="15.7265625" style="127" customWidth="1"/>
    <col min="10251" max="10251" width="18.36328125" style="127" customWidth="1"/>
    <col min="10252" max="10252" width="19.81640625" style="127" customWidth="1"/>
    <col min="10253" max="10253" width="23.26953125" style="127" customWidth="1"/>
    <col min="10254" max="10254" width="19.81640625" style="127" customWidth="1"/>
    <col min="10255" max="10255" width="17.08984375" style="127" customWidth="1"/>
    <col min="10256" max="10257" width="24.81640625" style="127" customWidth="1"/>
    <col min="10258" max="10258" width="21.6328125" style="127" customWidth="1"/>
    <col min="10259" max="10259" width="0" style="127" hidden="1" customWidth="1"/>
    <col min="10260" max="10260" width="24.08984375" style="127" customWidth="1"/>
    <col min="10261" max="10261" width="21.1796875" style="127" customWidth="1"/>
    <col min="10262" max="10262" width="23.81640625" style="127" customWidth="1"/>
    <col min="10263" max="10263" width="21.453125" style="127" customWidth="1"/>
    <col min="10264" max="10264" width="15.36328125" style="127" customWidth="1"/>
    <col min="10265" max="10268" width="0" style="127" hidden="1" customWidth="1"/>
    <col min="10269" max="10269" width="2.08984375" style="127" customWidth="1"/>
    <col min="10270" max="10270" width="18.36328125" style="127" customWidth="1"/>
    <col min="10271" max="10271" width="20.26953125" style="127" customWidth="1"/>
    <col min="10272" max="10272" width="22.26953125" style="127" customWidth="1"/>
    <col min="10273" max="10273" width="23.81640625" style="127" customWidth="1"/>
    <col min="10274" max="10274" width="20.81640625" style="127" customWidth="1"/>
    <col min="10275" max="10275" width="9.36328125" style="127" customWidth="1"/>
    <col min="10276" max="10276" width="26.90625" style="127" customWidth="1"/>
    <col min="10277" max="10277" width="16.08984375" style="127" customWidth="1"/>
    <col min="10278" max="10486" width="7.90625" style="127"/>
    <col min="10487" max="10487" width="2.6328125" style="127" customWidth="1"/>
    <col min="10488" max="10488" width="5.90625" style="127" customWidth="1"/>
    <col min="10489" max="10489" width="5.54296875" style="127" customWidth="1"/>
    <col min="10490" max="10493" width="2.6328125" style="127" customWidth="1"/>
    <col min="10494" max="10494" width="8.453125" style="127" customWidth="1"/>
    <col min="10495" max="10495" width="2.6328125" style="127" customWidth="1"/>
    <col min="10496" max="10496" width="31.26953125" style="127" customWidth="1"/>
    <col min="10497" max="10499" width="0" style="127" hidden="1" customWidth="1"/>
    <col min="10500" max="10500" width="24.26953125" style="127" customWidth="1"/>
    <col min="10501" max="10501" width="17.7265625" style="127" customWidth="1"/>
    <col min="10502" max="10502" width="19.7265625" style="127" customWidth="1"/>
    <col min="10503" max="10503" width="20.81640625" style="127" customWidth="1"/>
    <col min="10504" max="10504" width="16.08984375" style="127" customWidth="1"/>
    <col min="10505" max="10505" width="16.7265625" style="127" customWidth="1"/>
    <col min="10506" max="10506" width="15.7265625" style="127" customWidth="1"/>
    <col min="10507" max="10507" width="18.36328125" style="127" customWidth="1"/>
    <col min="10508" max="10508" width="19.81640625" style="127" customWidth="1"/>
    <col min="10509" max="10509" width="23.26953125" style="127" customWidth="1"/>
    <col min="10510" max="10510" width="19.81640625" style="127" customWidth="1"/>
    <col min="10511" max="10511" width="17.08984375" style="127" customWidth="1"/>
    <col min="10512" max="10513" width="24.81640625" style="127" customWidth="1"/>
    <col min="10514" max="10514" width="21.6328125" style="127" customWidth="1"/>
    <col min="10515" max="10515" width="0" style="127" hidden="1" customWidth="1"/>
    <col min="10516" max="10516" width="24.08984375" style="127" customWidth="1"/>
    <col min="10517" max="10517" width="21.1796875" style="127" customWidth="1"/>
    <col min="10518" max="10518" width="23.81640625" style="127" customWidth="1"/>
    <col min="10519" max="10519" width="21.453125" style="127" customWidth="1"/>
    <col min="10520" max="10520" width="15.36328125" style="127" customWidth="1"/>
    <col min="10521" max="10524" width="0" style="127" hidden="1" customWidth="1"/>
    <col min="10525" max="10525" width="2.08984375" style="127" customWidth="1"/>
    <col min="10526" max="10526" width="18.36328125" style="127" customWidth="1"/>
    <col min="10527" max="10527" width="20.26953125" style="127" customWidth="1"/>
    <col min="10528" max="10528" width="22.26953125" style="127" customWidth="1"/>
    <col min="10529" max="10529" width="23.81640625" style="127" customWidth="1"/>
    <col min="10530" max="10530" width="20.81640625" style="127" customWidth="1"/>
    <col min="10531" max="10531" width="9.36328125" style="127" customWidth="1"/>
    <col min="10532" max="10532" width="26.90625" style="127" customWidth="1"/>
    <col min="10533" max="10533" width="16.08984375" style="127" customWidth="1"/>
    <col min="10534" max="10742" width="7.90625" style="127"/>
    <col min="10743" max="10743" width="2.6328125" style="127" customWidth="1"/>
    <col min="10744" max="10744" width="5.90625" style="127" customWidth="1"/>
    <col min="10745" max="10745" width="5.54296875" style="127" customWidth="1"/>
    <col min="10746" max="10749" width="2.6328125" style="127" customWidth="1"/>
    <col min="10750" max="10750" width="8.453125" style="127" customWidth="1"/>
    <col min="10751" max="10751" width="2.6328125" style="127" customWidth="1"/>
    <col min="10752" max="10752" width="31.26953125" style="127" customWidth="1"/>
    <col min="10753" max="10755" width="0" style="127" hidden="1" customWidth="1"/>
    <col min="10756" max="10756" width="24.26953125" style="127" customWidth="1"/>
    <col min="10757" max="10757" width="17.7265625" style="127" customWidth="1"/>
    <col min="10758" max="10758" width="19.7265625" style="127" customWidth="1"/>
    <col min="10759" max="10759" width="20.81640625" style="127" customWidth="1"/>
    <col min="10760" max="10760" width="16.08984375" style="127" customWidth="1"/>
    <col min="10761" max="10761" width="16.7265625" style="127" customWidth="1"/>
    <col min="10762" max="10762" width="15.7265625" style="127" customWidth="1"/>
    <col min="10763" max="10763" width="18.36328125" style="127" customWidth="1"/>
    <col min="10764" max="10764" width="19.81640625" style="127" customWidth="1"/>
    <col min="10765" max="10765" width="23.26953125" style="127" customWidth="1"/>
    <col min="10766" max="10766" width="19.81640625" style="127" customWidth="1"/>
    <col min="10767" max="10767" width="17.08984375" style="127" customWidth="1"/>
    <col min="10768" max="10769" width="24.81640625" style="127" customWidth="1"/>
    <col min="10770" max="10770" width="21.6328125" style="127" customWidth="1"/>
    <col min="10771" max="10771" width="0" style="127" hidden="1" customWidth="1"/>
    <col min="10772" max="10772" width="24.08984375" style="127" customWidth="1"/>
    <col min="10773" max="10773" width="21.1796875" style="127" customWidth="1"/>
    <col min="10774" max="10774" width="23.81640625" style="127" customWidth="1"/>
    <col min="10775" max="10775" width="21.453125" style="127" customWidth="1"/>
    <col min="10776" max="10776" width="15.36328125" style="127" customWidth="1"/>
    <col min="10777" max="10780" width="0" style="127" hidden="1" customWidth="1"/>
    <col min="10781" max="10781" width="2.08984375" style="127" customWidth="1"/>
    <col min="10782" max="10782" width="18.36328125" style="127" customWidth="1"/>
    <col min="10783" max="10783" width="20.26953125" style="127" customWidth="1"/>
    <col min="10784" max="10784" width="22.26953125" style="127" customWidth="1"/>
    <col min="10785" max="10785" width="23.81640625" style="127" customWidth="1"/>
    <col min="10786" max="10786" width="20.81640625" style="127" customWidth="1"/>
    <col min="10787" max="10787" width="9.36328125" style="127" customWidth="1"/>
    <col min="10788" max="10788" width="26.90625" style="127" customWidth="1"/>
    <col min="10789" max="10789" width="16.08984375" style="127" customWidth="1"/>
    <col min="10790" max="10998" width="7.90625" style="127"/>
    <col min="10999" max="10999" width="2.6328125" style="127" customWidth="1"/>
    <col min="11000" max="11000" width="5.90625" style="127" customWidth="1"/>
    <col min="11001" max="11001" width="5.54296875" style="127" customWidth="1"/>
    <col min="11002" max="11005" width="2.6328125" style="127" customWidth="1"/>
    <col min="11006" max="11006" width="8.453125" style="127" customWidth="1"/>
    <col min="11007" max="11007" width="2.6328125" style="127" customWidth="1"/>
    <col min="11008" max="11008" width="31.26953125" style="127" customWidth="1"/>
    <col min="11009" max="11011" width="0" style="127" hidden="1" customWidth="1"/>
    <col min="11012" max="11012" width="24.26953125" style="127" customWidth="1"/>
    <col min="11013" max="11013" width="17.7265625" style="127" customWidth="1"/>
    <col min="11014" max="11014" width="19.7265625" style="127" customWidth="1"/>
    <col min="11015" max="11015" width="20.81640625" style="127" customWidth="1"/>
    <col min="11016" max="11016" width="16.08984375" style="127" customWidth="1"/>
    <col min="11017" max="11017" width="16.7265625" style="127" customWidth="1"/>
    <col min="11018" max="11018" width="15.7265625" style="127" customWidth="1"/>
    <col min="11019" max="11019" width="18.36328125" style="127" customWidth="1"/>
    <col min="11020" max="11020" width="19.81640625" style="127" customWidth="1"/>
    <col min="11021" max="11021" width="23.26953125" style="127" customWidth="1"/>
    <col min="11022" max="11022" width="19.81640625" style="127" customWidth="1"/>
    <col min="11023" max="11023" width="17.08984375" style="127" customWidth="1"/>
    <col min="11024" max="11025" width="24.81640625" style="127" customWidth="1"/>
    <col min="11026" max="11026" width="21.6328125" style="127" customWidth="1"/>
    <col min="11027" max="11027" width="0" style="127" hidden="1" customWidth="1"/>
    <col min="11028" max="11028" width="24.08984375" style="127" customWidth="1"/>
    <col min="11029" max="11029" width="21.1796875" style="127" customWidth="1"/>
    <col min="11030" max="11030" width="23.81640625" style="127" customWidth="1"/>
    <col min="11031" max="11031" width="21.453125" style="127" customWidth="1"/>
    <col min="11032" max="11032" width="15.36328125" style="127" customWidth="1"/>
    <col min="11033" max="11036" width="0" style="127" hidden="1" customWidth="1"/>
    <col min="11037" max="11037" width="2.08984375" style="127" customWidth="1"/>
    <col min="11038" max="11038" width="18.36328125" style="127" customWidth="1"/>
    <col min="11039" max="11039" width="20.26953125" style="127" customWidth="1"/>
    <col min="11040" max="11040" width="22.26953125" style="127" customWidth="1"/>
    <col min="11041" max="11041" width="23.81640625" style="127" customWidth="1"/>
    <col min="11042" max="11042" width="20.81640625" style="127" customWidth="1"/>
    <col min="11043" max="11043" width="9.36328125" style="127" customWidth="1"/>
    <col min="11044" max="11044" width="26.90625" style="127" customWidth="1"/>
    <col min="11045" max="11045" width="16.08984375" style="127" customWidth="1"/>
    <col min="11046" max="11254" width="7.90625" style="127"/>
    <col min="11255" max="11255" width="2.6328125" style="127" customWidth="1"/>
    <col min="11256" max="11256" width="5.90625" style="127" customWidth="1"/>
    <col min="11257" max="11257" width="5.54296875" style="127" customWidth="1"/>
    <col min="11258" max="11261" width="2.6328125" style="127" customWidth="1"/>
    <col min="11262" max="11262" width="8.453125" style="127" customWidth="1"/>
    <col min="11263" max="11263" width="2.6328125" style="127" customWidth="1"/>
    <col min="11264" max="11264" width="31.26953125" style="127" customWidth="1"/>
    <col min="11265" max="11267" width="0" style="127" hidden="1" customWidth="1"/>
    <col min="11268" max="11268" width="24.26953125" style="127" customWidth="1"/>
    <col min="11269" max="11269" width="17.7265625" style="127" customWidth="1"/>
    <col min="11270" max="11270" width="19.7265625" style="127" customWidth="1"/>
    <col min="11271" max="11271" width="20.81640625" style="127" customWidth="1"/>
    <col min="11272" max="11272" width="16.08984375" style="127" customWidth="1"/>
    <col min="11273" max="11273" width="16.7265625" style="127" customWidth="1"/>
    <col min="11274" max="11274" width="15.7265625" style="127" customWidth="1"/>
    <col min="11275" max="11275" width="18.36328125" style="127" customWidth="1"/>
    <col min="11276" max="11276" width="19.81640625" style="127" customWidth="1"/>
    <col min="11277" max="11277" width="23.26953125" style="127" customWidth="1"/>
    <col min="11278" max="11278" width="19.81640625" style="127" customWidth="1"/>
    <col min="11279" max="11279" width="17.08984375" style="127" customWidth="1"/>
    <col min="11280" max="11281" width="24.81640625" style="127" customWidth="1"/>
    <col min="11282" max="11282" width="21.6328125" style="127" customWidth="1"/>
    <col min="11283" max="11283" width="0" style="127" hidden="1" customWidth="1"/>
    <col min="11284" max="11284" width="24.08984375" style="127" customWidth="1"/>
    <col min="11285" max="11285" width="21.1796875" style="127" customWidth="1"/>
    <col min="11286" max="11286" width="23.81640625" style="127" customWidth="1"/>
    <col min="11287" max="11287" width="21.453125" style="127" customWidth="1"/>
    <col min="11288" max="11288" width="15.36328125" style="127" customWidth="1"/>
    <col min="11289" max="11292" width="0" style="127" hidden="1" customWidth="1"/>
    <col min="11293" max="11293" width="2.08984375" style="127" customWidth="1"/>
    <col min="11294" max="11294" width="18.36328125" style="127" customWidth="1"/>
    <col min="11295" max="11295" width="20.26953125" style="127" customWidth="1"/>
    <col min="11296" max="11296" width="22.26953125" style="127" customWidth="1"/>
    <col min="11297" max="11297" width="23.81640625" style="127" customWidth="1"/>
    <col min="11298" max="11298" width="20.81640625" style="127" customWidth="1"/>
    <col min="11299" max="11299" width="9.36328125" style="127" customWidth="1"/>
    <col min="11300" max="11300" width="26.90625" style="127" customWidth="1"/>
    <col min="11301" max="11301" width="16.08984375" style="127" customWidth="1"/>
    <col min="11302" max="11510" width="7.90625" style="127"/>
    <col min="11511" max="11511" width="2.6328125" style="127" customWidth="1"/>
    <col min="11512" max="11512" width="5.90625" style="127" customWidth="1"/>
    <col min="11513" max="11513" width="5.54296875" style="127" customWidth="1"/>
    <col min="11514" max="11517" width="2.6328125" style="127" customWidth="1"/>
    <col min="11518" max="11518" width="8.453125" style="127" customWidth="1"/>
    <col min="11519" max="11519" width="2.6328125" style="127" customWidth="1"/>
    <col min="11520" max="11520" width="31.26953125" style="127" customWidth="1"/>
    <col min="11521" max="11523" width="0" style="127" hidden="1" customWidth="1"/>
    <col min="11524" max="11524" width="24.26953125" style="127" customWidth="1"/>
    <col min="11525" max="11525" width="17.7265625" style="127" customWidth="1"/>
    <col min="11526" max="11526" width="19.7265625" style="127" customWidth="1"/>
    <col min="11527" max="11527" width="20.81640625" style="127" customWidth="1"/>
    <col min="11528" max="11528" width="16.08984375" style="127" customWidth="1"/>
    <col min="11529" max="11529" width="16.7265625" style="127" customWidth="1"/>
    <col min="11530" max="11530" width="15.7265625" style="127" customWidth="1"/>
    <col min="11531" max="11531" width="18.36328125" style="127" customWidth="1"/>
    <col min="11532" max="11532" width="19.81640625" style="127" customWidth="1"/>
    <col min="11533" max="11533" width="23.26953125" style="127" customWidth="1"/>
    <col min="11534" max="11534" width="19.81640625" style="127" customWidth="1"/>
    <col min="11535" max="11535" width="17.08984375" style="127" customWidth="1"/>
    <col min="11536" max="11537" width="24.81640625" style="127" customWidth="1"/>
    <col min="11538" max="11538" width="21.6328125" style="127" customWidth="1"/>
    <col min="11539" max="11539" width="0" style="127" hidden="1" customWidth="1"/>
    <col min="11540" max="11540" width="24.08984375" style="127" customWidth="1"/>
    <col min="11541" max="11541" width="21.1796875" style="127" customWidth="1"/>
    <col min="11542" max="11542" width="23.81640625" style="127" customWidth="1"/>
    <col min="11543" max="11543" width="21.453125" style="127" customWidth="1"/>
    <col min="11544" max="11544" width="15.36328125" style="127" customWidth="1"/>
    <col min="11545" max="11548" width="0" style="127" hidden="1" customWidth="1"/>
    <col min="11549" max="11549" width="2.08984375" style="127" customWidth="1"/>
    <col min="11550" max="11550" width="18.36328125" style="127" customWidth="1"/>
    <col min="11551" max="11551" width="20.26953125" style="127" customWidth="1"/>
    <col min="11552" max="11552" width="22.26953125" style="127" customWidth="1"/>
    <col min="11553" max="11553" width="23.81640625" style="127" customWidth="1"/>
    <col min="11554" max="11554" width="20.81640625" style="127" customWidth="1"/>
    <col min="11555" max="11555" width="9.36328125" style="127" customWidth="1"/>
    <col min="11556" max="11556" width="26.90625" style="127" customWidth="1"/>
    <col min="11557" max="11557" width="16.08984375" style="127" customWidth="1"/>
    <col min="11558" max="11766" width="7.90625" style="127"/>
    <col min="11767" max="11767" width="2.6328125" style="127" customWidth="1"/>
    <col min="11768" max="11768" width="5.90625" style="127" customWidth="1"/>
    <col min="11769" max="11769" width="5.54296875" style="127" customWidth="1"/>
    <col min="11770" max="11773" width="2.6328125" style="127" customWidth="1"/>
    <col min="11774" max="11774" width="8.453125" style="127" customWidth="1"/>
    <col min="11775" max="11775" width="2.6328125" style="127" customWidth="1"/>
    <col min="11776" max="11776" width="31.26953125" style="127" customWidth="1"/>
    <col min="11777" max="11779" width="0" style="127" hidden="1" customWidth="1"/>
    <col min="11780" max="11780" width="24.26953125" style="127" customWidth="1"/>
    <col min="11781" max="11781" width="17.7265625" style="127" customWidth="1"/>
    <col min="11782" max="11782" width="19.7265625" style="127" customWidth="1"/>
    <col min="11783" max="11783" width="20.81640625" style="127" customWidth="1"/>
    <col min="11784" max="11784" width="16.08984375" style="127" customWidth="1"/>
    <col min="11785" max="11785" width="16.7265625" style="127" customWidth="1"/>
    <col min="11786" max="11786" width="15.7265625" style="127" customWidth="1"/>
    <col min="11787" max="11787" width="18.36328125" style="127" customWidth="1"/>
    <col min="11788" max="11788" width="19.81640625" style="127" customWidth="1"/>
    <col min="11789" max="11789" width="23.26953125" style="127" customWidth="1"/>
    <col min="11790" max="11790" width="19.81640625" style="127" customWidth="1"/>
    <col min="11791" max="11791" width="17.08984375" style="127" customWidth="1"/>
    <col min="11792" max="11793" width="24.81640625" style="127" customWidth="1"/>
    <col min="11794" max="11794" width="21.6328125" style="127" customWidth="1"/>
    <col min="11795" max="11795" width="0" style="127" hidden="1" customWidth="1"/>
    <col min="11796" max="11796" width="24.08984375" style="127" customWidth="1"/>
    <col min="11797" max="11797" width="21.1796875" style="127" customWidth="1"/>
    <col min="11798" max="11798" width="23.81640625" style="127" customWidth="1"/>
    <col min="11799" max="11799" width="21.453125" style="127" customWidth="1"/>
    <col min="11800" max="11800" width="15.36328125" style="127" customWidth="1"/>
    <col min="11801" max="11804" width="0" style="127" hidden="1" customWidth="1"/>
    <col min="11805" max="11805" width="2.08984375" style="127" customWidth="1"/>
    <col min="11806" max="11806" width="18.36328125" style="127" customWidth="1"/>
    <col min="11807" max="11807" width="20.26953125" style="127" customWidth="1"/>
    <col min="11808" max="11808" width="22.26953125" style="127" customWidth="1"/>
    <col min="11809" max="11809" width="23.81640625" style="127" customWidth="1"/>
    <col min="11810" max="11810" width="20.81640625" style="127" customWidth="1"/>
    <col min="11811" max="11811" width="9.36328125" style="127" customWidth="1"/>
    <col min="11812" max="11812" width="26.90625" style="127" customWidth="1"/>
    <col min="11813" max="11813" width="16.08984375" style="127" customWidth="1"/>
    <col min="11814" max="12022" width="7.90625" style="127"/>
    <col min="12023" max="12023" width="2.6328125" style="127" customWidth="1"/>
    <col min="12024" max="12024" width="5.90625" style="127" customWidth="1"/>
    <col min="12025" max="12025" width="5.54296875" style="127" customWidth="1"/>
    <col min="12026" max="12029" width="2.6328125" style="127" customWidth="1"/>
    <col min="12030" max="12030" width="8.453125" style="127" customWidth="1"/>
    <col min="12031" max="12031" width="2.6328125" style="127" customWidth="1"/>
    <col min="12032" max="12032" width="31.26953125" style="127" customWidth="1"/>
    <col min="12033" max="12035" width="0" style="127" hidden="1" customWidth="1"/>
    <col min="12036" max="12036" width="24.26953125" style="127" customWidth="1"/>
    <col min="12037" max="12037" width="17.7265625" style="127" customWidth="1"/>
    <col min="12038" max="12038" width="19.7265625" style="127" customWidth="1"/>
    <col min="12039" max="12039" width="20.81640625" style="127" customWidth="1"/>
    <col min="12040" max="12040" width="16.08984375" style="127" customWidth="1"/>
    <col min="12041" max="12041" width="16.7265625" style="127" customWidth="1"/>
    <col min="12042" max="12042" width="15.7265625" style="127" customWidth="1"/>
    <col min="12043" max="12043" width="18.36328125" style="127" customWidth="1"/>
    <col min="12044" max="12044" width="19.81640625" style="127" customWidth="1"/>
    <col min="12045" max="12045" width="23.26953125" style="127" customWidth="1"/>
    <col min="12046" max="12046" width="19.81640625" style="127" customWidth="1"/>
    <col min="12047" max="12047" width="17.08984375" style="127" customWidth="1"/>
    <col min="12048" max="12049" width="24.81640625" style="127" customWidth="1"/>
    <col min="12050" max="12050" width="21.6328125" style="127" customWidth="1"/>
    <col min="12051" max="12051" width="0" style="127" hidden="1" customWidth="1"/>
    <col min="12052" max="12052" width="24.08984375" style="127" customWidth="1"/>
    <col min="12053" max="12053" width="21.1796875" style="127" customWidth="1"/>
    <col min="12054" max="12054" width="23.81640625" style="127" customWidth="1"/>
    <col min="12055" max="12055" width="21.453125" style="127" customWidth="1"/>
    <col min="12056" max="12056" width="15.36328125" style="127" customWidth="1"/>
    <col min="12057" max="12060" width="0" style="127" hidden="1" customWidth="1"/>
    <col min="12061" max="12061" width="2.08984375" style="127" customWidth="1"/>
    <col min="12062" max="12062" width="18.36328125" style="127" customWidth="1"/>
    <col min="12063" max="12063" width="20.26953125" style="127" customWidth="1"/>
    <col min="12064" max="12064" width="22.26953125" style="127" customWidth="1"/>
    <col min="12065" max="12065" width="23.81640625" style="127" customWidth="1"/>
    <col min="12066" max="12066" width="20.81640625" style="127" customWidth="1"/>
    <col min="12067" max="12067" width="9.36328125" style="127" customWidth="1"/>
    <col min="12068" max="12068" width="26.90625" style="127" customWidth="1"/>
    <col min="12069" max="12069" width="16.08984375" style="127" customWidth="1"/>
    <col min="12070" max="12278" width="7.90625" style="127"/>
    <col min="12279" max="12279" width="2.6328125" style="127" customWidth="1"/>
    <col min="12280" max="12280" width="5.90625" style="127" customWidth="1"/>
    <col min="12281" max="12281" width="5.54296875" style="127" customWidth="1"/>
    <col min="12282" max="12285" width="2.6328125" style="127" customWidth="1"/>
    <col min="12286" max="12286" width="8.453125" style="127" customWidth="1"/>
    <col min="12287" max="12287" width="2.6328125" style="127" customWidth="1"/>
    <col min="12288" max="12288" width="31.26953125" style="127" customWidth="1"/>
    <col min="12289" max="12291" width="0" style="127" hidden="1" customWidth="1"/>
    <col min="12292" max="12292" width="24.26953125" style="127" customWidth="1"/>
    <col min="12293" max="12293" width="17.7265625" style="127" customWidth="1"/>
    <col min="12294" max="12294" width="19.7265625" style="127" customWidth="1"/>
    <col min="12295" max="12295" width="20.81640625" style="127" customWidth="1"/>
    <col min="12296" max="12296" width="16.08984375" style="127" customWidth="1"/>
    <col min="12297" max="12297" width="16.7265625" style="127" customWidth="1"/>
    <col min="12298" max="12298" width="15.7265625" style="127" customWidth="1"/>
    <col min="12299" max="12299" width="18.36328125" style="127" customWidth="1"/>
    <col min="12300" max="12300" width="19.81640625" style="127" customWidth="1"/>
    <col min="12301" max="12301" width="23.26953125" style="127" customWidth="1"/>
    <col min="12302" max="12302" width="19.81640625" style="127" customWidth="1"/>
    <col min="12303" max="12303" width="17.08984375" style="127" customWidth="1"/>
    <col min="12304" max="12305" width="24.81640625" style="127" customWidth="1"/>
    <col min="12306" max="12306" width="21.6328125" style="127" customWidth="1"/>
    <col min="12307" max="12307" width="0" style="127" hidden="1" customWidth="1"/>
    <col min="12308" max="12308" width="24.08984375" style="127" customWidth="1"/>
    <col min="12309" max="12309" width="21.1796875" style="127" customWidth="1"/>
    <col min="12310" max="12310" width="23.81640625" style="127" customWidth="1"/>
    <col min="12311" max="12311" width="21.453125" style="127" customWidth="1"/>
    <col min="12312" max="12312" width="15.36328125" style="127" customWidth="1"/>
    <col min="12313" max="12316" width="0" style="127" hidden="1" customWidth="1"/>
    <col min="12317" max="12317" width="2.08984375" style="127" customWidth="1"/>
    <col min="12318" max="12318" width="18.36328125" style="127" customWidth="1"/>
    <col min="12319" max="12319" width="20.26953125" style="127" customWidth="1"/>
    <col min="12320" max="12320" width="22.26953125" style="127" customWidth="1"/>
    <col min="12321" max="12321" width="23.81640625" style="127" customWidth="1"/>
    <col min="12322" max="12322" width="20.81640625" style="127" customWidth="1"/>
    <col min="12323" max="12323" width="9.36328125" style="127" customWidth="1"/>
    <col min="12324" max="12324" width="26.90625" style="127" customWidth="1"/>
    <col min="12325" max="12325" width="16.08984375" style="127" customWidth="1"/>
    <col min="12326" max="12534" width="7.90625" style="127"/>
    <col min="12535" max="12535" width="2.6328125" style="127" customWidth="1"/>
    <col min="12536" max="12536" width="5.90625" style="127" customWidth="1"/>
    <col min="12537" max="12537" width="5.54296875" style="127" customWidth="1"/>
    <col min="12538" max="12541" width="2.6328125" style="127" customWidth="1"/>
    <col min="12542" max="12542" width="8.453125" style="127" customWidth="1"/>
    <col min="12543" max="12543" width="2.6328125" style="127" customWidth="1"/>
    <col min="12544" max="12544" width="31.26953125" style="127" customWidth="1"/>
    <col min="12545" max="12547" width="0" style="127" hidden="1" customWidth="1"/>
    <col min="12548" max="12548" width="24.26953125" style="127" customWidth="1"/>
    <col min="12549" max="12549" width="17.7265625" style="127" customWidth="1"/>
    <col min="12550" max="12550" width="19.7265625" style="127" customWidth="1"/>
    <col min="12551" max="12551" width="20.81640625" style="127" customWidth="1"/>
    <col min="12552" max="12552" width="16.08984375" style="127" customWidth="1"/>
    <col min="12553" max="12553" width="16.7265625" style="127" customWidth="1"/>
    <col min="12554" max="12554" width="15.7265625" style="127" customWidth="1"/>
    <col min="12555" max="12555" width="18.36328125" style="127" customWidth="1"/>
    <col min="12556" max="12556" width="19.81640625" style="127" customWidth="1"/>
    <col min="12557" max="12557" width="23.26953125" style="127" customWidth="1"/>
    <col min="12558" max="12558" width="19.81640625" style="127" customWidth="1"/>
    <col min="12559" max="12559" width="17.08984375" style="127" customWidth="1"/>
    <col min="12560" max="12561" width="24.81640625" style="127" customWidth="1"/>
    <col min="12562" max="12562" width="21.6328125" style="127" customWidth="1"/>
    <col min="12563" max="12563" width="0" style="127" hidden="1" customWidth="1"/>
    <col min="12564" max="12564" width="24.08984375" style="127" customWidth="1"/>
    <col min="12565" max="12565" width="21.1796875" style="127" customWidth="1"/>
    <col min="12566" max="12566" width="23.81640625" style="127" customWidth="1"/>
    <col min="12567" max="12567" width="21.453125" style="127" customWidth="1"/>
    <col min="12568" max="12568" width="15.36328125" style="127" customWidth="1"/>
    <col min="12569" max="12572" width="0" style="127" hidden="1" customWidth="1"/>
    <col min="12573" max="12573" width="2.08984375" style="127" customWidth="1"/>
    <col min="12574" max="12574" width="18.36328125" style="127" customWidth="1"/>
    <col min="12575" max="12575" width="20.26953125" style="127" customWidth="1"/>
    <col min="12576" max="12576" width="22.26953125" style="127" customWidth="1"/>
    <col min="12577" max="12577" width="23.81640625" style="127" customWidth="1"/>
    <col min="12578" max="12578" width="20.81640625" style="127" customWidth="1"/>
    <col min="12579" max="12579" width="9.36328125" style="127" customWidth="1"/>
    <col min="12580" max="12580" width="26.90625" style="127" customWidth="1"/>
    <col min="12581" max="12581" width="16.08984375" style="127" customWidth="1"/>
    <col min="12582" max="12790" width="7.90625" style="127"/>
    <col min="12791" max="12791" width="2.6328125" style="127" customWidth="1"/>
    <col min="12792" max="12792" width="5.90625" style="127" customWidth="1"/>
    <col min="12793" max="12793" width="5.54296875" style="127" customWidth="1"/>
    <col min="12794" max="12797" width="2.6328125" style="127" customWidth="1"/>
    <col min="12798" max="12798" width="8.453125" style="127" customWidth="1"/>
    <col min="12799" max="12799" width="2.6328125" style="127" customWidth="1"/>
    <col min="12800" max="12800" width="31.26953125" style="127" customWidth="1"/>
    <col min="12801" max="12803" width="0" style="127" hidden="1" customWidth="1"/>
    <col min="12804" max="12804" width="24.26953125" style="127" customWidth="1"/>
    <col min="12805" max="12805" width="17.7265625" style="127" customWidth="1"/>
    <col min="12806" max="12806" width="19.7265625" style="127" customWidth="1"/>
    <col min="12807" max="12807" width="20.81640625" style="127" customWidth="1"/>
    <col min="12808" max="12808" width="16.08984375" style="127" customWidth="1"/>
    <col min="12809" max="12809" width="16.7265625" style="127" customWidth="1"/>
    <col min="12810" max="12810" width="15.7265625" style="127" customWidth="1"/>
    <col min="12811" max="12811" width="18.36328125" style="127" customWidth="1"/>
    <col min="12812" max="12812" width="19.81640625" style="127" customWidth="1"/>
    <col min="12813" max="12813" width="23.26953125" style="127" customWidth="1"/>
    <col min="12814" max="12814" width="19.81640625" style="127" customWidth="1"/>
    <col min="12815" max="12815" width="17.08984375" style="127" customWidth="1"/>
    <col min="12816" max="12817" width="24.81640625" style="127" customWidth="1"/>
    <col min="12818" max="12818" width="21.6328125" style="127" customWidth="1"/>
    <col min="12819" max="12819" width="0" style="127" hidden="1" customWidth="1"/>
    <col min="12820" max="12820" width="24.08984375" style="127" customWidth="1"/>
    <col min="12821" max="12821" width="21.1796875" style="127" customWidth="1"/>
    <col min="12822" max="12822" width="23.81640625" style="127" customWidth="1"/>
    <col min="12823" max="12823" width="21.453125" style="127" customWidth="1"/>
    <col min="12824" max="12824" width="15.36328125" style="127" customWidth="1"/>
    <col min="12825" max="12828" width="0" style="127" hidden="1" customWidth="1"/>
    <col min="12829" max="12829" width="2.08984375" style="127" customWidth="1"/>
    <col min="12830" max="12830" width="18.36328125" style="127" customWidth="1"/>
    <col min="12831" max="12831" width="20.26953125" style="127" customWidth="1"/>
    <col min="12832" max="12832" width="22.26953125" style="127" customWidth="1"/>
    <col min="12833" max="12833" width="23.81640625" style="127" customWidth="1"/>
    <col min="12834" max="12834" width="20.81640625" style="127" customWidth="1"/>
    <col min="12835" max="12835" width="9.36328125" style="127" customWidth="1"/>
    <col min="12836" max="12836" width="26.90625" style="127" customWidth="1"/>
    <col min="12837" max="12837" width="16.08984375" style="127" customWidth="1"/>
    <col min="12838" max="13046" width="7.90625" style="127"/>
    <col min="13047" max="13047" width="2.6328125" style="127" customWidth="1"/>
    <col min="13048" max="13048" width="5.90625" style="127" customWidth="1"/>
    <col min="13049" max="13049" width="5.54296875" style="127" customWidth="1"/>
    <col min="13050" max="13053" width="2.6328125" style="127" customWidth="1"/>
    <col min="13054" max="13054" width="8.453125" style="127" customWidth="1"/>
    <col min="13055" max="13055" width="2.6328125" style="127" customWidth="1"/>
    <col min="13056" max="13056" width="31.26953125" style="127" customWidth="1"/>
    <col min="13057" max="13059" width="0" style="127" hidden="1" customWidth="1"/>
    <col min="13060" max="13060" width="24.26953125" style="127" customWidth="1"/>
    <col min="13061" max="13061" width="17.7265625" style="127" customWidth="1"/>
    <col min="13062" max="13062" width="19.7265625" style="127" customWidth="1"/>
    <col min="13063" max="13063" width="20.81640625" style="127" customWidth="1"/>
    <col min="13064" max="13064" width="16.08984375" style="127" customWidth="1"/>
    <col min="13065" max="13065" width="16.7265625" style="127" customWidth="1"/>
    <col min="13066" max="13066" width="15.7265625" style="127" customWidth="1"/>
    <col min="13067" max="13067" width="18.36328125" style="127" customWidth="1"/>
    <col min="13068" max="13068" width="19.81640625" style="127" customWidth="1"/>
    <col min="13069" max="13069" width="23.26953125" style="127" customWidth="1"/>
    <col min="13070" max="13070" width="19.81640625" style="127" customWidth="1"/>
    <col min="13071" max="13071" width="17.08984375" style="127" customWidth="1"/>
    <col min="13072" max="13073" width="24.81640625" style="127" customWidth="1"/>
    <col min="13074" max="13074" width="21.6328125" style="127" customWidth="1"/>
    <col min="13075" max="13075" width="0" style="127" hidden="1" customWidth="1"/>
    <col min="13076" max="13076" width="24.08984375" style="127" customWidth="1"/>
    <col min="13077" max="13077" width="21.1796875" style="127" customWidth="1"/>
    <col min="13078" max="13078" width="23.81640625" style="127" customWidth="1"/>
    <col min="13079" max="13079" width="21.453125" style="127" customWidth="1"/>
    <col min="13080" max="13080" width="15.36328125" style="127" customWidth="1"/>
    <col min="13081" max="13084" width="0" style="127" hidden="1" customWidth="1"/>
    <col min="13085" max="13085" width="2.08984375" style="127" customWidth="1"/>
    <col min="13086" max="13086" width="18.36328125" style="127" customWidth="1"/>
    <col min="13087" max="13087" width="20.26953125" style="127" customWidth="1"/>
    <col min="13088" max="13088" width="22.26953125" style="127" customWidth="1"/>
    <col min="13089" max="13089" width="23.81640625" style="127" customWidth="1"/>
    <col min="13090" max="13090" width="20.81640625" style="127" customWidth="1"/>
    <col min="13091" max="13091" width="9.36328125" style="127" customWidth="1"/>
    <col min="13092" max="13092" width="26.90625" style="127" customWidth="1"/>
    <col min="13093" max="13093" width="16.08984375" style="127" customWidth="1"/>
    <col min="13094" max="13302" width="7.90625" style="127"/>
    <col min="13303" max="13303" width="2.6328125" style="127" customWidth="1"/>
    <col min="13304" max="13304" width="5.90625" style="127" customWidth="1"/>
    <col min="13305" max="13305" width="5.54296875" style="127" customWidth="1"/>
    <col min="13306" max="13309" width="2.6328125" style="127" customWidth="1"/>
    <col min="13310" max="13310" width="8.453125" style="127" customWidth="1"/>
    <col min="13311" max="13311" width="2.6328125" style="127" customWidth="1"/>
    <col min="13312" max="13312" width="31.26953125" style="127" customWidth="1"/>
    <col min="13313" max="13315" width="0" style="127" hidden="1" customWidth="1"/>
    <col min="13316" max="13316" width="24.26953125" style="127" customWidth="1"/>
    <col min="13317" max="13317" width="17.7265625" style="127" customWidth="1"/>
    <col min="13318" max="13318" width="19.7265625" style="127" customWidth="1"/>
    <col min="13319" max="13319" width="20.81640625" style="127" customWidth="1"/>
    <col min="13320" max="13320" width="16.08984375" style="127" customWidth="1"/>
    <col min="13321" max="13321" width="16.7265625" style="127" customWidth="1"/>
    <col min="13322" max="13322" width="15.7265625" style="127" customWidth="1"/>
    <col min="13323" max="13323" width="18.36328125" style="127" customWidth="1"/>
    <col min="13324" max="13324" width="19.81640625" style="127" customWidth="1"/>
    <col min="13325" max="13325" width="23.26953125" style="127" customWidth="1"/>
    <col min="13326" max="13326" width="19.81640625" style="127" customWidth="1"/>
    <col min="13327" max="13327" width="17.08984375" style="127" customWidth="1"/>
    <col min="13328" max="13329" width="24.81640625" style="127" customWidth="1"/>
    <col min="13330" max="13330" width="21.6328125" style="127" customWidth="1"/>
    <col min="13331" max="13331" width="0" style="127" hidden="1" customWidth="1"/>
    <col min="13332" max="13332" width="24.08984375" style="127" customWidth="1"/>
    <col min="13333" max="13333" width="21.1796875" style="127" customWidth="1"/>
    <col min="13334" max="13334" width="23.81640625" style="127" customWidth="1"/>
    <col min="13335" max="13335" width="21.453125" style="127" customWidth="1"/>
    <col min="13336" max="13336" width="15.36328125" style="127" customWidth="1"/>
    <col min="13337" max="13340" width="0" style="127" hidden="1" customWidth="1"/>
    <col min="13341" max="13341" width="2.08984375" style="127" customWidth="1"/>
    <col min="13342" max="13342" width="18.36328125" style="127" customWidth="1"/>
    <col min="13343" max="13343" width="20.26953125" style="127" customWidth="1"/>
    <col min="13344" max="13344" width="22.26953125" style="127" customWidth="1"/>
    <col min="13345" max="13345" width="23.81640625" style="127" customWidth="1"/>
    <col min="13346" max="13346" width="20.81640625" style="127" customWidth="1"/>
    <col min="13347" max="13347" width="9.36328125" style="127" customWidth="1"/>
    <col min="13348" max="13348" width="26.90625" style="127" customWidth="1"/>
    <col min="13349" max="13349" width="16.08984375" style="127" customWidth="1"/>
    <col min="13350" max="13558" width="7.90625" style="127"/>
    <col min="13559" max="13559" width="2.6328125" style="127" customWidth="1"/>
    <col min="13560" max="13560" width="5.90625" style="127" customWidth="1"/>
    <col min="13561" max="13561" width="5.54296875" style="127" customWidth="1"/>
    <col min="13562" max="13565" width="2.6328125" style="127" customWidth="1"/>
    <col min="13566" max="13566" width="8.453125" style="127" customWidth="1"/>
    <col min="13567" max="13567" width="2.6328125" style="127" customWidth="1"/>
    <col min="13568" max="13568" width="31.26953125" style="127" customWidth="1"/>
    <col min="13569" max="13571" width="0" style="127" hidden="1" customWidth="1"/>
    <col min="13572" max="13572" width="24.26953125" style="127" customWidth="1"/>
    <col min="13573" max="13573" width="17.7265625" style="127" customWidth="1"/>
    <col min="13574" max="13574" width="19.7265625" style="127" customWidth="1"/>
    <col min="13575" max="13575" width="20.81640625" style="127" customWidth="1"/>
    <col min="13576" max="13576" width="16.08984375" style="127" customWidth="1"/>
    <col min="13577" max="13577" width="16.7265625" style="127" customWidth="1"/>
    <col min="13578" max="13578" width="15.7265625" style="127" customWidth="1"/>
    <col min="13579" max="13579" width="18.36328125" style="127" customWidth="1"/>
    <col min="13580" max="13580" width="19.81640625" style="127" customWidth="1"/>
    <col min="13581" max="13581" width="23.26953125" style="127" customWidth="1"/>
    <col min="13582" max="13582" width="19.81640625" style="127" customWidth="1"/>
    <col min="13583" max="13583" width="17.08984375" style="127" customWidth="1"/>
    <col min="13584" max="13585" width="24.81640625" style="127" customWidth="1"/>
    <col min="13586" max="13586" width="21.6328125" style="127" customWidth="1"/>
    <col min="13587" max="13587" width="0" style="127" hidden="1" customWidth="1"/>
    <col min="13588" max="13588" width="24.08984375" style="127" customWidth="1"/>
    <col min="13589" max="13589" width="21.1796875" style="127" customWidth="1"/>
    <col min="13590" max="13590" width="23.81640625" style="127" customWidth="1"/>
    <col min="13591" max="13591" width="21.453125" style="127" customWidth="1"/>
    <col min="13592" max="13592" width="15.36328125" style="127" customWidth="1"/>
    <col min="13593" max="13596" width="0" style="127" hidden="1" customWidth="1"/>
    <col min="13597" max="13597" width="2.08984375" style="127" customWidth="1"/>
    <col min="13598" max="13598" width="18.36328125" style="127" customWidth="1"/>
    <col min="13599" max="13599" width="20.26953125" style="127" customWidth="1"/>
    <col min="13600" max="13600" width="22.26953125" style="127" customWidth="1"/>
    <col min="13601" max="13601" width="23.81640625" style="127" customWidth="1"/>
    <col min="13602" max="13602" width="20.81640625" style="127" customWidth="1"/>
    <col min="13603" max="13603" width="9.36328125" style="127" customWidth="1"/>
    <col min="13604" max="13604" width="26.90625" style="127" customWidth="1"/>
    <col min="13605" max="13605" width="16.08984375" style="127" customWidth="1"/>
    <col min="13606" max="13814" width="7.90625" style="127"/>
    <col min="13815" max="13815" width="2.6328125" style="127" customWidth="1"/>
    <col min="13816" max="13816" width="5.90625" style="127" customWidth="1"/>
    <col min="13817" max="13817" width="5.54296875" style="127" customWidth="1"/>
    <col min="13818" max="13821" width="2.6328125" style="127" customWidth="1"/>
    <col min="13822" max="13822" width="8.453125" style="127" customWidth="1"/>
    <col min="13823" max="13823" width="2.6328125" style="127" customWidth="1"/>
    <col min="13824" max="13824" width="31.26953125" style="127" customWidth="1"/>
    <col min="13825" max="13827" width="0" style="127" hidden="1" customWidth="1"/>
    <col min="13828" max="13828" width="24.26953125" style="127" customWidth="1"/>
    <col min="13829" max="13829" width="17.7265625" style="127" customWidth="1"/>
    <col min="13830" max="13830" width="19.7265625" style="127" customWidth="1"/>
    <col min="13831" max="13831" width="20.81640625" style="127" customWidth="1"/>
    <col min="13832" max="13832" width="16.08984375" style="127" customWidth="1"/>
    <col min="13833" max="13833" width="16.7265625" style="127" customWidth="1"/>
    <col min="13834" max="13834" width="15.7265625" style="127" customWidth="1"/>
    <col min="13835" max="13835" width="18.36328125" style="127" customWidth="1"/>
    <col min="13836" max="13836" width="19.81640625" style="127" customWidth="1"/>
    <col min="13837" max="13837" width="23.26953125" style="127" customWidth="1"/>
    <col min="13838" max="13838" width="19.81640625" style="127" customWidth="1"/>
    <col min="13839" max="13839" width="17.08984375" style="127" customWidth="1"/>
    <col min="13840" max="13841" width="24.81640625" style="127" customWidth="1"/>
    <col min="13842" max="13842" width="21.6328125" style="127" customWidth="1"/>
    <col min="13843" max="13843" width="0" style="127" hidden="1" customWidth="1"/>
    <col min="13844" max="13844" width="24.08984375" style="127" customWidth="1"/>
    <col min="13845" max="13845" width="21.1796875" style="127" customWidth="1"/>
    <col min="13846" max="13846" width="23.81640625" style="127" customWidth="1"/>
    <col min="13847" max="13847" width="21.453125" style="127" customWidth="1"/>
    <col min="13848" max="13848" width="15.36328125" style="127" customWidth="1"/>
    <col min="13849" max="13852" width="0" style="127" hidden="1" customWidth="1"/>
    <col min="13853" max="13853" width="2.08984375" style="127" customWidth="1"/>
    <col min="13854" max="13854" width="18.36328125" style="127" customWidth="1"/>
    <col min="13855" max="13855" width="20.26953125" style="127" customWidth="1"/>
    <col min="13856" max="13856" width="22.26953125" style="127" customWidth="1"/>
    <col min="13857" max="13857" width="23.81640625" style="127" customWidth="1"/>
    <col min="13858" max="13858" width="20.81640625" style="127" customWidth="1"/>
    <col min="13859" max="13859" width="9.36328125" style="127" customWidth="1"/>
    <col min="13860" max="13860" width="26.90625" style="127" customWidth="1"/>
    <col min="13861" max="13861" width="16.08984375" style="127" customWidth="1"/>
    <col min="13862" max="14070" width="7.90625" style="127"/>
    <col min="14071" max="14071" width="2.6328125" style="127" customWidth="1"/>
    <col min="14072" max="14072" width="5.90625" style="127" customWidth="1"/>
    <col min="14073" max="14073" width="5.54296875" style="127" customWidth="1"/>
    <col min="14074" max="14077" width="2.6328125" style="127" customWidth="1"/>
    <col min="14078" max="14078" width="8.453125" style="127" customWidth="1"/>
    <col min="14079" max="14079" width="2.6328125" style="127" customWidth="1"/>
    <col min="14080" max="14080" width="31.26953125" style="127" customWidth="1"/>
    <col min="14081" max="14083" width="0" style="127" hidden="1" customWidth="1"/>
    <col min="14084" max="14084" width="24.26953125" style="127" customWidth="1"/>
    <col min="14085" max="14085" width="17.7265625" style="127" customWidth="1"/>
    <col min="14086" max="14086" width="19.7265625" style="127" customWidth="1"/>
    <col min="14087" max="14087" width="20.81640625" style="127" customWidth="1"/>
    <col min="14088" max="14088" width="16.08984375" style="127" customWidth="1"/>
    <col min="14089" max="14089" width="16.7265625" style="127" customWidth="1"/>
    <col min="14090" max="14090" width="15.7265625" style="127" customWidth="1"/>
    <col min="14091" max="14091" width="18.36328125" style="127" customWidth="1"/>
    <col min="14092" max="14092" width="19.81640625" style="127" customWidth="1"/>
    <col min="14093" max="14093" width="23.26953125" style="127" customWidth="1"/>
    <col min="14094" max="14094" width="19.81640625" style="127" customWidth="1"/>
    <col min="14095" max="14095" width="17.08984375" style="127" customWidth="1"/>
    <col min="14096" max="14097" width="24.81640625" style="127" customWidth="1"/>
    <col min="14098" max="14098" width="21.6328125" style="127" customWidth="1"/>
    <col min="14099" max="14099" width="0" style="127" hidden="1" customWidth="1"/>
    <col min="14100" max="14100" width="24.08984375" style="127" customWidth="1"/>
    <col min="14101" max="14101" width="21.1796875" style="127" customWidth="1"/>
    <col min="14102" max="14102" width="23.81640625" style="127" customWidth="1"/>
    <col min="14103" max="14103" width="21.453125" style="127" customWidth="1"/>
    <col min="14104" max="14104" width="15.36328125" style="127" customWidth="1"/>
    <col min="14105" max="14108" width="0" style="127" hidden="1" customWidth="1"/>
    <col min="14109" max="14109" width="2.08984375" style="127" customWidth="1"/>
    <col min="14110" max="14110" width="18.36328125" style="127" customWidth="1"/>
    <col min="14111" max="14111" width="20.26953125" style="127" customWidth="1"/>
    <col min="14112" max="14112" width="22.26953125" style="127" customWidth="1"/>
    <col min="14113" max="14113" width="23.81640625" style="127" customWidth="1"/>
    <col min="14114" max="14114" width="20.81640625" style="127" customWidth="1"/>
    <col min="14115" max="14115" width="9.36328125" style="127" customWidth="1"/>
    <col min="14116" max="14116" width="26.90625" style="127" customWidth="1"/>
    <col min="14117" max="14117" width="16.08984375" style="127" customWidth="1"/>
    <col min="14118" max="14326" width="7.90625" style="127"/>
    <col min="14327" max="14327" width="2.6328125" style="127" customWidth="1"/>
    <col min="14328" max="14328" width="5.90625" style="127" customWidth="1"/>
    <col min="14329" max="14329" width="5.54296875" style="127" customWidth="1"/>
    <col min="14330" max="14333" width="2.6328125" style="127" customWidth="1"/>
    <col min="14334" max="14334" width="8.453125" style="127" customWidth="1"/>
    <col min="14335" max="14335" width="2.6328125" style="127" customWidth="1"/>
    <col min="14336" max="14336" width="31.26953125" style="127" customWidth="1"/>
    <col min="14337" max="14339" width="0" style="127" hidden="1" customWidth="1"/>
    <col min="14340" max="14340" width="24.26953125" style="127" customWidth="1"/>
    <col min="14341" max="14341" width="17.7265625" style="127" customWidth="1"/>
    <col min="14342" max="14342" width="19.7265625" style="127" customWidth="1"/>
    <col min="14343" max="14343" width="20.81640625" style="127" customWidth="1"/>
    <col min="14344" max="14344" width="16.08984375" style="127" customWidth="1"/>
    <col min="14345" max="14345" width="16.7265625" style="127" customWidth="1"/>
    <col min="14346" max="14346" width="15.7265625" style="127" customWidth="1"/>
    <col min="14347" max="14347" width="18.36328125" style="127" customWidth="1"/>
    <col min="14348" max="14348" width="19.81640625" style="127" customWidth="1"/>
    <col min="14349" max="14349" width="23.26953125" style="127" customWidth="1"/>
    <col min="14350" max="14350" width="19.81640625" style="127" customWidth="1"/>
    <col min="14351" max="14351" width="17.08984375" style="127" customWidth="1"/>
    <col min="14352" max="14353" width="24.81640625" style="127" customWidth="1"/>
    <col min="14354" max="14354" width="21.6328125" style="127" customWidth="1"/>
    <col min="14355" max="14355" width="0" style="127" hidden="1" customWidth="1"/>
    <col min="14356" max="14356" width="24.08984375" style="127" customWidth="1"/>
    <col min="14357" max="14357" width="21.1796875" style="127" customWidth="1"/>
    <col min="14358" max="14358" width="23.81640625" style="127" customWidth="1"/>
    <col min="14359" max="14359" width="21.453125" style="127" customWidth="1"/>
    <col min="14360" max="14360" width="15.36328125" style="127" customWidth="1"/>
    <col min="14361" max="14364" width="0" style="127" hidden="1" customWidth="1"/>
    <col min="14365" max="14365" width="2.08984375" style="127" customWidth="1"/>
    <col min="14366" max="14366" width="18.36328125" style="127" customWidth="1"/>
    <col min="14367" max="14367" width="20.26953125" style="127" customWidth="1"/>
    <col min="14368" max="14368" width="22.26953125" style="127" customWidth="1"/>
    <col min="14369" max="14369" width="23.81640625" style="127" customWidth="1"/>
    <col min="14370" max="14370" width="20.81640625" style="127" customWidth="1"/>
    <col min="14371" max="14371" width="9.36328125" style="127" customWidth="1"/>
    <col min="14372" max="14372" width="26.90625" style="127" customWidth="1"/>
    <col min="14373" max="14373" width="16.08984375" style="127" customWidth="1"/>
    <col min="14374" max="14582" width="7.90625" style="127"/>
    <col min="14583" max="14583" width="2.6328125" style="127" customWidth="1"/>
    <col min="14584" max="14584" width="5.90625" style="127" customWidth="1"/>
    <col min="14585" max="14585" width="5.54296875" style="127" customWidth="1"/>
    <col min="14586" max="14589" width="2.6328125" style="127" customWidth="1"/>
    <col min="14590" max="14590" width="8.453125" style="127" customWidth="1"/>
    <col min="14591" max="14591" width="2.6328125" style="127" customWidth="1"/>
    <col min="14592" max="14592" width="31.26953125" style="127" customWidth="1"/>
    <col min="14593" max="14595" width="0" style="127" hidden="1" customWidth="1"/>
    <col min="14596" max="14596" width="24.26953125" style="127" customWidth="1"/>
    <col min="14597" max="14597" width="17.7265625" style="127" customWidth="1"/>
    <col min="14598" max="14598" width="19.7265625" style="127" customWidth="1"/>
    <col min="14599" max="14599" width="20.81640625" style="127" customWidth="1"/>
    <col min="14600" max="14600" width="16.08984375" style="127" customWidth="1"/>
    <col min="14601" max="14601" width="16.7265625" style="127" customWidth="1"/>
    <col min="14602" max="14602" width="15.7265625" style="127" customWidth="1"/>
    <col min="14603" max="14603" width="18.36328125" style="127" customWidth="1"/>
    <col min="14604" max="14604" width="19.81640625" style="127" customWidth="1"/>
    <col min="14605" max="14605" width="23.26953125" style="127" customWidth="1"/>
    <col min="14606" max="14606" width="19.81640625" style="127" customWidth="1"/>
    <col min="14607" max="14607" width="17.08984375" style="127" customWidth="1"/>
    <col min="14608" max="14609" width="24.81640625" style="127" customWidth="1"/>
    <col min="14610" max="14610" width="21.6328125" style="127" customWidth="1"/>
    <col min="14611" max="14611" width="0" style="127" hidden="1" customWidth="1"/>
    <col min="14612" max="14612" width="24.08984375" style="127" customWidth="1"/>
    <col min="14613" max="14613" width="21.1796875" style="127" customWidth="1"/>
    <col min="14614" max="14614" width="23.81640625" style="127" customWidth="1"/>
    <col min="14615" max="14615" width="21.453125" style="127" customWidth="1"/>
    <col min="14616" max="14616" width="15.36328125" style="127" customWidth="1"/>
    <col min="14617" max="14620" width="0" style="127" hidden="1" customWidth="1"/>
    <col min="14621" max="14621" width="2.08984375" style="127" customWidth="1"/>
    <col min="14622" max="14622" width="18.36328125" style="127" customWidth="1"/>
    <col min="14623" max="14623" width="20.26953125" style="127" customWidth="1"/>
    <col min="14624" max="14624" width="22.26953125" style="127" customWidth="1"/>
    <col min="14625" max="14625" width="23.81640625" style="127" customWidth="1"/>
    <col min="14626" max="14626" width="20.81640625" style="127" customWidth="1"/>
    <col min="14627" max="14627" width="9.36328125" style="127" customWidth="1"/>
    <col min="14628" max="14628" width="26.90625" style="127" customWidth="1"/>
    <col min="14629" max="14629" width="16.08984375" style="127" customWidth="1"/>
    <col min="14630" max="14838" width="7.90625" style="127"/>
    <col min="14839" max="14839" width="2.6328125" style="127" customWidth="1"/>
    <col min="14840" max="14840" width="5.90625" style="127" customWidth="1"/>
    <col min="14841" max="14841" width="5.54296875" style="127" customWidth="1"/>
    <col min="14842" max="14845" width="2.6328125" style="127" customWidth="1"/>
    <col min="14846" max="14846" width="8.453125" style="127" customWidth="1"/>
    <col min="14847" max="14847" width="2.6328125" style="127" customWidth="1"/>
    <col min="14848" max="14848" width="31.26953125" style="127" customWidth="1"/>
    <col min="14849" max="14851" width="0" style="127" hidden="1" customWidth="1"/>
    <col min="14852" max="14852" width="24.26953125" style="127" customWidth="1"/>
    <col min="14853" max="14853" width="17.7265625" style="127" customWidth="1"/>
    <col min="14854" max="14854" width="19.7265625" style="127" customWidth="1"/>
    <col min="14855" max="14855" width="20.81640625" style="127" customWidth="1"/>
    <col min="14856" max="14856" width="16.08984375" style="127" customWidth="1"/>
    <col min="14857" max="14857" width="16.7265625" style="127" customWidth="1"/>
    <col min="14858" max="14858" width="15.7265625" style="127" customWidth="1"/>
    <col min="14859" max="14859" width="18.36328125" style="127" customWidth="1"/>
    <col min="14860" max="14860" width="19.81640625" style="127" customWidth="1"/>
    <col min="14861" max="14861" width="23.26953125" style="127" customWidth="1"/>
    <col min="14862" max="14862" width="19.81640625" style="127" customWidth="1"/>
    <col min="14863" max="14863" width="17.08984375" style="127" customWidth="1"/>
    <col min="14864" max="14865" width="24.81640625" style="127" customWidth="1"/>
    <col min="14866" max="14866" width="21.6328125" style="127" customWidth="1"/>
    <col min="14867" max="14867" width="0" style="127" hidden="1" customWidth="1"/>
    <col min="14868" max="14868" width="24.08984375" style="127" customWidth="1"/>
    <col min="14869" max="14869" width="21.1796875" style="127" customWidth="1"/>
    <col min="14870" max="14870" width="23.81640625" style="127" customWidth="1"/>
    <col min="14871" max="14871" width="21.453125" style="127" customWidth="1"/>
    <col min="14872" max="14872" width="15.36328125" style="127" customWidth="1"/>
    <col min="14873" max="14876" width="0" style="127" hidden="1" customWidth="1"/>
    <col min="14877" max="14877" width="2.08984375" style="127" customWidth="1"/>
    <col min="14878" max="14878" width="18.36328125" style="127" customWidth="1"/>
    <col min="14879" max="14879" width="20.26953125" style="127" customWidth="1"/>
    <col min="14880" max="14880" width="22.26953125" style="127" customWidth="1"/>
    <col min="14881" max="14881" width="23.81640625" style="127" customWidth="1"/>
    <col min="14882" max="14882" width="20.81640625" style="127" customWidth="1"/>
    <col min="14883" max="14883" width="9.36328125" style="127" customWidth="1"/>
    <col min="14884" max="14884" width="26.90625" style="127" customWidth="1"/>
    <col min="14885" max="14885" width="16.08984375" style="127" customWidth="1"/>
    <col min="14886" max="15094" width="7.90625" style="127"/>
    <col min="15095" max="15095" width="2.6328125" style="127" customWidth="1"/>
    <col min="15096" max="15096" width="5.90625" style="127" customWidth="1"/>
    <col min="15097" max="15097" width="5.54296875" style="127" customWidth="1"/>
    <col min="15098" max="15101" width="2.6328125" style="127" customWidth="1"/>
    <col min="15102" max="15102" width="8.453125" style="127" customWidth="1"/>
    <col min="15103" max="15103" width="2.6328125" style="127" customWidth="1"/>
    <col min="15104" max="15104" width="31.26953125" style="127" customWidth="1"/>
    <col min="15105" max="15107" width="0" style="127" hidden="1" customWidth="1"/>
    <col min="15108" max="15108" width="24.26953125" style="127" customWidth="1"/>
    <col min="15109" max="15109" width="17.7265625" style="127" customWidth="1"/>
    <col min="15110" max="15110" width="19.7265625" style="127" customWidth="1"/>
    <col min="15111" max="15111" width="20.81640625" style="127" customWidth="1"/>
    <col min="15112" max="15112" width="16.08984375" style="127" customWidth="1"/>
    <col min="15113" max="15113" width="16.7265625" style="127" customWidth="1"/>
    <col min="15114" max="15114" width="15.7265625" style="127" customWidth="1"/>
    <col min="15115" max="15115" width="18.36328125" style="127" customWidth="1"/>
    <col min="15116" max="15116" width="19.81640625" style="127" customWidth="1"/>
    <col min="15117" max="15117" width="23.26953125" style="127" customWidth="1"/>
    <col min="15118" max="15118" width="19.81640625" style="127" customWidth="1"/>
    <col min="15119" max="15119" width="17.08984375" style="127" customWidth="1"/>
    <col min="15120" max="15121" width="24.81640625" style="127" customWidth="1"/>
    <col min="15122" max="15122" width="21.6328125" style="127" customWidth="1"/>
    <col min="15123" max="15123" width="0" style="127" hidden="1" customWidth="1"/>
    <col min="15124" max="15124" width="24.08984375" style="127" customWidth="1"/>
    <col min="15125" max="15125" width="21.1796875" style="127" customWidth="1"/>
    <col min="15126" max="15126" width="23.81640625" style="127" customWidth="1"/>
    <col min="15127" max="15127" width="21.453125" style="127" customWidth="1"/>
    <col min="15128" max="15128" width="15.36328125" style="127" customWidth="1"/>
    <col min="15129" max="15132" width="0" style="127" hidden="1" customWidth="1"/>
    <col min="15133" max="15133" width="2.08984375" style="127" customWidth="1"/>
    <col min="15134" max="15134" width="18.36328125" style="127" customWidth="1"/>
    <col min="15135" max="15135" width="20.26953125" style="127" customWidth="1"/>
    <col min="15136" max="15136" width="22.26953125" style="127" customWidth="1"/>
    <col min="15137" max="15137" width="23.81640625" style="127" customWidth="1"/>
    <col min="15138" max="15138" width="20.81640625" style="127" customWidth="1"/>
    <col min="15139" max="15139" width="9.36328125" style="127" customWidth="1"/>
    <col min="15140" max="15140" width="26.90625" style="127" customWidth="1"/>
    <col min="15141" max="15141" width="16.08984375" style="127" customWidth="1"/>
    <col min="15142" max="15350" width="7.90625" style="127"/>
    <col min="15351" max="15351" width="2.6328125" style="127" customWidth="1"/>
    <col min="15352" max="15352" width="5.90625" style="127" customWidth="1"/>
    <col min="15353" max="15353" width="5.54296875" style="127" customWidth="1"/>
    <col min="15354" max="15357" width="2.6328125" style="127" customWidth="1"/>
    <col min="15358" max="15358" width="8.453125" style="127" customWidth="1"/>
    <col min="15359" max="15359" width="2.6328125" style="127" customWidth="1"/>
    <col min="15360" max="15360" width="31.26953125" style="127" customWidth="1"/>
    <col min="15361" max="15363" width="0" style="127" hidden="1" customWidth="1"/>
    <col min="15364" max="15364" width="24.26953125" style="127" customWidth="1"/>
    <col min="15365" max="15365" width="17.7265625" style="127" customWidth="1"/>
    <col min="15366" max="15366" width="19.7265625" style="127" customWidth="1"/>
    <col min="15367" max="15367" width="20.81640625" style="127" customWidth="1"/>
    <col min="15368" max="15368" width="16.08984375" style="127" customWidth="1"/>
    <col min="15369" max="15369" width="16.7265625" style="127" customWidth="1"/>
    <col min="15370" max="15370" width="15.7265625" style="127" customWidth="1"/>
    <col min="15371" max="15371" width="18.36328125" style="127" customWidth="1"/>
    <col min="15372" max="15372" width="19.81640625" style="127" customWidth="1"/>
    <col min="15373" max="15373" width="23.26953125" style="127" customWidth="1"/>
    <col min="15374" max="15374" width="19.81640625" style="127" customWidth="1"/>
    <col min="15375" max="15375" width="17.08984375" style="127" customWidth="1"/>
    <col min="15376" max="15377" width="24.81640625" style="127" customWidth="1"/>
    <col min="15378" max="15378" width="21.6328125" style="127" customWidth="1"/>
    <col min="15379" max="15379" width="0" style="127" hidden="1" customWidth="1"/>
    <col min="15380" max="15380" width="24.08984375" style="127" customWidth="1"/>
    <col min="15381" max="15381" width="21.1796875" style="127" customWidth="1"/>
    <col min="15382" max="15382" width="23.81640625" style="127" customWidth="1"/>
    <col min="15383" max="15383" width="21.453125" style="127" customWidth="1"/>
    <col min="15384" max="15384" width="15.36328125" style="127" customWidth="1"/>
    <col min="15385" max="15388" width="0" style="127" hidden="1" customWidth="1"/>
    <col min="15389" max="15389" width="2.08984375" style="127" customWidth="1"/>
    <col min="15390" max="15390" width="18.36328125" style="127" customWidth="1"/>
    <col min="15391" max="15391" width="20.26953125" style="127" customWidth="1"/>
    <col min="15392" max="15392" width="22.26953125" style="127" customWidth="1"/>
    <col min="15393" max="15393" width="23.81640625" style="127" customWidth="1"/>
    <col min="15394" max="15394" width="20.81640625" style="127" customWidth="1"/>
    <col min="15395" max="15395" width="9.36328125" style="127" customWidth="1"/>
    <col min="15396" max="15396" width="26.90625" style="127" customWidth="1"/>
    <col min="15397" max="15397" width="16.08984375" style="127" customWidth="1"/>
    <col min="15398" max="15606" width="7.90625" style="127"/>
    <col min="15607" max="15607" width="2.6328125" style="127" customWidth="1"/>
    <col min="15608" max="15608" width="5.90625" style="127" customWidth="1"/>
    <col min="15609" max="15609" width="5.54296875" style="127" customWidth="1"/>
    <col min="15610" max="15613" width="2.6328125" style="127" customWidth="1"/>
    <col min="15614" max="15614" width="8.453125" style="127" customWidth="1"/>
    <col min="15615" max="15615" width="2.6328125" style="127" customWidth="1"/>
    <col min="15616" max="15616" width="31.26953125" style="127" customWidth="1"/>
    <col min="15617" max="15619" width="0" style="127" hidden="1" customWidth="1"/>
    <col min="15620" max="15620" width="24.26953125" style="127" customWidth="1"/>
    <col min="15621" max="15621" width="17.7265625" style="127" customWidth="1"/>
    <col min="15622" max="15622" width="19.7265625" style="127" customWidth="1"/>
    <col min="15623" max="15623" width="20.81640625" style="127" customWidth="1"/>
    <col min="15624" max="15624" width="16.08984375" style="127" customWidth="1"/>
    <col min="15625" max="15625" width="16.7265625" style="127" customWidth="1"/>
    <col min="15626" max="15626" width="15.7265625" style="127" customWidth="1"/>
    <col min="15627" max="15627" width="18.36328125" style="127" customWidth="1"/>
    <col min="15628" max="15628" width="19.81640625" style="127" customWidth="1"/>
    <col min="15629" max="15629" width="23.26953125" style="127" customWidth="1"/>
    <col min="15630" max="15630" width="19.81640625" style="127" customWidth="1"/>
    <col min="15631" max="15631" width="17.08984375" style="127" customWidth="1"/>
    <col min="15632" max="15633" width="24.81640625" style="127" customWidth="1"/>
    <col min="15634" max="15634" width="21.6328125" style="127" customWidth="1"/>
    <col min="15635" max="15635" width="0" style="127" hidden="1" customWidth="1"/>
    <col min="15636" max="15636" width="24.08984375" style="127" customWidth="1"/>
    <col min="15637" max="15637" width="21.1796875" style="127" customWidth="1"/>
    <col min="15638" max="15638" width="23.81640625" style="127" customWidth="1"/>
    <col min="15639" max="15639" width="21.453125" style="127" customWidth="1"/>
    <col min="15640" max="15640" width="15.36328125" style="127" customWidth="1"/>
    <col min="15641" max="15644" width="0" style="127" hidden="1" customWidth="1"/>
    <col min="15645" max="15645" width="2.08984375" style="127" customWidth="1"/>
    <col min="15646" max="15646" width="18.36328125" style="127" customWidth="1"/>
    <col min="15647" max="15647" width="20.26953125" style="127" customWidth="1"/>
    <col min="15648" max="15648" width="22.26953125" style="127" customWidth="1"/>
    <col min="15649" max="15649" width="23.81640625" style="127" customWidth="1"/>
    <col min="15650" max="15650" width="20.81640625" style="127" customWidth="1"/>
    <col min="15651" max="15651" width="9.36328125" style="127" customWidth="1"/>
    <col min="15652" max="15652" width="26.90625" style="127" customWidth="1"/>
    <col min="15653" max="15653" width="16.08984375" style="127" customWidth="1"/>
    <col min="15654" max="15862" width="7.90625" style="127"/>
    <col min="15863" max="15863" width="2.6328125" style="127" customWidth="1"/>
    <col min="15864" max="15864" width="5.90625" style="127" customWidth="1"/>
    <col min="15865" max="15865" width="5.54296875" style="127" customWidth="1"/>
    <col min="15866" max="15869" width="2.6328125" style="127" customWidth="1"/>
    <col min="15870" max="15870" width="8.453125" style="127" customWidth="1"/>
    <col min="15871" max="15871" width="2.6328125" style="127" customWidth="1"/>
    <col min="15872" max="15872" width="31.26953125" style="127" customWidth="1"/>
    <col min="15873" max="15875" width="0" style="127" hidden="1" customWidth="1"/>
    <col min="15876" max="15876" width="24.26953125" style="127" customWidth="1"/>
    <col min="15877" max="15877" width="17.7265625" style="127" customWidth="1"/>
    <col min="15878" max="15878" width="19.7265625" style="127" customWidth="1"/>
    <col min="15879" max="15879" width="20.81640625" style="127" customWidth="1"/>
    <col min="15880" max="15880" width="16.08984375" style="127" customWidth="1"/>
    <col min="15881" max="15881" width="16.7265625" style="127" customWidth="1"/>
    <col min="15882" max="15882" width="15.7265625" style="127" customWidth="1"/>
    <col min="15883" max="15883" width="18.36328125" style="127" customWidth="1"/>
    <col min="15884" max="15884" width="19.81640625" style="127" customWidth="1"/>
    <col min="15885" max="15885" width="23.26953125" style="127" customWidth="1"/>
    <col min="15886" max="15886" width="19.81640625" style="127" customWidth="1"/>
    <col min="15887" max="15887" width="17.08984375" style="127" customWidth="1"/>
    <col min="15888" max="15889" width="24.81640625" style="127" customWidth="1"/>
    <col min="15890" max="15890" width="21.6328125" style="127" customWidth="1"/>
    <col min="15891" max="15891" width="0" style="127" hidden="1" customWidth="1"/>
    <col min="15892" max="15892" width="24.08984375" style="127" customWidth="1"/>
    <col min="15893" max="15893" width="21.1796875" style="127" customWidth="1"/>
    <col min="15894" max="15894" width="23.81640625" style="127" customWidth="1"/>
    <col min="15895" max="15895" width="21.453125" style="127" customWidth="1"/>
    <col min="15896" max="15896" width="15.36328125" style="127" customWidth="1"/>
    <col min="15897" max="15900" width="0" style="127" hidden="1" customWidth="1"/>
    <col min="15901" max="15901" width="2.08984375" style="127" customWidth="1"/>
    <col min="15902" max="15902" width="18.36328125" style="127" customWidth="1"/>
    <col min="15903" max="15903" width="20.26953125" style="127" customWidth="1"/>
    <col min="15904" max="15904" width="22.26953125" style="127" customWidth="1"/>
    <col min="15905" max="15905" width="23.81640625" style="127" customWidth="1"/>
    <col min="15906" max="15906" width="20.81640625" style="127" customWidth="1"/>
    <col min="15907" max="15907" width="9.36328125" style="127" customWidth="1"/>
    <col min="15908" max="15908" width="26.90625" style="127" customWidth="1"/>
    <col min="15909" max="15909" width="16.08984375" style="127" customWidth="1"/>
    <col min="15910" max="16118" width="7.90625" style="127"/>
    <col min="16119" max="16119" width="2.6328125" style="127" customWidth="1"/>
    <col min="16120" max="16120" width="5.90625" style="127" customWidth="1"/>
    <col min="16121" max="16121" width="5.54296875" style="127" customWidth="1"/>
    <col min="16122" max="16125" width="2.6328125" style="127" customWidth="1"/>
    <col min="16126" max="16126" width="8.453125" style="127" customWidth="1"/>
    <col min="16127" max="16127" width="2.6328125" style="127" customWidth="1"/>
    <col min="16128" max="16128" width="31.26953125" style="127" customWidth="1"/>
    <col min="16129" max="16131" width="0" style="127" hidden="1" customWidth="1"/>
    <col min="16132" max="16132" width="24.26953125" style="127" customWidth="1"/>
    <col min="16133" max="16133" width="17.7265625" style="127" customWidth="1"/>
    <col min="16134" max="16134" width="19.7265625" style="127" customWidth="1"/>
    <col min="16135" max="16135" width="20.81640625" style="127" customWidth="1"/>
    <col min="16136" max="16136" width="16.08984375" style="127" customWidth="1"/>
    <col min="16137" max="16137" width="16.7265625" style="127" customWidth="1"/>
    <col min="16138" max="16138" width="15.7265625" style="127" customWidth="1"/>
    <col min="16139" max="16139" width="18.36328125" style="127" customWidth="1"/>
    <col min="16140" max="16140" width="19.81640625" style="127" customWidth="1"/>
    <col min="16141" max="16141" width="23.26953125" style="127" customWidth="1"/>
    <col min="16142" max="16142" width="19.81640625" style="127" customWidth="1"/>
    <col min="16143" max="16143" width="17.08984375" style="127" customWidth="1"/>
    <col min="16144" max="16145" width="24.81640625" style="127" customWidth="1"/>
    <col min="16146" max="16146" width="21.6328125" style="127" customWidth="1"/>
    <col min="16147" max="16147" width="0" style="127" hidden="1" customWidth="1"/>
    <col min="16148" max="16148" width="24.08984375" style="127" customWidth="1"/>
    <col min="16149" max="16149" width="21.1796875" style="127" customWidth="1"/>
    <col min="16150" max="16150" width="23.81640625" style="127" customWidth="1"/>
    <col min="16151" max="16151" width="21.453125" style="127" customWidth="1"/>
    <col min="16152" max="16152" width="15.36328125" style="127" customWidth="1"/>
    <col min="16153" max="16156" width="0" style="127" hidden="1" customWidth="1"/>
    <col min="16157" max="16157" width="2.08984375" style="127" customWidth="1"/>
    <col min="16158" max="16158" width="18.36328125" style="127" customWidth="1"/>
    <col min="16159" max="16159" width="20.26953125" style="127" customWidth="1"/>
    <col min="16160" max="16160" width="22.26953125" style="127" customWidth="1"/>
    <col min="16161" max="16161" width="23.81640625" style="127" customWidth="1"/>
    <col min="16162" max="16162" width="20.81640625" style="127" customWidth="1"/>
    <col min="16163" max="16163" width="9.36328125" style="127" customWidth="1"/>
    <col min="16164" max="16164" width="26.90625" style="127" customWidth="1"/>
    <col min="16165" max="16165" width="16.08984375" style="127" customWidth="1"/>
    <col min="16166" max="16384" width="7.90625" style="127"/>
  </cols>
  <sheetData>
    <row r="1" spans="1:37" ht="18" customHeight="1" x14ac:dyDescent="0.35">
      <c r="A1" s="642" t="s">
        <v>72</v>
      </c>
      <c r="B1" s="642"/>
      <c r="C1" s="642"/>
      <c r="D1" s="642"/>
      <c r="E1" s="642"/>
      <c r="F1" s="642"/>
      <c r="G1" s="642"/>
      <c r="H1" s="642"/>
      <c r="I1" s="642"/>
      <c r="J1" s="642"/>
      <c r="K1" s="642"/>
      <c r="L1" s="642"/>
      <c r="M1" s="642"/>
      <c r="N1" s="642"/>
      <c r="O1" s="642"/>
      <c r="P1" s="642"/>
      <c r="Q1" s="642"/>
      <c r="R1" s="642"/>
      <c r="S1" s="642"/>
      <c r="T1" s="642"/>
      <c r="U1" s="642"/>
      <c r="V1" s="642"/>
      <c r="W1" s="642"/>
      <c r="X1" s="642"/>
      <c r="Y1" s="460"/>
      <c r="Z1" s="460"/>
      <c r="AB1" s="219"/>
    </row>
    <row r="2" spans="1:37" ht="25.5" customHeight="1" x14ac:dyDescent="0.35">
      <c r="A2" s="643" t="s">
        <v>270</v>
      </c>
      <c r="B2" s="643"/>
      <c r="C2" s="643"/>
      <c r="D2" s="643"/>
      <c r="E2" s="643"/>
      <c r="F2" s="643"/>
      <c r="G2" s="643"/>
      <c r="H2" s="643"/>
      <c r="I2" s="643"/>
      <c r="J2" s="643"/>
      <c r="K2" s="643"/>
      <c r="L2" s="643"/>
      <c r="M2" s="643"/>
      <c r="N2" s="643"/>
      <c r="O2" s="643"/>
      <c r="P2" s="643"/>
      <c r="Q2" s="643"/>
      <c r="R2" s="643"/>
      <c r="S2" s="643"/>
      <c r="T2" s="643"/>
      <c r="U2" s="643"/>
      <c r="V2" s="643"/>
      <c r="W2" s="643"/>
      <c r="X2" s="643"/>
      <c r="Y2" s="460"/>
      <c r="Z2" s="460"/>
      <c r="AA2" s="219"/>
      <c r="AB2" s="219"/>
      <c r="AC2" s="219"/>
      <c r="AD2" s="223"/>
      <c r="AG2" s="468">
        <f>SUM(AG4+AF4)</f>
        <v>10700996.029999999</v>
      </c>
      <c r="AH2" s="368">
        <f>SUM(AF4+AH4)</f>
        <v>10700996.029999999</v>
      </c>
    </row>
    <row r="3" spans="1:37" ht="36.75" customHeight="1" x14ac:dyDescent="0.4">
      <c r="A3" s="224"/>
      <c r="B3" s="644"/>
      <c r="C3" s="644"/>
      <c r="D3" s="644"/>
      <c r="E3" s="644"/>
      <c r="F3" s="644"/>
      <c r="G3" s="644"/>
      <c r="H3" s="644"/>
      <c r="I3" s="644"/>
      <c r="J3" s="28" t="e">
        <f>SUM(#REF!-#REF!)</f>
        <v>#REF!</v>
      </c>
      <c r="K3" s="29"/>
      <c r="L3" s="225"/>
      <c r="M3" s="224"/>
      <c r="N3" s="224"/>
      <c r="O3" s="224"/>
      <c r="P3" s="224"/>
      <c r="Q3" s="224"/>
      <c r="R3" s="224"/>
      <c r="S3" s="338"/>
      <c r="T3" s="224"/>
      <c r="U3" s="226"/>
      <c r="V3" s="224"/>
      <c r="W3" s="224"/>
      <c r="X3" s="224"/>
      <c r="Y3" s="460"/>
      <c r="Z3" s="460"/>
      <c r="AC3" s="127" t="s">
        <v>73</v>
      </c>
    </row>
    <row r="4" spans="1:37" ht="27.75" customHeight="1" x14ac:dyDescent="0.4">
      <c r="A4" s="30" t="s">
        <v>74</v>
      </c>
      <c r="B4" s="31" t="s">
        <v>74</v>
      </c>
      <c r="C4" s="31" t="s">
        <v>74</v>
      </c>
      <c r="D4" s="31" t="s">
        <v>74</v>
      </c>
      <c r="E4" s="31" t="s">
        <v>74</v>
      </c>
      <c r="F4" s="31" t="s">
        <v>74</v>
      </c>
      <c r="G4" s="31" t="s">
        <v>74</v>
      </c>
      <c r="H4" s="31" t="s">
        <v>74</v>
      </c>
      <c r="I4" s="31" t="s">
        <v>74</v>
      </c>
      <c r="J4" s="469">
        <f>SUM(K12-K127)</f>
        <v>-2582148700</v>
      </c>
      <c r="K4" s="32"/>
      <c r="L4" s="33" t="s">
        <v>74</v>
      </c>
      <c r="M4" s="33" t="s">
        <v>74</v>
      </c>
      <c r="N4" s="34"/>
      <c r="O4" s="35"/>
      <c r="P4" s="35"/>
      <c r="Q4" s="35"/>
      <c r="R4" s="35"/>
      <c r="S4" s="36"/>
      <c r="T4" s="36"/>
      <c r="U4" s="37"/>
      <c r="V4" s="38"/>
      <c r="W4" s="39"/>
      <c r="X4" s="645" t="s">
        <v>75</v>
      </c>
      <c r="Y4" s="646"/>
      <c r="Z4" s="646"/>
      <c r="AA4" s="646"/>
      <c r="AB4" s="646"/>
      <c r="AC4" s="40"/>
      <c r="AD4" s="41"/>
      <c r="AE4" s="42"/>
      <c r="AF4" s="470">
        <f>SUM(AF9+AF10+AF16+AF42)</f>
        <v>0</v>
      </c>
      <c r="AG4" s="470">
        <f>SUM(AG9+AG10+AG16+AG42)</f>
        <v>10700996.029999999</v>
      </c>
      <c r="AH4" s="43">
        <f>AG4-AF4</f>
        <v>10700996.029999999</v>
      </c>
      <c r="AI4" s="44"/>
      <c r="AJ4" s="44" t="s">
        <v>76</v>
      </c>
    </row>
    <row r="5" spans="1:37" ht="102.75" customHeight="1" x14ac:dyDescent="0.35">
      <c r="A5" s="227" t="s">
        <v>77</v>
      </c>
      <c r="B5" s="45" t="s">
        <v>78</v>
      </c>
      <c r="C5" s="45" t="s">
        <v>79</v>
      </c>
      <c r="D5" s="45" t="s">
        <v>80</v>
      </c>
      <c r="E5" s="45" t="s">
        <v>81</v>
      </c>
      <c r="F5" s="45" t="s">
        <v>240</v>
      </c>
      <c r="G5" s="45" t="s">
        <v>82</v>
      </c>
      <c r="H5" s="45" t="s">
        <v>83</v>
      </c>
      <c r="I5" s="45" t="s">
        <v>84</v>
      </c>
      <c r="J5" s="461" t="s">
        <v>85</v>
      </c>
      <c r="K5" s="461" t="s">
        <v>86</v>
      </c>
      <c r="L5" s="461" t="s">
        <v>87</v>
      </c>
      <c r="M5" s="46" t="s">
        <v>88</v>
      </c>
      <c r="N5" s="461" t="s">
        <v>89</v>
      </c>
      <c r="O5" s="47" t="s">
        <v>90</v>
      </c>
      <c r="P5" s="47" t="s">
        <v>268</v>
      </c>
      <c r="Q5" s="47" t="s">
        <v>269</v>
      </c>
      <c r="R5" s="47" t="s">
        <v>91</v>
      </c>
      <c r="S5" s="461" t="s">
        <v>92</v>
      </c>
      <c r="T5" s="461" t="s">
        <v>267</v>
      </c>
      <c r="U5" s="48" t="s">
        <v>93</v>
      </c>
      <c r="V5" s="49" t="s">
        <v>94</v>
      </c>
      <c r="W5" s="461" t="s">
        <v>95</v>
      </c>
      <c r="X5" s="50" t="s">
        <v>96</v>
      </c>
      <c r="Y5" s="51" t="s">
        <v>97</v>
      </c>
      <c r="Z5" s="51" t="s">
        <v>98</v>
      </c>
      <c r="AA5" s="52" t="s">
        <v>99</v>
      </c>
      <c r="AB5" s="52" t="s">
        <v>100</v>
      </c>
      <c r="AC5" s="52" t="s">
        <v>101</v>
      </c>
      <c r="AD5" s="53" t="s">
        <v>102</v>
      </c>
      <c r="AE5" s="471" t="s">
        <v>103</v>
      </c>
      <c r="AF5" s="632" t="s">
        <v>105</v>
      </c>
      <c r="AG5" s="632"/>
    </row>
    <row r="6" spans="1:37" s="129" customFormat="1" ht="19.5" customHeight="1" x14ac:dyDescent="0.35">
      <c r="A6" s="228"/>
      <c r="B6" s="54"/>
      <c r="C6" s="54"/>
      <c r="D6" s="54"/>
      <c r="E6" s="54"/>
      <c r="F6" s="55"/>
      <c r="G6" s="55"/>
      <c r="H6" s="55"/>
      <c r="I6" s="55"/>
      <c r="J6" s="56"/>
      <c r="K6" s="56"/>
      <c r="L6" s="56"/>
      <c r="M6" s="57"/>
      <c r="N6" s="56"/>
      <c r="O6" s="58"/>
      <c r="P6" s="58"/>
      <c r="Q6" s="58"/>
      <c r="R6" s="58"/>
      <c r="S6" s="56"/>
      <c r="T6" s="56"/>
      <c r="U6" s="59"/>
      <c r="V6" s="60"/>
      <c r="W6" s="56"/>
      <c r="X6" s="61"/>
      <c r="Y6" s="62"/>
      <c r="Z6" s="62"/>
      <c r="AA6" s="63"/>
      <c r="AB6" s="63"/>
      <c r="AC6" s="63"/>
      <c r="AD6" s="64"/>
      <c r="AE6" s="472"/>
      <c r="AF6" s="473"/>
      <c r="AG6" s="474"/>
      <c r="AH6" s="229"/>
      <c r="AK6" s="230"/>
    </row>
    <row r="7" spans="1:37" s="236" customFormat="1" ht="81.599999999999994" customHeight="1" x14ac:dyDescent="0.35">
      <c r="A7" s="231" t="s">
        <v>21</v>
      </c>
      <c r="B7" s="232" t="s">
        <v>106</v>
      </c>
      <c r="C7" s="232" t="s">
        <v>107</v>
      </c>
      <c r="D7" s="232"/>
      <c r="E7" s="232"/>
      <c r="F7" s="233"/>
      <c r="G7" s="233"/>
      <c r="H7" s="233"/>
      <c r="I7" s="233"/>
      <c r="J7" s="65" t="s">
        <v>108</v>
      </c>
      <c r="K7" s="66">
        <f t="shared" ref="K7:AD7" si="0">SUM(K8)</f>
        <v>45855174</v>
      </c>
      <c r="L7" s="66">
        <f t="shared" si="0"/>
        <v>0</v>
      </c>
      <c r="M7" s="66">
        <f t="shared" si="0"/>
        <v>0</v>
      </c>
      <c r="N7" s="66">
        <f t="shared" si="0"/>
        <v>45855174</v>
      </c>
      <c r="O7" s="66">
        <f t="shared" si="0"/>
        <v>0</v>
      </c>
      <c r="P7" s="66">
        <f t="shared" si="0"/>
        <v>0</v>
      </c>
      <c r="Q7" s="66">
        <f t="shared" si="0"/>
        <v>0</v>
      </c>
      <c r="R7" s="66">
        <f t="shared" si="0"/>
        <v>0</v>
      </c>
      <c r="S7" s="66">
        <f t="shared" si="0"/>
        <v>45855174</v>
      </c>
      <c r="T7" s="66">
        <f t="shared" si="0"/>
        <v>0</v>
      </c>
      <c r="U7" s="66">
        <f t="shared" si="0"/>
        <v>0</v>
      </c>
      <c r="V7" s="66">
        <f t="shared" si="0"/>
        <v>0</v>
      </c>
      <c r="W7" s="66">
        <f t="shared" si="0"/>
        <v>0</v>
      </c>
      <c r="X7" s="66">
        <f t="shared" si="0"/>
        <v>0</v>
      </c>
      <c r="Y7" s="66">
        <f t="shared" si="0"/>
        <v>0</v>
      </c>
      <c r="Z7" s="66">
        <f t="shared" si="0"/>
        <v>0</v>
      </c>
      <c r="AA7" s="66">
        <f t="shared" si="0"/>
        <v>0</v>
      </c>
      <c r="AB7" s="66">
        <f t="shared" si="0"/>
        <v>0</v>
      </c>
      <c r="AC7" s="66">
        <f t="shared" si="0"/>
        <v>0</v>
      </c>
      <c r="AD7" s="66">
        <f t="shared" si="0"/>
        <v>45855174</v>
      </c>
      <c r="AE7" s="475" t="s">
        <v>53</v>
      </c>
      <c r="AF7" s="476"/>
      <c r="AG7" s="477"/>
      <c r="AH7" s="235"/>
      <c r="AK7" s="237"/>
    </row>
    <row r="8" spans="1:37" s="240" customFormat="1" ht="93" customHeight="1" x14ac:dyDescent="0.35">
      <c r="A8" s="238"/>
      <c r="B8" s="404" t="s">
        <v>106</v>
      </c>
      <c r="C8" s="404" t="s">
        <v>107</v>
      </c>
      <c r="D8" s="404" t="s">
        <v>109</v>
      </c>
      <c r="E8" s="404"/>
      <c r="F8" s="404"/>
      <c r="G8" s="404"/>
      <c r="H8" s="404"/>
      <c r="I8" s="404"/>
      <c r="J8" s="402" t="s">
        <v>110</v>
      </c>
      <c r="K8" s="403">
        <f t="shared" ref="K8:AD8" si="1">SUM(K9:K10)</f>
        <v>45855174</v>
      </c>
      <c r="L8" s="403">
        <f t="shared" si="1"/>
        <v>0</v>
      </c>
      <c r="M8" s="403">
        <f t="shared" si="1"/>
        <v>0</v>
      </c>
      <c r="N8" s="403">
        <f t="shared" si="1"/>
        <v>45855174</v>
      </c>
      <c r="O8" s="403">
        <f t="shared" si="1"/>
        <v>0</v>
      </c>
      <c r="P8" s="403">
        <f t="shared" si="1"/>
        <v>0</v>
      </c>
      <c r="Q8" s="403">
        <f t="shared" si="1"/>
        <v>0</v>
      </c>
      <c r="R8" s="403">
        <f t="shared" si="1"/>
        <v>0</v>
      </c>
      <c r="S8" s="403">
        <f t="shared" si="1"/>
        <v>45855174</v>
      </c>
      <c r="T8" s="403">
        <f t="shared" si="1"/>
        <v>0</v>
      </c>
      <c r="U8" s="403">
        <f t="shared" si="1"/>
        <v>0</v>
      </c>
      <c r="V8" s="403">
        <f t="shared" si="1"/>
        <v>0</v>
      </c>
      <c r="W8" s="403">
        <f t="shared" si="1"/>
        <v>0</v>
      </c>
      <c r="X8" s="403">
        <f t="shared" si="1"/>
        <v>0</v>
      </c>
      <c r="Y8" s="403">
        <f t="shared" si="1"/>
        <v>0</v>
      </c>
      <c r="Z8" s="403">
        <f t="shared" si="1"/>
        <v>0</v>
      </c>
      <c r="AA8" s="403">
        <f t="shared" si="1"/>
        <v>0</v>
      </c>
      <c r="AB8" s="403">
        <f t="shared" si="1"/>
        <v>0</v>
      </c>
      <c r="AC8" s="403">
        <f t="shared" si="1"/>
        <v>0</v>
      </c>
      <c r="AD8" s="403">
        <f t="shared" si="1"/>
        <v>45855174</v>
      </c>
      <c r="AE8" s="478"/>
      <c r="AF8" s="479"/>
      <c r="AG8" s="480"/>
      <c r="AH8" s="221"/>
      <c r="AK8" s="222"/>
    </row>
    <row r="9" spans="1:37" s="240" customFormat="1" ht="81.95" customHeight="1" x14ac:dyDescent="0.35">
      <c r="A9" s="238" t="s">
        <v>21</v>
      </c>
      <c r="B9" s="416" t="s">
        <v>106</v>
      </c>
      <c r="C9" s="416" t="s">
        <v>107</v>
      </c>
      <c r="D9" s="416" t="s">
        <v>109</v>
      </c>
      <c r="E9" s="416" t="s">
        <v>111</v>
      </c>
      <c r="F9" s="410"/>
      <c r="G9" s="410"/>
      <c r="H9" s="410"/>
      <c r="I9" s="410"/>
      <c r="J9" s="417" t="s">
        <v>247</v>
      </c>
      <c r="K9" s="413">
        <v>44355174</v>
      </c>
      <c r="L9" s="418"/>
      <c r="M9" s="418"/>
      <c r="N9" s="418">
        <f>SUM(K9+L9-M9)</f>
        <v>44355174</v>
      </c>
      <c r="O9" s="418"/>
      <c r="P9" s="418"/>
      <c r="Q9" s="418"/>
      <c r="R9" s="418">
        <f>SUM(P9-Q9)</f>
        <v>0</v>
      </c>
      <c r="S9" s="418">
        <v>44355174</v>
      </c>
      <c r="T9" s="418"/>
      <c r="U9" s="419"/>
      <c r="V9" s="420"/>
      <c r="W9" s="421">
        <f>SUM(N9-O9-Q9-S9-T9-U9-V9)</f>
        <v>0</v>
      </c>
      <c r="X9" s="422"/>
      <c r="Y9" s="422"/>
      <c r="Z9" s="421"/>
      <c r="AA9" s="420">
        <f>SUM(W9-Y9)</f>
        <v>0</v>
      </c>
      <c r="AB9" s="420"/>
      <c r="AC9" s="420">
        <f>SUM(AA9-AB9)</f>
        <v>0</v>
      </c>
      <c r="AD9" s="419">
        <f>SUM(O9+Q9+S9+V9+T9+Y9)</f>
        <v>44355174</v>
      </c>
      <c r="AE9" s="481" t="s">
        <v>53</v>
      </c>
      <c r="AF9" s="482"/>
      <c r="AG9" s="483"/>
      <c r="AH9" s="221"/>
      <c r="AK9" s="222"/>
    </row>
    <row r="10" spans="1:37" s="240" customFormat="1" ht="86.45" customHeight="1" x14ac:dyDescent="0.35">
      <c r="A10" s="238"/>
      <c r="B10" s="416" t="s">
        <v>106</v>
      </c>
      <c r="C10" s="416" t="s">
        <v>107</v>
      </c>
      <c r="D10" s="416" t="s">
        <v>109</v>
      </c>
      <c r="E10" s="416" t="s">
        <v>112</v>
      </c>
      <c r="F10" s="410"/>
      <c r="G10" s="410"/>
      <c r="H10" s="410"/>
      <c r="I10" s="410"/>
      <c r="J10" s="417" t="s">
        <v>248</v>
      </c>
      <c r="K10" s="413">
        <v>1500000</v>
      </c>
      <c r="L10" s="418"/>
      <c r="M10" s="418"/>
      <c r="N10" s="418">
        <f>SUM(K10+L10-M10)</f>
        <v>1500000</v>
      </c>
      <c r="O10" s="418"/>
      <c r="P10" s="418"/>
      <c r="Q10" s="418"/>
      <c r="R10" s="418">
        <f>SUM(P10-Q10)</f>
        <v>0</v>
      </c>
      <c r="S10" s="418">
        <v>1500000</v>
      </c>
      <c r="T10" s="418"/>
      <c r="U10" s="419"/>
      <c r="V10" s="420"/>
      <c r="W10" s="421">
        <f>SUM(N10-O10-Q10-S10-T10-U10-V10)</f>
        <v>0</v>
      </c>
      <c r="X10" s="422"/>
      <c r="Y10" s="422"/>
      <c r="Z10" s="421"/>
      <c r="AA10" s="420">
        <f>SUM(W10-Y10)</f>
        <v>0</v>
      </c>
      <c r="AB10" s="420"/>
      <c r="AC10" s="420">
        <f>SUM(AA10-AB10)</f>
        <v>0</v>
      </c>
      <c r="AD10" s="419">
        <f>SUM(O10+Q10+S10+V10+T10+Y10)</f>
        <v>1500000</v>
      </c>
      <c r="AE10" s="481" t="s">
        <v>53</v>
      </c>
      <c r="AF10" s="482"/>
      <c r="AG10" s="484"/>
      <c r="AH10" s="221"/>
      <c r="AK10" s="222"/>
    </row>
    <row r="11" spans="1:37" s="159" customFormat="1" ht="44.25" customHeight="1" x14ac:dyDescent="0.35">
      <c r="A11" s="244" t="s">
        <v>21</v>
      </c>
      <c r="B11" s="245"/>
      <c r="C11" s="245"/>
      <c r="D11" s="245"/>
      <c r="E11" s="245"/>
      <c r="F11" s="245"/>
      <c r="G11" s="245"/>
      <c r="H11" s="245"/>
      <c r="I11" s="245"/>
      <c r="J11" s="65"/>
      <c r="K11" s="246"/>
      <c r="L11" s="246"/>
      <c r="M11" s="246"/>
      <c r="N11" s="246"/>
      <c r="O11" s="246"/>
      <c r="P11" s="246"/>
      <c r="Q11" s="246"/>
      <c r="R11" s="246"/>
      <c r="S11" s="246"/>
      <c r="T11" s="247"/>
      <c r="U11" s="248"/>
      <c r="V11" s="248"/>
      <c r="W11" s="249"/>
      <c r="X11" s="250"/>
      <c r="Y11" s="250"/>
      <c r="Z11" s="250">
        <f>SUM(X11-Y11)</f>
        <v>0</v>
      </c>
      <c r="AA11" s="251">
        <f>SUM(AA7:AA9)</f>
        <v>0</v>
      </c>
      <c r="AB11" s="251"/>
      <c r="AC11" s="251"/>
      <c r="AD11" s="234"/>
      <c r="AE11" s="475" t="s">
        <v>53</v>
      </c>
      <c r="AF11" s="485"/>
      <c r="AG11" s="485"/>
      <c r="AH11" s="463">
        <f>119717609.81-AH12</f>
        <v>109016613.78</v>
      </c>
      <c r="AK11" s="230"/>
    </row>
    <row r="12" spans="1:37" s="240" customFormat="1" ht="45" customHeight="1" x14ac:dyDescent="0.35">
      <c r="A12" s="238" t="s">
        <v>21</v>
      </c>
      <c r="B12" s="241">
        <v>2</v>
      </c>
      <c r="C12" s="241">
        <v>0</v>
      </c>
      <c r="D12" s="241">
        <v>4</v>
      </c>
      <c r="E12" s="241"/>
      <c r="F12" s="241"/>
      <c r="G12" s="241"/>
      <c r="H12" s="241"/>
      <c r="I12" s="241"/>
      <c r="J12" s="252" t="s">
        <v>113</v>
      </c>
      <c r="K12" s="539"/>
      <c r="L12" s="242"/>
      <c r="M12" s="242"/>
      <c r="N12" s="539">
        <v>2582148700</v>
      </c>
      <c r="O12" s="210"/>
      <c r="P12" s="243"/>
      <c r="Q12" s="210"/>
      <c r="R12" s="210"/>
      <c r="S12" s="210"/>
      <c r="T12" s="210"/>
      <c r="U12" s="253"/>
      <c r="V12" s="70"/>
      <c r="W12" s="94"/>
      <c r="X12" s="94"/>
      <c r="Y12" s="94"/>
      <c r="Z12" s="94">
        <f>SUM(X12-Y12)</f>
        <v>0</v>
      </c>
      <c r="AA12" s="70"/>
      <c r="AB12" s="70"/>
      <c r="AC12" s="70"/>
      <c r="AD12" s="253"/>
      <c r="AE12" s="254"/>
      <c r="AF12" s="486"/>
      <c r="AG12" s="486"/>
      <c r="AH12" s="368">
        <f>AG15-AF15</f>
        <v>10700996.029999999</v>
      </c>
      <c r="AK12" s="222"/>
    </row>
    <row r="13" spans="1:37" ht="8.25" customHeight="1" x14ac:dyDescent="0.35">
      <c r="A13" s="255"/>
      <c r="B13" s="256"/>
      <c r="C13" s="256"/>
      <c r="D13" s="256"/>
      <c r="E13" s="256"/>
      <c r="F13" s="256"/>
      <c r="G13" s="256"/>
      <c r="H13" s="256"/>
      <c r="I13" s="256"/>
      <c r="J13" s="257"/>
      <c r="K13" s="71"/>
      <c r="L13" s="71"/>
      <c r="M13" s="71"/>
      <c r="N13" s="72"/>
      <c r="O13" s="72"/>
      <c r="P13" s="72"/>
      <c r="Q13" s="72"/>
      <c r="R13" s="72"/>
      <c r="S13" s="72"/>
      <c r="T13" s="72"/>
      <c r="U13" s="72"/>
      <c r="V13" s="73"/>
      <c r="W13" s="73"/>
      <c r="X13" s="73"/>
      <c r="Y13" s="73"/>
      <c r="Z13" s="73"/>
      <c r="AA13" s="73"/>
      <c r="AB13" s="73"/>
      <c r="AC13" s="73"/>
      <c r="AD13" s="74"/>
      <c r="AE13" s="75"/>
      <c r="AF13" s="485"/>
      <c r="AG13" s="485"/>
    </row>
    <row r="14" spans="1:37" ht="8.25" customHeight="1" x14ac:dyDescent="0.35">
      <c r="A14" s="255"/>
      <c r="B14" s="258"/>
      <c r="C14" s="258"/>
      <c r="D14" s="258"/>
      <c r="E14" s="258"/>
      <c r="F14" s="258"/>
      <c r="G14" s="258"/>
      <c r="H14" s="258"/>
      <c r="I14" s="258"/>
      <c r="J14" s="259"/>
      <c r="K14" s="76"/>
      <c r="L14" s="76"/>
      <c r="M14" s="76"/>
      <c r="N14" s="77"/>
      <c r="O14" s="77"/>
      <c r="P14" s="77"/>
      <c r="Q14" s="77"/>
      <c r="R14" s="77"/>
      <c r="S14" s="77"/>
      <c r="T14" s="77"/>
      <c r="U14" s="77"/>
      <c r="V14" s="78"/>
      <c r="W14" s="78"/>
      <c r="X14" s="78"/>
      <c r="Y14" s="78"/>
      <c r="Z14" s="78"/>
      <c r="AA14" s="78"/>
      <c r="AB14" s="78"/>
      <c r="AC14" s="78"/>
      <c r="AD14" s="74"/>
      <c r="AE14" s="79"/>
      <c r="AF14" s="485"/>
      <c r="AG14" s="485"/>
    </row>
    <row r="15" spans="1:37" s="83" customFormat="1" ht="99" customHeight="1" x14ac:dyDescent="0.5">
      <c r="A15" s="487" t="s">
        <v>21</v>
      </c>
      <c r="B15" s="80" t="s">
        <v>109</v>
      </c>
      <c r="C15" s="80"/>
      <c r="D15" s="80"/>
      <c r="E15" s="80"/>
      <c r="F15" s="80"/>
      <c r="G15" s="80"/>
      <c r="H15" s="80"/>
      <c r="I15" s="80"/>
      <c r="J15" s="81" t="s">
        <v>114</v>
      </c>
      <c r="K15" s="66">
        <f>SUM(K16+K42)</f>
        <v>2582148700</v>
      </c>
      <c r="L15" s="66">
        <f t="shared" ref="L15:Y15" si="2">SUM(L16+L42)</f>
        <v>0</v>
      </c>
      <c r="M15" s="66">
        <f t="shared" si="2"/>
        <v>0</v>
      </c>
      <c r="N15" s="66">
        <f t="shared" si="2"/>
        <v>2582148700</v>
      </c>
      <c r="O15" s="66">
        <f t="shared" si="2"/>
        <v>10300000</v>
      </c>
      <c r="P15" s="66">
        <f t="shared" si="2"/>
        <v>20100000</v>
      </c>
      <c r="Q15" s="66">
        <f t="shared" si="2"/>
        <v>2140842</v>
      </c>
      <c r="R15" s="66">
        <f t="shared" si="2"/>
        <v>17959158</v>
      </c>
      <c r="S15" s="66">
        <f t="shared" si="2"/>
        <v>340500000</v>
      </c>
      <c r="T15" s="66">
        <f t="shared" si="2"/>
        <v>672533971.99000001</v>
      </c>
      <c r="U15" s="66">
        <f t="shared" si="2"/>
        <v>17959158</v>
      </c>
      <c r="V15" s="66">
        <f t="shared" si="2"/>
        <v>334167526</v>
      </c>
      <c r="W15" s="66">
        <f t="shared" si="2"/>
        <v>1204547202.01</v>
      </c>
      <c r="X15" s="66">
        <f t="shared" si="2"/>
        <v>1359093858.03</v>
      </c>
      <c r="Y15" s="66">
        <f t="shared" si="2"/>
        <v>383861719</v>
      </c>
      <c r="Z15" s="66">
        <f>SUM(X15-Y15)</f>
        <v>975232139.02999997</v>
      </c>
      <c r="AA15" s="82">
        <f>SUM(AA16+AA42)</f>
        <v>820685483.00999999</v>
      </c>
      <c r="AB15" s="82">
        <f>SUM(AB16+AB42)</f>
        <v>970728467</v>
      </c>
      <c r="AC15" s="82">
        <f>SUM(AC16+AC42)</f>
        <v>-150042983.99000001</v>
      </c>
      <c r="AD15" s="82">
        <f>SUM(O15+Q15+S15+V15+T15+Y15)</f>
        <v>1743504058.99</v>
      </c>
      <c r="AE15" s="488"/>
      <c r="AF15" s="489">
        <f>SUM(AF16+AF42)</f>
        <v>0</v>
      </c>
      <c r="AG15" s="489">
        <f>SUM(AG16+AG42)</f>
        <v>10700996.029999999</v>
      </c>
      <c r="AH15" s="442">
        <f>SUM(AF15-AG15)</f>
        <v>-10700996.029999999</v>
      </c>
      <c r="AK15" s="84"/>
    </row>
    <row r="16" spans="1:37" s="263" customFormat="1" ht="40.5" x14ac:dyDescent="0.35">
      <c r="A16" s="260" t="s">
        <v>21</v>
      </c>
      <c r="B16" s="459" t="s">
        <v>109</v>
      </c>
      <c r="C16" s="459" t="s">
        <v>107</v>
      </c>
      <c r="D16" s="459"/>
      <c r="E16" s="459"/>
      <c r="F16" s="459"/>
      <c r="G16" s="459"/>
      <c r="H16" s="261"/>
      <c r="I16" s="261"/>
      <c r="J16" s="85" t="s">
        <v>115</v>
      </c>
      <c r="K16" s="86">
        <f t="shared" ref="K16:AD16" si="3">SUM(K17)</f>
        <v>0</v>
      </c>
      <c r="L16" s="86">
        <f t="shared" si="3"/>
        <v>0</v>
      </c>
      <c r="M16" s="86">
        <f t="shared" si="3"/>
        <v>0</v>
      </c>
      <c r="N16" s="86">
        <f t="shared" si="3"/>
        <v>0</v>
      </c>
      <c r="O16" s="86">
        <f t="shared" si="3"/>
        <v>0</v>
      </c>
      <c r="P16" s="86">
        <f t="shared" si="3"/>
        <v>0</v>
      </c>
      <c r="Q16" s="86">
        <f t="shared" si="3"/>
        <v>0</v>
      </c>
      <c r="R16" s="86">
        <f t="shared" si="3"/>
        <v>0</v>
      </c>
      <c r="S16" s="262">
        <f t="shared" si="3"/>
        <v>0</v>
      </c>
      <c r="T16" s="262">
        <f t="shared" si="3"/>
        <v>0</v>
      </c>
      <c r="U16" s="426">
        <f t="shared" si="3"/>
        <v>0</v>
      </c>
      <c r="V16" s="262">
        <f t="shared" si="3"/>
        <v>0</v>
      </c>
      <c r="W16" s="262">
        <f t="shared" si="3"/>
        <v>0</v>
      </c>
      <c r="X16" s="262">
        <f t="shared" si="3"/>
        <v>0</v>
      </c>
      <c r="Y16" s="262">
        <f t="shared" si="3"/>
        <v>0</v>
      </c>
      <c r="Z16" s="262">
        <f t="shared" si="3"/>
        <v>0</v>
      </c>
      <c r="AA16" s="262">
        <f t="shared" si="3"/>
        <v>0</v>
      </c>
      <c r="AB16" s="262">
        <f t="shared" si="3"/>
        <v>0</v>
      </c>
      <c r="AC16" s="262">
        <f>SUM(AC17)</f>
        <v>0</v>
      </c>
      <c r="AD16" s="262">
        <f t="shared" si="3"/>
        <v>0</v>
      </c>
      <c r="AE16" s="490" t="e">
        <f t="shared" ref="AE16:AE23" si="4">Y16/(Y16+AB16+AC16)</f>
        <v>#DIV/0!</v>
      </c>
      <c r="AF16" s="491">
        <f>AF17</f>
        <v>0</v>
      </c>
      <c r="AG16" s="491">
        <f>AG17</f>
        <v>0</v>
      </c>
      <c r="AH16" s="92"/>
      <c r="AK16" s="264"/>
    </row>
    <row r="17" spans="1:37" s="268" customFormat="1" ht="27.75" x14ac:dyDescent="0.35">
      <c r="A17" s="265"/>
      <c r="B17" s="239" t="s">
        <v>109</v>
      </c>
      <c r="C17" s="239" t="s">
        <v>107</v>
      </c>
      <c r="D17" s="239" t="s">
        <v>107</v>
      </c>
      <c r="E17" s="239"/>
      <c r="F17" s="239"/>
      <c r="G17" s="239"/>
      <c r="H17" s="266"/>
      <c r="I17" s="266"/>
      <c r="J17" s="67" t="s">
        <v>116</v>
      </c>
      <c r="K17" s="68">
        <f t="shared" ref="K17:AD17" si="5">SUM(K18+K24)</f>
        <v>0</v>
      </c>
      <c r="L17" s="68">
        <f t="shared" si="5"/>
        <v>0</v>
      </c>
      <c r="M17" s="68">
        <f t="shared" si="5"/>
        <v>0</v>
      </c>
      <c r="N17" s="68">
        <f t="shared" si="5"/>
        <v>0</v>
      </c>
      <c r="O17" s="68">
        <f t="shared" si="5"/>
        <v>0</v>
      </c>
      <c r="P17" s="68">
        <f t="shared" si="5"/>
        <v>0</v>
      </c>
      <c r="Q17" s="68">
        <f t="shared" si="5"/>
        <v>0</v>
      </c>
      <c r="R17" s="68">
        <f t="shared" si="5"/>
        <v>0</v>
      </c>
      <c r="S17" s="267">
        <f t="shared" si="5"/>
        <v>0</v>
      </c>
      <c r="T17" s="267">
        <f t="shared" si="5"/>
        <v>0</v>
      </c>
      <c r="U17" s="267">
        <f t="shared" si="5"/>
        <v>0</v>
      </c>
      <c r="V17" s="267">
        <f t="shared" si="5"/>
        <v>0</v>
      </c>
      <c r="W17" s="267">
        <f t="shared" si="5"/>
        <v>0</v>
      </c>
      <c r="X17" s="267">
        <f t="shared" si="5"/>
        <v>0</v>
      </c>
      <c r="Y17" s="267">
        <f t="shared" si="5"/>
        <v>0</v>
      </c>
      <c r="Z17" s="267">
        <f t="shared" si="5"/>
        <v>0</v>
      </c>
      <c r="AA17" s="267">
        <f t="shared" si="5"/>
        <v>0</v>
      </c>
      <c r="AB17" s="267">
        <f t="shared" si="5"/>
        <v>0</v>
      </c>
      <c r="AC17" s="267">
        <f>SUM(AC18+AC24)</f>
        <v>0</v>
      </c>
      <c r="AD17" s="267">
        <f t="shared" si="5"/>
        <v>0</v>
      </c>
      <c r="AE17" s="492" t="e">
        <f t="shared" si="4"/>
        <v>#DIV/0!</v>
      </c>
      <c r="AF17" s="493">
        <f>SUM(AF18+AF24)</f>
        <v>0</v>
      </c>
      <c r="AG17" s="493">
        <f>SUM(AG18+AG24)</f>
        <v>0</v>
      </c>
      <c r="AH17" s="443">
        <f>SUM(AG17-AF17)</f>
        <v>0</v>
      </c>
      <c r="AK17" s="269"/>
    </row>
    <row r="18" spans="1:37" s="272" customFormat="1" ht="74.099999999999994" customHeight="1" x14ac:dyDescent="0.35">
      <c r="A18" s="270"/>
      <c r="B18" s="410" t="s">
        <v>109</v>
      </c>
      <c r="C18" s="410" t="s">
        <v>107</v>
      </c>
      <c r="D18" s="410" t="s">
        <v>107</v>
      </c>
      <c r="E18" s="410" t="s">
        <v>117</v>
      </c>
      <c r="F18" s="410"/>
      <c r="G18" s="410"/>
      <c r="H18" s="411"/>
      <c r="I18" s="411"/>
      <c r="J18" s="412" t="s">
        <v>118</v>
      </c>
      <c r="K18" s="413">
        <f t="shared" ref="K18:AD18" si="6">SUM(K19)</f>
        <v>0</v>
      </c>
      <c r="L18" s="413">
        <f t="shared" si="6"/>
        <v>0</v>
      </c>
      <c r="M18" s="413">
        <f t="shared" si="6"/>
        <v>0</v>
      </c>
      <c r="N18" s="413">
        <f t="shared" si="6"/>
        <v>0</v>
      </c>
      <c r="O18" s="413">
        <f t="shared" si="6"/>
        <v>0</v>
      </c>
      <c r="P18" s="413">
        <f t="shared" si="6"/>
        <v>0</v>
      </c>
      <c r="Q18" s="413">
        <f t="shared" si="6"/>
        <v>0</v>
      </c>
      <c r="R18" s="413">
        <f t="shared" si="6"/>
        <v>0</v>
      </c>
      <c r="S18" s="413">
        <f t="shared" si="6"/>
        <v>0</v>
      </c>
      <c r="T18" s="413">
        <f t="shared" si="6"/>
        <v>0</v>
      </c>
      <c r="U18" s="413">
        <f t="shared" si="6"/>
        <v>0</v>
      </c>
      <c r="V18" s="413">
        <f t="shared" si="6"/>
        <v>0</v>
      </c>
      <c r="W18" s="413">
        <f t="shared" si="6"/>
        <v>0</v>
      </c>
      <c r="X18" s="413">
        <f t="shared" si="6"/>
        <v>0</v>
      </c>
      <c r="Y18" s="413">
        <f t="shared" si="6"/>
        <v>0</v>
      </c>
      <c r="Z18" s="413">
        <f t="shared" si="6"/>
        <v>0</v>
      </c>
      <c r="AA18" s="413">
        <f t="shared" si="6"/>
        <v>0</v>
      </c>
      <c r="AB18" s="413">
        <f t="shared" si="6"/>
        <v>0</v>
      </c>
      <c r="AC18" s="413">
        <f t="shared" si="6"/>
        <v>0</v>
      </c>
      <c r="AD18" s="413">
        <f t="shared" si="6"/>
        <v>0</v>
      </c>
      <c r="AE18" s="494" t="e">
        <f t="shared" si="4"/>
        <v>#DIV/0!</v>
      </c>
      <c r="AF18" s="483">
        <f>SUM(AF19)</f>
        <v>0</v>
      </c>
      <c r="AG18" s="483">
        <f>SUM(AG19)</f>
        <v>0</v>
      </c>
      <c r="AH18" s="93"/>
      <c r="AK18" s="273"/>
    </row>
    <row r="19" spans="1:37" s="263" customFormat="1" ht="60.75" x14ac:dyDescent="0.35">
      <c r="A19" s="260"/>
      <c r="B19" s="348" t="s">
        <v>109</v>
      </c>
      <c r="C19" s="348" t="s">
        <v>107</v>
      </c>
      <c r="D19" s="348" t="s">
        <v>107</v>
      </c>
      <c r="E19" s="348" t="s">
        <v>117</v>
      </c>
      <c r="F19" s="348" t="s">
        <v>119</v>
      </c>
      <c r="G19" s="348"/>
      <c r="H19" s="398"/>
      <c r="I19" s="398"/>
      <c r="J19" s="399" t="s">
        <v>120</v>
      </c>
      <c r="K19" s="400">
        <f t="shared" ref="K19:AD19" si="7">SUM(K20:K23)</f>
        <v>0</v>
      </c>
      <c r="L19" s="400">
        <f t="shared" si="7"/>
        <v>0</v>
      </c>
      <c r="M19" s="400">
        <f t="shared" si="7"/>
        <v>0</v>
      </c>
      <c r="N19" s="400">
        <f t="shared" si="7"/>
        <v>0</v>
      </c>
      <c r="O19" s="400">
        <f t="shared" si="7"/>
        <v>0</v>
      </c>
      <c r="P19" s="400">
        <f t="shared" si="7"/>
        <v>0</v>
      </c>
      <c r="Q19" s="400">
        <f t="shared" si="7"/>
        <v>0</v>
      </c>
      <c r="R19" s="400">
        <f t="shared" si="7"/>
        <v>0</v>
      </c>
      <c r="S19" s="400">
        <f t="shared" si="7"/>
        <v>0</v>
      </c>
      <c r="T19" s="400">
        <f t="shared" si="7"/>
        <v>0</v>
      </c>
      <c r="U19" s="400">
        <f t="shared" si="7"/>
        <v>0</v>
      </c>
      <c r="V19" s="400">
        <f t="shared" si="7"/>
        <v>0</v>
      </c>
      <c r="W19" s="400">
        <f t="shared" si="7"/>
        <v>0</v>
      </c>
      <c r="X19" s="400">
        <f t="shared" si="7"/>
        <v>0</v>
      </c>
      <c r="Y19" s="400">
        <f t="shared" si="7"/>
        <v>0</v>
      </c>
      <c r="Z19" s="400">
        <f t="shared" si="7"/>
        <v>0</v>
      </c>
      <c r="AA19" s="400">
        <f t="shared" si="7"/>
        <v>0</v>
      </c>
      <c r="AB19" s="400">
        <f t="shared" si="7"/>
        <v>0</v>
      </c>
      <c r="AC19" s="400">
        <f t="shared" si="7"/>
        <v>0</v>
      </c>
      <c r="AD19" s="400">
        <f t="shared" si="7"/>
        <v>0</v>
      </c>
      <c r="AE19" s="495" t="e">
        <f t="shared" si="4"/>
        <v>#DIV/0!</v>
      </c>
      <c r="AF19" s="401">
        <f>SUM(AF20:AF23)</f>
        <v>0</v>
      </c>
      <c r="AG19" s="441">
        <f>SUM(AG20:AG23)</f>
        <v>0</v>
      </c>
      <c r="AH19" s="92"/>
      <c r="AK19" s="264"/>
    </row>
    <row r="20" spans="1:37" s="263" customFormat="1" ht="26.25" x14ac:dyDescent="0.35">
      <c r="A20" s="260"/>
      <c r="B20" s="459" t="s">
        <v>109</v>
      </c>
      <c r="C20" s="459" t="s">
        <v>107</v>
      </c>
      <c r="D20" s="459" t="s">
        <v>107</v>
      </c>
      <c r="E20" s="459" t="s">
        <v>117</v>
      </c>
      <c r="F20" s="459" t="s">
        <v>119</v>
      </c>
      <c r="G20" s="459" t="s">
        <v>107</v>
      </c>
      <c r="H20" s="261"/>
      <c r="I20" s="261"/>
      <c r="J20" s="87" t="s">
        <v>121</v>
      </c>
      <c r="K20" s="69"/>
      <c r="L20" s="69"/>
      <c r="M20" s="69"/>
      <c r="N20" s="69">
        <f>SUM(K20+L20-M20)</f>
        <v>0</v>
      </c>
      <c r="O20" s="274"/>
      <c r="P20" s="274"/>
      <c r="Q20" s="275"/>
      <c r="R20" s="274">
        <f>SUM(P20-Q20)</f>
        <v>0</v>
      </c>
      <c r="S20" s="262"/>
      <c r="T20" s="262"/>
      <c r="U20" s="276">
        <f>SUM(R20)</f>
        <v>0</v>
      </c>
      <c r="V20" s="202"/>
      <c r="W20" s="262">
        <f>SUM(N20-O20-Q20-S20-T20-U20-V20)</f>
        <v>0</v>
      </c>
      <c r="X20" s="217"/>
      <c r="Y20" s="496"/>
      <c r="Z20" s="262">
        <f>SUM(X20-Y20)</f>
        <v>0</v>
      </c>
      <c r="AA20" s="202">
        <f>SUM(W20-Y20)</f>
        <v>0</v>
      </c>
      <c r="AB20" s="202"/>
      <c r="AC20" s="202">
        <f>SUM(AA20-AB20)</f>
        <v>0</v>
      </c>
      <c r="AD20" s="409">
        <f>SUM(O20+Q20+S20+V20+T20+Y20)</f>
        <v>0</v>
      </c>
      <c r="AE20" s="490" t="e">
        <f t="shared" si="4"/>
        <v>#DIV/0!</v>
      </c>
      <c r="AF20" s="497"/>
      <c r="AG20" s="491"/>
      <c r="AH20" s="92"/>
      <c r="AK20" s="264"/>
    </row>
    <row r="21" spans="1:37" s="263" customFormat="1" ht="26.25" x14ac:dyDescent="0.35">
      <c r="A21" s="260"/>
      <c r="B21" s="459" t="s">
        <v>109</v>
      </c>
      <c r="C21" s="459" t="s">
        <v>107</v>
      </c>
      <c r="D21" s="459" t="s">
        <v>107</v>
      </c>
      <c r="E21" s="459" t="s">
        <v>117</v>
      </c>
      <c r="F21" s="459" t="s">
        <v>119</v>
      </c>
      <c r="G21" s="459" t="s">
        <v>107</v>
      </c>
      <c r="H21" s="261" t="s">
        <v>122</v>
      </c>
      <c r="I21" s="261"/>
      <c r="J21" s="87" t="s">
        <v>123</v>
      </c>
      <c r="K21" s="69"/>
      <c r="L21" s="69"/>
      <c r="M21" s="69"/>
      <c r="N21" s="69">
        <f>SUM(K21+L21-M21)</f>
        <v>0</v>
      </c>
      <c r="O21" s="274"/>
      <c r="P21" s="274"/>
      <c r="Q21" s="275"/>
      <c r="R21" s="274">
        <f>SUM(P21-Q21)</f>
        <v>0</v>
      </c>
      <c r="S21" s="262"/>
      <c r="T21" s="262"/>
      <c r="U21" s="276">
        <f>SUM(R21)</f>
        <v>0</v>
      </c>
      <c r="V21" s="202"/>
      <c r="W21" s="262">
        <f>SUM(N21-O21-Q21-S21-T21-U21-V21)</f>
        <v>0</v>
      </c>
      <c r="X21" s="217"/>
      <c r="Y21" s="496"/>
      <c r="Z21" s="262">
        <f>SUM(X21-Y21)</f>
        <v>0</v>
      </c>
      <c r="AA21" s="202">
        <f>SUM(W21-Y21)</f>
        <v>0</v>
      </c>
      <c r="AB21" s="202"/>
      <c r="AC21" s="202">
        <f>SUM(AA21-AB21)</f>
        <v>0</v>
      </c>
      <c r="AD21" s="409">
        <f>SUM(O21+Q21+S21+V21+T21+Y21)</f>
        <v>0</v>
      </c>
      <c r="AE21" s="490" t="e">
        <f t="shared" si="4"/>
        <v>#DIV/0!</v>
      </c>
      <c r="AF21" s="497"/>
      <c r="AG21" s="491"/>
      <c r="AH21" s="92"/>
      <c r="AK21" s="264"/>
    </row>
    <row r="22" spans="1:37" s="263" customFormat="1" ht="40.5" x14ac:dyDescent="0.35">
      <c r="A22" s="260"/>
      <c r="B22" s="459" t="s">
        <v>109</v>
      </c>
      <c r="C22" s="459" t="s">
        <v>107</v>
      </c>
      <c r="D22" s="459" t="s">
        <v>107</v>
      </c>
      <c r="E22" s="459" t="s">
        <v>117</v>
      </c>
      <c r="F22" s="459" t="s">
        <v>119</v>
      </c>
      <c r="G22" s="459" t="s">
        <v>107</v>
      </c>
      <c r="H22" s="261" t="s">
        <v>124</v>
      </c>
      <c r="I22" s="261"/>
      <c r="J22" s="87" t="s">
        <v>125</v>
      </c>
      <c r="K22" s="69"/>
      <c r="L22" s="69"/>
      <c r="M22" s="69"/>
      <c r="N22" s="69">
        <f>SUM(K22+L22-M22)</f>
        <v>0</v>
      </c>
      <c r="O22" s="274"/>
      <c r="P22" s="274"/>
      <c r="Q22" s="275"/>
      <c r="R22" s="274">
        <f>SUM(P22-Q22)</f>
        <v>0</v>
      </c>
      <c r="S22" s="262"/>
      <c r="T22" s="262"/>
      <c r="U22" s="276">
        <f>SUM(R22)</f>
        <v>0</v>
      </c>
      <c r="V22" s="202"/>
      <c r="W22" s="262">
        <f>SUM(N22-O22-Q22-S22-T22-U22-V22)</f>
        <v>0</v>
      </c>
      <c r="X22" s="217"/>
      <c r="Y22" s="496"/>
      <c r="Z22" s="262">
        <f>SUM(X22-Y22)</f>
        <v>0</v>
      </c>
      <c r="AA22" s="202">
        <f>SUM(W22-Y22)</f>
        <v>0</v>
      </c>
      <c r="AB22" s="202"/>
      <c r="AC22" s="202">
        <f>SUM(AA22-AB22)</f>
        <v>0</v>
      </c>
      <c r="AD22" s="409">
        <f>SUM(O22+Q22+S22+V22+T22+Y22)</f>
        <v>0</v>
      </c>
      <c r="AE22" s="490" t="e">
        <f t="shared" si="4"/>
        <v>#DIV/0!</v>
      </c>
      <c r="AF22" s="497"/>
      <c r="AG22" s="491"/>
      <c r="AH22" s="92"/>
      <c r="AK22" s="264"/>
    </row>
    <row r="23" spans="1:37" s="263" customFormat="1" ht="39" customHeight="1" x14ac:dyDescent="0.35">
      <c r="A23" s="260"/>
      <c r="B23" s="459" t="s">
        <v>109</v>
      </c>
      <c r="C23" s="459" t="s">
        <v>107</v>
      </c>
      <c r="D23" s="459" t="s">
        <v>107</v>
      </c>
      <c r="E23" s="459" t="s">
        <v>117</v>
      </c>
      <c r="F23" s="459" t="s">
        <v>119</v>
      </c>
      <c r="G23" s="459" t="s">
        <v>107</v>
      </c>
      <c r="H23" s="261" t="s">
        <v>126</v>
      </c>
      <c r="I23" s="261"/>
      <c r="J23" s="87" t="s">
        <v>127</v>
      </c>
      <c r="K23" s="69"/>
      <c r="L23" s="69"/>
      <c r="M23" s="69"/>
      <c r="N23" s="69">
        <f>SUM(K23+L23-M23)</f>
        <v>0</v>
      </c>
      <c r="O23" s="274"/>
      <c r="P23" s="274"/>
      <c r="Q23" s="275"/>
      <c r="R23" s="274">
        <f>SUM(P23-Q23)</f>
        <v>0</v>
      </c>
      <c r="S23" s="262"/>
      <c r="T23" s="262"/>
      <c r="U23" s="276">
        <f>SUM(R23)</f>
        <v>0</v>
      </c>
      <c r="V23" s="202"/>
      <c r="W23" s="262">
        <f>SUM(N23-O23-Q23-S23-T23-U23-V23)</f>
        <v>0</v>
      </c>
      <c r="X23" s="217"/>
      <c r="Y23" s="496"/>
      <c r="Z23" s="262">
        <f>SUM(X23-Y23)</f>
        <v>0</v>
      </c>
      <c r="AA23" s="202">
        <f>SUM(W23-Y23)</f>
        <v>0</v>
      </c>
      <c r="AB23" s="202"/>
      <c r="AC23" s="202">
        <f>SUM(AA23-AB23)</f>
        <v>0</v>
      </c>
      <c r="AD23" s="409">
        <f>SUM(O23+Q23+S23+V23+T23+Y23)</f>
        <v>0</v>
      </c>
      <c r="AE23" s="490" t="e">
        <f t="shared" si="4"/>
        <v>#DIV/0!</v>
      </c>
      <c r="AF23" s="497"/>
      <c r="AG23" s="491"/>
      <c r="AH23" s="444">
        <f>SUM(AC23-AG23)</f>
        <v>0</v>
      </c>
      <c r="AK23" s="264"/>
    </row>
    <row r="24" spans="1:37" s="272" customFormat="1" ht="60" customHeight="1" x14ac:dyDescent="0.35">
      <c r="A24" s="270"/>
      <c r="B24" s="410" t="s">
        <v>109</v>
      </c>
      <c r="C24" s="410" t="s">
        <v>107</v>
      </c>
      <c r="D24" s="410" t="s">
        <v>107</v>
      </c>
      <c r="E24" s="410" t="s">
        <v>128</v>
      </c>
      <c r="F24" s="410"/>
      <c r="G24" s="410"/>
      <c r="H24" s="411"/>
      <c r="I24" s="411"/>
      <c r="J24" s="412" t="s">
        <v>129</v>
      </c>
      <c r="K24" s="415">
        <f t="shared" ref="K24:AD24" si="8">SUM(K25+K28+K31+K34+K38)</f>
        <v>0</v>
      </c>
      <c r="L24" s="415">
        <f t="shared" si="8"/>
        <v>0</v>
      </c>
      <c r="M24" s="415">
        <f t="shared" si="8"/>
        <v>0</v>
      </c>
      <c r="N24" s="415">
        <f t="shared" si="8"/>
        <v>0</v>
      </c>
      <c r="O24" s="415">
        <f t="shared" si="8"/>
        <v>0</v>
      </c>
      <c r="P24" s="415">
        <f t="shared" si="8"/>
        <v>0</v>
      </c>
      <c r="Q24" s="415">
        <f t="shared" si="8"/>
        <v>0</v>
      </c>
      <c r="R24" s="415">
        <f t="shared" si="8"/>
        <v>0</v>
      </c>
      <c r="S24" s="415">
        <f t="shared" si="8"/>
        <v>0</v>
      </c>
      <c r="T24" s="415">
        <f t="shared" si="8"/>
        <v>0</v>
      </c>
      <c r="U24" s="415">
        <f t="shared" si="8"/>
        <v>0</v>
      </c>
      <c r="V24" s="415">
        <f t="shared" si="8"/>
        <v>0</v>
      </c>
      <c r="W24" s="415">
        <f t="shared" si="8"/>
        <v>0</v>
      </c>
      <c r="X24" s="415">
        <f t="shared" si="8"/>
        <v>0</v>
      </c>
      <c r="Y24" s="415">
        <f t="shared" si="8"/>
        <v>0</v>
      </c>
      <c r="Z24" s="415">
        <f t="shared" si="8"/>
        <v>0</v>
      </c>
      <c r="AA24" s="415">
        <f t="shared" si="8"/>
        <v>0</v>
      </c>
      <c r="AB24" s="415">
        <f t="shared" si="8"/>
        <v>0</v>
      </c>
      <c r="AC24" s="415">
        <f t="shared" si="8"/>
        <v>0</v>
      </c>
      <c r="AD24" s="415">
        <f t="shared" si="8"/>
        <v>0</v>
      </c>
      <c r="AE24" s="413" t="e">
        <f>SUM(AE25:AE40)</f>
        <v>#DIV/0!</v>
      </c>
      <c r="AF24" s="415">
        <f>SUM(AF25+AF28+AF31+AF34+AF38)</f>
        <v>0</v>
      </c>
      <c r="AG24" s="415">
        <f>SUM(AG25+AG28+AG31+AG34+AG38)</f>
        <v>0</v>
      </c>
      <c r="AH24" s="464">
        <f>AG24-AF24</f>
        <v>0</v>
      </c>
      <c r="AK24" s="273"/>
    </row>
    <row r="25" spans="1:37" s="263" customFormat="1" ht="51" customHeight="1" x14ac:dyDescent="0.35">
      <c r="A25" s="260"/>
      <c r="B25" s="383" t="s">
        <v>109</v>
      </c>
      <c r="C25" s="383" t="s">
        <v>107</v>
      </c>
      <c r="D25" s="383" t="s">
        <v>107</v>
      </c>
      <c r="E25" s="383" t="s">
        <v>128</v>
      </c>
      <c r="F25" s="383" t="s">
        <v>117</v>
      </c>
      <c r="G25" s="383"/>
      <c r="H25" s="384"/>
      <c r="I25" s="384"/>
      <c r="J25" s="385" t="s">
        <v>130</v>
      </c>
      <c r="K25" s="386"/>
      <c r="L25" s="386"/>
      <c r="M25" s="386"/>
      <c r="N25" s="386">
        <f t="shared" ref="N25:Z25" si="9">SUM(N26:N27)</f>
        <v>0</v>
      </c>
      <c r="O25" s="386">
        <f t="shared" si="9"/>
        <v>0</v>
      </c>
      <c r="P25" s="386">
        <f t="shared" si="9"/>
        <v>0</v>
      </c>
      <c r="Q25" s="386">
        <f t="shared" si="9"/>
        <v>0</v>
      </c>
      <c r="R25" s="386">
        <f t="shared" si="9"/>
        <v>0</v>
      </c>
      <c r="S25" s="386">
        <f t="shared" si="9"/>
        <v>0</v>
      </c>
      <c r="T25" s="386">
        <f t="shared" si="9"/>
        <v>0</v>
      </c>
      <c r="U25" s="386">
        <f t="shared" si="9"/>
        <v>0</v>
      </c>
      <c r="V25" s="386">
        <f t="shared" si="9"/>
        <v>0</v>
      </c>
      <c r="W25" s="386">
        <f t="shared" si="9"/>
        <v>0</v>
      </c>
      <c r="X25" s="386">
        <f t="shared" si="9"/>
        <v>0</v>
      </c>
      <c r="Y25" s="386">
        <f t="shared" si="9"/>
        <v>0</v>
      </c>
      <c r="Z25" s="386">
        <f t="shared" si="9"/>
        <v>0</v>
      </c>
      <c r="AA25" s="386">
        <f>SUM(AA26:AA27)</f>
        <v>0</v>
      </c>
      <c r="AB25" s="386">
        <f>SUM(AB26:AB27)</f>
        <v>0</v>
      </c>
      <c r="AC25" s="386">
        <f>SUM(AC26:AC27)</f>
        <v>0</v>
      </c>
      <c r="AD25" s="386">
        <f>SUM(AD26:AD27)</f>
        <v>0</v>
      </c>
      <c r="AE25" s="498" t="e">
        <f t="shared" ref="AE25:AE40" si="10">Y25/(Y25+AB25+AC25)</f>
        <v>#DIV/0!</v>
      </c>
      <c r="AF25" s="390">
        <f>SUM(AF26:AF27)</f>
        <v>0</v>
      </c>
      <c r="AG25" s="390">
        <f>SUM(AG26:AG27)</f>
        <v>0</v>
      </c>
      <c r="AH25" s="92"/>
      <c r="AK25" s="264"/>
    </row>
    <row r="26" spans="1:37" s="263" customFormat="1" ht="45.6" customHeight="1" x14ac:dyDescent="0.35">
      <c r="A26" s="260"/>
      <c r="B26" s="459" t="s">
        <v>109</v>
      </c>
      <c r="C26" s="459" t="s">
        <v>107</v>
      </c>
      <c r="D26" s="459" t="s">
        <v>107</v>
      </c>
      <c r="E26" s="459" t="s">
        <v>128</v>
      </c>
      <c r="F26" s="459" t="s">
        <v>117</v>
      </c>
      <c r="G26" s="459" t="s">
        <v>131</v>
      </c>
      <c r="H26" s="261"/>
      <c r="I26" s="261"/>
      <c r="J26" s="87" t="s">
        <v>132</v>
      </c>
      <c r="K26" s="69"/>
      <c r="L26" s="69"/>
      <c r="M26" s="69"/>
      <c r="N26" s="69">
        <f t="shared" ref="N26:N40" si="11">SUM(K26+L26-M26)</f>
        <v>0</v>
      </c>
      <c r="O26" s="274"/>
      <c r="P26" s="274"/>
      <c r="Q26" s="275"/>
      <c r="R26" s="274">
        <f t="shared" ref="R26:R40" si="12">SUM(P26-Q26)</f>
        <v>0</v>
      </c>
      <c r="S26" s="262"/>
      <c r="T26" s="262"/>
      <c r="U26" s="276">
        <f t="shared" ref="U26:U40" si="13">SUM(R26)</f>
        <v>0</v>
      </c>
      <c r="V26" s="202"/>
      <c r="W26" s="262">
        <f t="shared" ref="W26:W40" si="14">SUM(N26-O26-Q26-S26-T26-U26-V26)</f>
        <v>0</v>
      </c>
      <c r="X26" s="217"/>
      <c r="Y26" s="496"/>
      <c r="Z26" s="262">
        <f t="shared" ref="Z26:Z40" si="15">SUM(X26-Y26)</f>
        <v>0</v>
      </c>
      <c r="AA26" s="202">
        <f t="shared" ref="AA26:AA40" si="16">SUM(W26-Y26)</f>
        <v>0</v>
      </c>
      <c r="AB26" s="202"/>
      <c r="AC26" s="202">
        <f>SUM(AA26-AB26)</f>
        <v>0</v>
      </c>
      <c r="AD26" s="277">
        <f t="shared" ref="AD26:AD40" si="17">SUM(O26+Q26+S26+V26+T26+Y26)</f>
        <v>0</v>
      </c>
      <c r="AE26" s="490" t="e">
        <f t="shared" si="10"/>
        <v>#DIV/0!</v>
      </c>
      <c r="AF26" s="497"/>
      <c r="AG26" s="491"/>
      <c r="AH26" s="92"/>
      <c r="AK26" s="264"/>
    </row>
    <row r="27" spans="1:37" s="263" customFormat="1" ht="61.5" customHeight="1" x14ac:dyDescent="0.35">
      <c r="A27" s="260"/>
      <c r="B27" s="459" t="s">
        <v>109</v>
      </c>
      <c r="C27" s="459" t="s">
        <v>107</v>
      </c>
      <c r="D27" s="459" t="s">
        <v>107</v>
      </c>
      <c r="E27" s="459" t="s">
        <v>128</v>
      </c>
      <c r="F27" s="459" t="s">
        <v>117</v>
      </c>
      <c r="G27" s="459" t="s">
        <v>133</v>
      </c>
      <c r="H27" s="261"/>
      <c r="I27" s="261"/>
      <c r="J27" s="87" t="s">
        <v>134</v>
      </c>
      <c r="K27" s="69"/>
      <c r="L27" s="69"/>
      <c r="M27" s="69"/>
      <c r="N27" s="69">
        <f t="shared" si="11"/>
        <v>0</v>
      </c>
      <c r="O27" s="274"/>
      <c r="P27" s="274"/>
      <c r="Q27" s="275"/>
      <c r="R27" s="274">
        <f t="shared" si="12"/>
        <v>0</v>
      </c>
      <c r="S27" s="262"/>
      <c r="T27" s="262"/>
      <c r="U27" s="276">
        <f t="shared" si="13"/>
        <v>0</v>
      </c>
      <c r="V27" s="202"/>
      <c r="W27" s="262">
        <f t="shared" si="14"/>
        <v>0</v>
      </c>
      <c r="X27" s="217"/>
      <c r="Y27" s="496"/>
      <c r="Z27" s="262">
        <f t="shared" si="15"/>
        <v>0</v>
      </c>
      <c r="AA27" s="202">
        <f t="shared" si="16"/>
        <v>0</v>
      </c>
      <c r="AB27" s="202"/>
      <c r="AC27" s="202">
        <f t="shared" ref="AC27:AC40" si="18">SUM(AA27-AB27)</f>
        <v>0</v>
      </c>
      <c r="AD27" s="277">
        <f t="shared" si="17"/>
        <v>0</v>
      </c>
      <c r="AE27" s="490" t="e">
        <f t="shared" si="10"/>
        <v>#DIV/0!</v>
      </c>
      <c r="AF27" s="497"/>
      <c r="AG27" s="491"/>
      <c r="AH27" s="92"/>
      <c r="AK27" s="264"/>
    </row>
    <row r="28" spans="1:37" s="159" customFormat="1" ht="48.95" customHeight="1" x14ac:dyDescent="0.35">
      <c r="A28" s="244"/>
      <c r="B28" s="383" t="s">
        <v>109</v>
      </c>
      <c r="C28" s="383" t="s">
        <v>107</v>
      </c>
      <c r="D28" s="383" t="s">
        <v>107</v>
      </c>
      <c r="E28" s="383" t="s">
        <v>128</v>
      </c>
      <c r="F28" s="383" t="s">
        <v>128</v>
      </c>
      <c r="G28" s="383"/>
      <c r="H28" s="384"/>
      <c r="I28" s="384"/>
      <c r="J28" s="385" t="s">
        <v>135</v>
      </c>
      <c r="K28" s="386">
        <f t="shared" ref="K28:AD28" si="19">SUM(K29:K30)</f>
        <v>0</v>
      </c>
      <c r="L28" s="386">
        <f t="shared" si="19"/>
        <v>0</v>
      </c>
      <c r="M28" s="386">
        <f t="shared" si="19"/>
        <v>0</v>
      </c>
      <c r="N28" s="386">
        <f t="shared" si="19"/>
        <v>0</v>
      </c>
      <c r="O28" s="386">
        <f t="shared" si="19"/>
        <v>0</v>
      </c>
      <c r="P28" s="386">
        <f t="shared" si="19"/>
        <v>0</v>
      </c>
      <c r="Q28" s="386">
        <f t="shared" si="19"/>
        <v>0</v>
      </c>
      <c r="R28" s="386">
        <f t="shared" si="19"/>
        <v>0</v>
      </c>
      <c r="S28" s="386">
        <f t="shared" si="19"/>
        <v>0</v>
      </c>
      <c r="T28" s="386">
        <f t="shared" si="19"/>
        <v>0</v>
      </c>
      <c r="U28" s="386">
        <f t="shared" si="19"/>
        <v>0</v>
      </c>
      <c r="V28" s="386">
        <f t="shared" si="19"/>
        <v>0</v>
      </c>
      <c r="W28" s="386">
        <f t="shared" si="19"/>
        <v>0</v>
      </c>
      <c r="X28" s="386">
        <f t="shared" si="19"/>
        <v>0</v>
      </c>
      <c r="Y28" s="386">
        <f t="shared" si="19"/>
        <v>0</v>
      </c>
      <c r="Z28" s="386">
        <f t="shared" si="19"/>
        <v>0</v>
      </c>
      <c r="AA28" s="386">
        <f t="shared" si="19"/>
        <v>0</v>
      </c>
      <c r="AB28" s="386">
        <f t="shared" si="19"/>
        <v>0</v>
      </c>
      <c r="AC28" s="386">
        <f t="shared" si="19"/>
        <v>0</v>
      </c>
      <c r="AD28" s="386">
        <f t="shared" si="19"/>
        <v>0</v>
      </c>
      <c r="AE28" s="498" t="e">
        <f t="shared" si="10"/>
        <v>#DIV/0!</v>
      </c>
      <c r="AF28" s="386">
        <f>SUM(AF29:AF30)</f>
        <v>0</v>
      </c>
      <c r="AG28" s="386">
        <f>SUM(AG29:AG30)</f>
        <v>0</v>
      </c>
      <c r="AH28" s="229"/>
      <c r="AK28" s="230"/>
    </row>
    <row r="29" spans="1:37" s="263" customFormat="1" ht="77.099999999999994" customHeight="1" x14ac:dyDescent="0.35">
      <c r="A29" s="260"/>
      <c r="B29" s="459" t="s">
        <v>109</v>
      </c>
      <c r="C29" s="459" t="s">
        <v>107</v>
      </c>
      <c r="D29" s="459" t="s">
        <v>107</v>
      </c>
      <c r="E29" s="459" t="s">
        <v>128</v>
      </c>
      <c r="F29" s="459" t="s">
        <v>128</v>
      </c>
      <c r="G29" s="459" t="s">
        <v>109</v>
      </c>
      <c r="H29" s="261"/>
      <c r="I29" s="261"/>
      <c r="J29" s="87" t="s">
        <v>136</v>
      </c>
      <c r="K29" s="69"/>
      <c r="L29" s="69"/>
      <c r="M29" s="69"/>
      <c r="N29" s="69">
        <f t="shared" si="11"/>
        <v>0</v>
      </c>
      <c r="O29" s="274"/>
      <c r="P29" s="274"/>
      <c r="Q29" s="275"/>
      <c r="R29" s="274">
        <f t="shared" si="12"/>
        <v>0</v>
      </c>
      <c r="S29" s="262"/>
      <c r="T29" s="262"/>
      <c r="U29" s="276">
        <f t="shared" si="13"/>
        <v>0</v>
      </c>
      <c r="V29" s="202"/>
      <c r="W29" s="262">
        <f t="shared" si="14"/>
        <v>0</v>
      </c>
      <c r="X29" s="217"/>
      <c r="Y29" s="496"/>
      <c r="Z29" s="262">
        <f t="shared" si="15"/>
        <v>0</v>
      </c>
      <c r="AA29" s="202">
        <f t="shared" si="16"/>
        <v>0</v>
      </c>
      <c r="AB29" s="202"/>
      <c r="AC29" s="202">
        <f t="shared" si="18"/>
        <v>0</v>
      </c>
      <c r="AD29" s="277">
        <f t="shared" si="17"/>
        <v>0</v>
      </c>
      <c r="AE29" s="490" t="e">
        <f t="shared" si="10"/>
        <v>#DIV/0!</v>
      </c>
      <c r="AF29" s="497"/>
      <c r="AG29" s="491"/>
      <c r="AH29" s="92"/>
      <c r="AK29" s="264"/>
    </row>
    <row r="30" spans="1:37" s="263" customFormat="1" ht="69.599999999999994" customHeight="1" x14ac:dyDescent="0.35">
      <c r="A30" s="260"/>
      <c r="B30" s="459" t="s">
        <v>109</v>
      </c>
      <c r="C30" s="459" t="s">
        <v>107</v>
      </c>
      <c r="D30" s="459" t="s">
        <v>107</v>
      </c>
      <c r="E30" s="459" t="s">
        <v>128</v>
      </c>
      <c r="F30" s="459" t="s">
        <v>128</v>
      </c>
      <c r="G30" s="459" t="s">
        <v>106</v>
      </c>
      <c r="H30" s="261"/>
      <c r="I30" s="261"/>
      <c r="J30" s="87" t="s">
        <v>137</v>
      </c>
      <c r="K30" s="69"/>
      <c r="L30" s="69"/>
      <c r="M30" s="69"/>
      <c r="N30" s="69">
        <f t="shared" si="11"/>
        <v>0</v>
      </c>
      <c r="O30" s="274"/>
      <c r="P30" s="274"/>
      <c r="Q30" s="275"/>
      <c r="R30" s="274">
        <f t="shared" si="12"/>
        <v>0</v>
      </c>
      <c r="S30" s="262"/>
      <c r="T30" s="262"/>
      <c r="U30" s="276">
        <f t="shared" si="13"/>
        <v>0</v>
      </c>
      <c r="V30" s="202"/>
      <c r="W30" s="262">
        <f t="shared" si="14"/>
        <v>0</v>
      </c>
      <c r="X30" s="217"/>
      <c r="Y30" s="496"/>
      <c r="Z30" s="262">
        <f t="shared" si="15"/>
        <v>0</v>
      </c>
      <c r="AA30" s="202">
        <f t="shared" si="16"/>
        <v>0</v>
      </c>
      <c r="AB30" s="202"/>
      <c r="AC30" s="202">
        <f t="shared" si="18"/>
        <v>0</v>
      </c>
      <c r="AD30" s="277">
        <f t="shared" si="17"/>
        <v>0</v>
      </c>
      <c r="AE30" s="490" t="e">
        <f t="shared" si="10"/>
        <v>#DIV/0!</v>
      </c>
      <c r="AF30" s="497"/>
      <c r="AG30" s="491"/>
      <c r="AH30" s="92"/>
      <c r="AK30" s="264"/>
    </row>
    <row r="31" spans="1:37" s="263" customFormat="1" ht="72" customHeight="1" x14ac:dyDescent="0.35">
      <c r="A31" s="260"/>
      <c r="B31" s="383" t="s">
        <v>109</v>
      </c>
      <c r="C31" s="383" t="s">
        <v>107</v>
      </c>
      <c r="D31" s="383" t="s">
        <v>107</v>
      </c>
      <c r="E31" s="383" t="s">
        <v>128</v>
      </c>
      <c r="F31" s="383" t="s">
        <v>138</v>
      </c>
      <c r="G31" s="383"/>
      <c r="H31" s="384"/>
      <c r="I31" s="384"/>
      <c r="J31" s="385" t="s">
        <v>218</v>
      </c>
      <c r="K31" s="386">
        <f t="shared" ref="K31:AD31" si="20">SUM(K32:K33)</f>
        <v>0</v>
      </c>
      <c r="L31" s="386">
        <f t="shared" si="20"/>
        <v>0</v>
      </c>
      <c r="M31" s="386">
        <f t="shared" si="20"/>
        <v>0</v>
      </c>
      <c r="N31" s="386">
        <f t="shared" si="20"/>
        <v>0</v>
      </c>
      <c r="O31" s="386">
        <f t="shared" si="20"/>
        <v>0</v>
      </c>
      <c r="P31" s="386">
        <f t="shared" si="20"/>
        <v>0</v>
      </c>
      <c r="Q31" s="386">
        <f t="shared" si="20"/>
        <v>0</v>
      </c>
      <c r="R31" s="386">
        <f t="shared" si="20"/>
        <v>0</v>
      </c>
      <c r="S31" s="386">
        <f t="shared" si="20"/>
        <v>0</v>
      </c>
      <c r="T31" s="386">
        <f t="shared" si="20"/>
        <v>0</v>
      </c>
      <c r="U31" s="386">
        <f t="shared" si="20"/>
        <v>0</v>
      </c>
      <c r="V31" s="386">
        <f t="shared" si="20"/>
        <v>0</v>
      </c>
      <c r="W31" s="386">
        <f t="shared" si="20"/>
        <v>0</v>
      </c>
      <c r="X31" s="386">
        <f t="shared" si="20"/>
        <v>0</v>
      </c>
      <c r="Y31" s="386">
        <f t="shared" si="20"/>
        <v>0</v>
      </c>
      <c r="Z31" s="386">
        <f t="shared" si="20"/>
        <v>0</v>
      </c>
      <c r="AA31" s="386">
        <f t="shared" si="20"/>
        <v>0</v>
      </c>
      <c r="AB31" s="386">
        <f t="shared" si="20"/>
        <v>0</v>
      </c>
      <c r="AC31" s="386">
        <f t="shared" si="20"/>
        <v>0</v>
      </c>
      <c r="AD31" s="386">
        <f t="shared" si="20"/>
        <v>0</v>
      </c>
      <c r="AE31" s="498" t="e">
        <f t="shared" si="10"/>
        <v>#DIV/0!</v>
      </c>
      <c r="AF31" s="386">
        <f>SUM(AF32:AF33)</f>
        <v>0</v>
      </c>
      <c r="AG31" s="386">
        <f>SUM(AG32:AG33)</f>
        <v>0</v>
      </c>
      <c r="AH31" s="92"/>
      <c r="AK31" s="264"/>
    </row>
    <row r="32" spans="1:37" s="263" customFormat="1" ht="60.75" x14ac:dyDescent="0.35">
      <c r="A32" s="260"/>
      <c r="B32" s="459" t="s">
        <v>109</v>
      </c>
      <c r="C32" s="459" t="s">
        <v>107</v>
      </c>
      <c r="D32" s="459" t="s">
        <v>107</v>
      </c>
      <c r="E32" s="459" t="s">
        <v>128</v>
      </c>
      <c r="F32" s="370" t="s">
        <v>138</v>
      </c>
      <c r="G32" s="459" t="s">
        <v>107</v>
      </c>
      <c r="H32" s="261"/>
      <c r="I32" s="261"/>
      <c r="J32" s="87" t="s">
        <v>139</v>
      </c>
      <c r="K32" s="69"/>
      <c r="L32" s="69"/>
      <c r="M32" s="69"/>
      <c r="N32" s="69">
        <f t="shared" si="11"/>
        <v>0</v>
      </c>
      <c r="O32" s="274"/>
      <c r="P32" s="274"/>
      <c r="Q32" s="275"/>
      <c r="R32" s="274">
        <f t="shared" si="12"/>
        <v>0</v>
      </c>
      <c r="S32" s="262"/>
      <c r="T32" s="262"/>
      <c r="U32" s="276">
        <f t="shared" si="13"/>
        <v>0</v>
      </c>
      <c r="V32" s="202"/>
      <c r="W32" s="262">
        <f t="shared" si="14"/>
        <v>0</v>
      </c>
      <c r="X32" s="217"/>
      <c r="Y32" s="496"/>
      <c r="Z32" s="262">
        <f t="shared" si="15"/>
        <v>0</v>
      </c>
      <c r="AA32" s="202">
        <f t="shared" si="16"/>
        <v>0</v>
      </c>
      <c r="AB32" s="202"/>
      <c r="AC32" s="202">
        <f t="shared" si="18"/>
        <v>0</v>
      </c>
      <c r="AD32" s="277">
        <f t="shared" si="17"/>
        <v>0</v>
      </c>
      <c r="AE32" s="490" t="e">
        <f t="shared" si="10"/>
        <v>#DIV/0!</v>
      </c>
      <c r="AF32" s="497"/>
      <c r="AG32" s="491"/>
      <c r="AH32" s="92"/>
      <c r="AK32" s="264"/>
    </row>
    <row r="33" spans="1:37" s="263" customFormat="1" ht="78.599999999999994" customHeight="1" x14ac:dyDescent="0.35">
      <c r="A33" s="260"/>
      <c r="B33" s="459" t="s">
        <v>109</v>
      </c>
      <c r="C33" s="459" t="s">
        <v>107</v>
      </c>
      <c r="D33" s="459" t="s">
        <v>107</v>
      </c>
      <c r="E33" s="459" t="s">
        <v>128</v>
      </c>
      <c r="F33" s="370" t="s">
        <v>138</v>
      </c>
      <c r="G33" s="459" t="s">
        <v>109</v>
      </c>
      <c r="H33" s="261"/>
      <c r="I33" s="261"/>
      <c r="J33" s="87" t="s">
        <v>243</v>
      </c>
      <c r="K33" s="69"/>
      <c r="L33" s="69"/>
      <c r="M33" s="69"/>
      <c r="N33" s="69">
        <f t="shared" si="11"/>
        <v>0</v>
      </c>
      <c r="O33" s="274"/>
      <c r="P33" s="274"/>
      <c r="Q33" s="275"/>
      <c r="R33" s="274">
        <f t="shared" si="12"/>
        <v>0</v>
      </c>
      <c r="S33" s="262"/>
      <c r="T33" s="262"/>
      <c r="U33" s="276">
        <f t="shared" si="13"/>
        <v>0</v>
      </c>
      <c r="V33" s="202"/>
      <c r="W33" s="262">
        <f t="shared" si="14"/>
        <v>0</v>
      </c>
      <c r="X33" s="217"/>
      <c r="Y33" s="496"/>
      <c r="Z33" s="262">
        <f t="shared" si="15"/>
        <v>0</v>
      </c>
      <c r="AA33" s="202">
        <f t="shared" si="16"/>
        <v>0</v>
      </c>
      <c r="AB33" s="202"/>
      <c r="AC33" s="202">
        <f t="shared" si="18"/>
        <v>0</v>
      </c>
      <c r="AD33" s="277">
        <f t="shared" si="17"/>
        <v>0</v>
      </c>
      <c r="AE33" s="490" t="e">
        <f t="shared" si="10"/>
        <v>#DIV/0!</v>
      </c>
      <c r="AF33" s="497"/>
      <c r="AG33" s="491"/>
      <c r="AH33" s="92"/>
      <c r="AK33" s="264"/>
    </row>
    <row r="34" spans="1:37" s="263" customFormat="1" ht="72.95" customHeight="1" x14ac:dyDescent="0.35">
      <c r="A34" s="260"/>
      <c r="B34" s="383" t="s">
        <v>109</v>
      </c>
      <c r="C34" s="383" t="s">
        <v>107</v>
      </c>
      <c r="D34" s="383" t="s">
        <v>107</v>
      </c>
      <c r="E34" s="383" t="s">
        <v>128</v>
      </c>
      <c r="F34" s="383" t="s">
        <v>112</v>
      </c>
      <c r="G34" s="383"/>
      <c r="H34" s="384"/>
      <c r="I34" s="384"/>
      <c r="J34" s="385" t="s">
        <v>140</v>
      </c>
      <c r="K34" s="386">
        <f t="shared" ref="K34:AD34" si="21">SUM(K35:K37)</f>
        <v>0</v>
      </c>
      <c r="L34" s="386">
        <f t="shared" si="21"/>
        <v>0</v>
      </c>
      <c r="M34" s="386">
        <f t="shared" si="21"/>
        <v>0</v>
      </c>
      <c r="N34" s="386">
        <f t="shared" si="21"/>
        <v>0</v>
      </c>
      <c r="O34" s="386">
        <f t="shared" si="21"/>
        <v>0</v>
      </c>
      <c r="P34" s="386">
        <f t="shared" si="21"/>
        <v>0</v>
      </c>
      <c r="Q34" s="386">
        <f t="shared" si="21"/>
        <v>0</v>
      </c>
      <c r="R34" s="386">
        <f t="shared" si="21"/>
        <v>0</v>
      </c>
      <c r="S34" s="386">
        <f t="shared" si="21"/>
        <v>0</v>
      </c>
      <c r="T34" s="386">
        <f t="shared" si="21"/>
        <v>0</v>
      </c>
      <c r="U34" s="386">
        <f t="shared" si="21"/>
        <v>0</v>
      </c>
      <c r="V34" s="386">
        <f t="shared" si="21"/>
        <v>0</v>
      </c>
      <c r="W34" s="386">
        <f t="shared" si="21"/>
        <v>0</v>
      </c>
      <c r="X34" s="386">
        <f t="shared" si="21"/>
        <v>0</v>
      </c>
      <c r="Y34" s="386">
        <f t="shared" si="21"/>
        <v>0</v>
      </c>
      <c r="Z34" s="386">
        <f t="shared" si="21"/>
        <v>0</v>
      </c>
      <c r="AA34" s="386">
        <f t="shared" si="21"/>
        <v>0</v>
      </c>
      <c r="AB34" s="386">
        <f t="shared" si="21"/>
        <v>0</v>
      </c>
      <c r="AC34" s="386">
        <f t="shared" si="21"/>
        <v>0</v>
      </c>
      <c r="AD34" s="386">
        <f t="shared" si="21"/>
        <v>0</v>
      </c>
      <c r="AE34" s="498" t="e">
        <f t="shared" si="10"/>
        <v>#DIV/0!</v>
      </c>
      <c r="AF34" s="386">
        <f>SUM(AF35:AF37)</f>
        <v>0</v>
      </c>
      <c r="AG34" s="386">
        <f>SUM(AG35:AG37)</f>
        <v>0</v>
      </c>
      <c r="AH34" s="92"/>
      <c r="AK34" s="264"/>
    </row>
    <row r="35" spans="1:37" s="263" customFormat="1" ht="116.25" customHeight="1" x14ac:dyDescent="0.35">
      <c r="A35" s="260"/>
      <c r="B35" s="459" t="s">
        <v>109</v>
      </c>
      <c r="C35" s="459" t="s">
        <v>107</v>
      </c>
      <c r="D35" s="459" t="s">
        <v>107</v>
      </c>
      <c r="E35" s="459" t="s">
        <v>128</v>
      </c>
      <c r="F35" s="371" t="s">
        <v>112</v>
      </c>
      <c r="G35" s="459" t="s">
        <v>107</v>
      </c>
      <c r="H35" s="261"/>
      <c r="I35" s="261"/>
      <c r="J35" s="87" t="s">
        <v>219</v>
      </c>
      <c r="K35" s="69"/>
      <c r="L35" s="69"/>
      <c r="M35" s="69"/>
      <c r="N35" s="69">
        <f t="shared" si="11"/>
        <v>0</v>
      </c>
      <c r="O35" s="274"/>
      <c r="P35" s="274"/>
      <c r="Q35" s="275"/>
      <c r="R35" s="274">
        <f t="shared" si="12"/>
        <v>0</v>
      </c>
      <c r="S35" s="262"/>
      <c r="T35" s="262"/>
      <c r="U35" s="276">
        <f t="shared" si="13"/>
        <v>0</v>
      </c>
      <c r="V35" s="202"/>
      <c r="W35" s="262">
        <f t="shared" si="14"/>
        <v>0</v>
      </c>
      <c r="X35" s="217"/>
      <c r="Y35" s="496"/>
      <c r="Z35" s="262">
        <f t="shared" si="15"/>
        <v>0</v>
      </c>
      <c r="AA35" s="202">
        <f t="shared" si="16"/>
        <v>0</v>
      </c>
      <c r="AB35" s="202"/>
      <c r="AC35" s="202">
        <f t="shared" si="18"/>
        <v>0</v>
      </c>
      <c r="AD35" s="277">
        <f t="shared" si="17"/>
        <v>0</v>
      </c>
      <c r="AE35" s="490" t="e">
        <f t="shared" si="10"/>
        <v>#DIV/0!</v>
      </c>
      <c r="AF35" s="497"/>
      <c r="AG35" s="491"/>
      <c r="AH35" s="92"/>
      <c r="AK35" s="264"/>
    </row>
    <row r="36" spans="1:37" s="263" customFormat="1" ht="70.5" customHeight="1" x14ac:dyDescent="0.35">
      <c r="A36" s="260"/>
      <c r="B36" s="459" t="s">
        <v>109</v>
      </c>
      <c r="C36" s="459" t="s">
        <v>107</v>
      </c>
      <c r="D36" s="459" t="s">
        <v>107</v>
      </c>
      <c r="E36" s="459" t="s">
        <v>128</v>
      </c>
      <c r="F36" s="371" t="s">
        <v>112</v>
      </c>
      <c r="G36" s="459" t="s">
        <v>131</v>
      </c>
      <c r="H36" s="261"/>
      <c r="I36" s="261"/>
      <c r="J36" s="87" t="s">
        <v>141</v>
      </c>
      <c r="K36" s="69"/>
      <c r="L36" s="69"/>
      <c r="M36" s="69"/>
      <c r="N36" s="69">
        <f t="shared" si="11"/>
        <v>0</v>
      </c>
      <c r="O36" s="274"/>
      <c r="P36" s="274"/>
      <c r="Q36" s="275"/>
      <c r="R36" s="274">
        <f t="shared" si="12"/>
        <v>0</v>
      </c>
      <c r="S36" s="262"/>
      <c r="T36" s="262"/>
      <c r="U36" s="276">
        <f t="shared" si="13"/>
        <v>0</v>
      </c>
      <c r="V36" s="202"/>
      <c r="W36" s="262">
        <f t="shared" si="14"/>
        <v>0</v>
      </c>
      <c r="X36" s="217"/>
      <c r="Y36" s="496"/>
      <c r="Z36" s="262">
        <f t="shared" si="15"/>
        <v>0</v>
      </c>
      <c r="AA36" s="202">
        <f t="shared" si="16"/>
        <v>0</v>
      </c>
      <c r="AB36" s="202"/>
      <c r="AC36" s="202">
        <f t="shared" si="18"/>
        <v>0</v>
      </c>
      <c r="AD36" s="277">
        <f t="shared" si="17"/>
        <v>0</v>
      </c>
      <c r="AE36" s="490" t="e">
        <f t="shared" si="10"/>
        <v>#DIV/0!</v>
      </c>
      <c r="AF36" s="497"/>
      <c r="AG36" s="491"/>
      <c r="AH36" s="92"/>
      <c r="AK36" s="264"/>
    </row>
    <row r="37" spans="1:37" s="263" customFormat="1" ht="54.6" customHeight="1" x14ac:dyDescent="0.35">
      <c r="A37" s="260"/>
      <c r="B37" s="459" t="s">
        <v>109</v>
      </c>
      <c r="C37" s="459" t="s">
        <v>107</v>
      </c>
      <c r="D37" s="459" t="s">
        <v>107</v>
      </c>
      <c r="E37" s="459" t="s">
        <v>128</v>
      </c>
      <c r="F37" s="371" t="s">
        <v>112</v>
      </c>
      <c r="G37" s="459" t="s">
        <v>133</v>
      </c>
      <c r="H37" s="261"/>
      <c r="I37" s="261"/>
      <c r="J37" s="87" t="s">
        <v>142</v>
      </c>
      <c r="K37" s="69"/>
      <c r="L37" s="69"/>
      <c r="M37" s="69"/>
      <c r="N37" s="69">
        <f t="shared" si="11"/>
        <v>0</v>
      </c>
      <c r="O37" s="274"/>
      <c r="P37" s="274"/>
      <c r="Q37" s="275"/>
      <c r="R37" s="274">
        <f t="shared" si="12"/>
        <v>0</v>
      </c>
      <c r="S37" s="262"/>
      <c r="T37" s="262"/>
      <c r="U37" s="276">
        <f t="shared" si="13"/>
        <v>0</v>
      </c>
      <c r="V37" s="202"/>
      <c r="W37" s="262">
        <f t="shared" si="14"/>
        <v>0</v>
      </c>
      <c r="X37" s="217"/>
      <c r="Y37" s="496"/>
      <c r="Z37" s="262">
        <f t="shared" si="15"/>
        <v>0</v>
      </c>
      <c r="AA37" s="202">
        <f t="shared" si="16"/>
        <v>0</v>
      </c>
      <c r="AB37" s="202"/>
      <c r="AC37" s="202">
        <f t="shared" si="18"/>
        <v>0</v>
      </c>
      <c r="AD37" s="277">
        <f t="shared" si="17"/>
        <v>0</v>
      </c>
      <c r="AE37" s="490" t="e">
        <f t="shared" si="10"/>
        <v>#DIV/0!</v>
      </c>
      <c r="AF37" s="497"/>
      <c r="AG37" s="491"/>
      <c r="AH37" s="92"/>
      <c r="AK37" s="264"/>
    </row>
    <row r="38" spans="1:37" s="263" customFormat="1" ht="86.25" customHeight="1" x14ac:dyDescent="0.35">
      <c r="A38" s="260"/>
      <c r="B38" s="383" t="s">
        <v>109</v>
      </c>
      <c r="C38" s="383" t="s">
        <v>107</v>
      </c>
      <c r="D38" s="383" t="s">
        <v>107</v>
      </c>
      <c r="E38" s="383" t="s">
        <v>128</v>
      </c>
      <c r="F38" s="383" t="s">
        <v>143</v>
      </c>
      <c r="G38" s="383"/>
      <c r="H38" s="384"/>
      <c r="I38" s="384"/>
      <c r="J38" s="385" t="s">
        <v>224</v>
      </c>
      <c r="K38" s="386">
        <f t="shared" ref="K38:AD38" si="22">SUM(K39:K40)</f>
        <v>0</v>
      </c>
      <c r="L38" s="386">
        <f t="shared" si="22"/>
        <v>0</v>
      </c>
      <c r="M38" s="386">
        <f t="shared" si="22"/>
        <v>0</v>
      </c>
      <c r="N38" s="386">
        <f t="shared" si="22"/>
        <v>0</v>
      </c>
      <c r="O38" s="386">
        <f t="shared" si="22"/>
        <v>0</v>
      </c>
      <c r="P38" s="386">
        <f t="shared" si="22"/>
        <v>0</v>
      </c>
      <c r="Q38" s="386">
        <f t="shared" si="22"/>
        <v>0</v>
      </c>
      <c r="R38" s="386">
        <f t="shared" si="22"/>
        <v>0</v>
      </c>
      <c r="S38" s="386">
        <f t="shared" si="22"/>
        <v>0</v>
      </c>
      <c r="T38" s="386">
        <f t="shared" si="22"/>
        <v>0</v>
      </c>
      <c r="U38" s="386">
        <f t="shared" si="22"/>
        <v>0</v>
      </c>
      <c r="V38" s="386">
        <f t="shared" si="22"/>
        <v>0</v>
      </c>
      <c r="W38" s="386">
        <f t="shared" si="22"/>
        <v>0</v>
      </c>
      <c r="X38" s="386">
        <f t="shared" si="22"/>
        <v>0</v>
      </c>
      <c r="Y38" s="386">
        <f t="shared" si="22"/>
        <v>0</v>
      </c>
      <c r="Z38" s="386">
        <f t="shared" si="22"/>
        <v>0</v>
      </c>
      <c r="AA38" s="386">
        <f t="shared" si="22"/>
        <v>0</v>
      </c>
      <c r="AB38" s="386">
        <f t="shared" si="22"/>
        <v>0</v>
      </c>
      <c r="AC38" s="386">
        <f t="shared" si="22"/>
        <v>0</v>
      </c>
      <c r="AD38" s="386">
        <f t="shared" si="22"/>
        <v>0</v>
      </c>
      <c r="AE38" s="498"/>
      <c r="AF38" s="386">
        <f>SUM(AF39:AF40)</f>
        <v>0</v>
      </c>
      <c r="AG38" s="386">
        <f>SUM(AG39:AG40)</f>
        <v>0</v>
      </c>
      <c r="AH38" s="92"/>
      <c r="AK38" s="264"/>
    </row>
    <row r="39" spans="1:37" s="263" customFormat="1" ht="117.6" customHeight="1" x14ac:dyDescent="0.35">
      <c r="A39" s="260"/>
      <c r="B39" s="459" t="s">
        <v>109</v>
      </c>
      <c r="C39" s="459" t="s">
        <v>107</v>
      </c>
      <c r="D39" s="459" t="s">
        <v>107</v>
      </c>
      <c r="E39" s="459" t="s">
        <v>128</v>
      </c>
      <c r="F39" s="459" t="s">
        <v>143</v>
      </c>
      <c r="G39" s="459" t="s">
        <v>109</v>
      </c>
      <c r="H39" s="261"/>
      <c r="I39" s="261"/>
      <c r="J39" s="87" t="s">
        <v>144</v>
      </c>
      <c r="K39" s="69"/>
      <c r="L39" s="69"/>
      <c r="M39" s="339"/>
      <c r="N39" s="69">
        <f t="shared" si="11"/>
        <v>0</v>
      </c>
      <c r="O39" s="274"/>
      <c r="P39" s="274"/>
      <c r="Q39" s="275"/>
      <c r="R39" s="274">
        <f t="shared" si="12"/>
        <v>0</v>
      </c>
      <c r="S39" s="262"/>
      <c r="T39" s="262"/>
      <c r="U39" s="276">
        <f t="shared" si="13"/>
        <v>0</v>
      </c>
      <c r="V39" s="202"/>
      <c r="W39" s="262">
        <f t="shared" si="14"/>
        <v>0</v>
      </c>
      <c r="X39" s="217"/>
      <c r="Y39" s="496"/>
      <c r="Z39" s="262">
        <f t="shared" si="15"/>
        <v>0</v>
      </c>
      <c r="AA39" s="202">
        <f t="shared" si="16"/>
        <v>0</v>
      </c>
      <c r="AB39" s="202"/>
      <c r="AC39" s="202">
        <f t="shared" si="18"/>
        <v>0</v>
      </c>
      <c r="AD39" s="277">
        <f t="shared" si="17"/>
        <v>0</v>
      </c>
      <c r="AE39" s="490" t="e">
        <f t="shared" si="10"/>
        <v>#DIV/0!</v>
      </c>
      <c r="AF39" s="497"/>
      <c r="AG39" s="491"/>
      <c r="AH39" s="92"/>
      <c r="AK39" s="264"/>
    </row>
    <row r="40" spans="1:37" s="263" customFormat="1" ht="168.75" customHeight="1" x14ac:dyDescent="0.35">
      <c r="A40" s="260"/>
      <c r="B40" s="459" t="s">
        <v>109</v>
      </c>
      <c r="C40" s="459" t="s">
        <v>107</v>
      </c>
      <c r="D40" s="459" t="s">
        <v>107</v>
      </c>
      <c r="E40" s="459" t="s">
        <v>128</v>
      </c>
      <c r="F40" s="459" t="s">
        <v>143</v>
      </c>
      <c r="G40" s="459" t="s">
        <v>145</v>
      </c>
      <c r="H40" s="261"/>
      <c r="I40" s="261"/>
      <c r="J40" s="88" t="s">
        <v>220</v>
      </c>
      <c r="K40" s="69"/>
      <c r="L40" s="69"/>
      <c r="M40" s="69"/>
      <c r="N40" s="69">
        <f t="shared" si="11"/>
        <v>0</v>
      </c>
      <c r="O40" s="274"/>
      <c r="P40" s="274"/>
      <c r="Q40" s="275"/>
      <c r="R40" s="274">
        <f t="shared" si="12"/>
        <v>0</v>
      </c>
      <c r="S40" s="262"/>
      <c r="T40" s="262"/>
      <c r="U40" s="276">
        <f t="shared" si="13"/>
        <v>0</v>
      </c>
      <c r="V40" s="202"/>
      <c r="W40" s="262">
        <f t="shared" si="14"/>
        <v>0</v>
      </c>
      <c r="X40" s="217"/>
      <c r="Y40" s="496"/>
      <c r="Z40" s="262">
        <f t="shared" si="15"/>
        <v>0</v>
      </c>
      <c r="AA40" s="202">
        <f t="shared" si="16"/>
        <v>0</v>
      </c>
      <c r="AB40" s="202"/>
      <c r="AC40" s="202">
        <f t="shared" si="18"/>
        <v>0</v>
      </c>
      <c r="AD40" s="277">
        <f t="shared" si="17"/>
        <v>0</v>
      </c>
      <c r="AE40" s="490" t="e">
        <f t="shared" si="10"/>
        <v>#DIV/0!</v>
      </c>
      <c r="AF40" s="497"/>
      <c r="AG40" s="491"/>
      <c r="AH40" s="92"/>
      <c r="AK40" s="264"/>
    </row>
    <row r="41" spans="1:37" s="285" customFormat="1" ht="26.25" x14ac:dyDescent="0.35">
      <c r="A41" s="278"/>
      <c r="B41" s="279"/>
      <c r="C41" s="279"/>
      <c r="D41" s="279"/>
      <c r="E41" s="279"/>
      <c r="F41" s="279"/>
      <c r="G41" s="279"/>
      <c r="H41" s="280"/>
      <c r="I41" s="280"/>
      <c r="J41" s="89"/>
      <c r="K41" s="90"/>
      <c r="L41" s="90"/>
      <c r="M41" s="90"/>
      <c r="N41" s="247"/>
      <c r="O41" s="281"/>
      <c r="P41" s="281"/>
      <c r="Q41" s="281"/>
      <c r="R41" s="281"/>
      <c r="S41" s="282"/>
      <c r="T41" s="282"/>
      <c r="U41" s="282"/>
      <c r="V41" s="282"/>
      <c r="W41" s="282"/>
      <c r="X41" s="282"/>
      <c r="Y41" s="282"/>
      <c r="Z41" s="282"/>
      <c r="AA41" s="282"/>
      <c r="AB41" s="282"/>
      <c r="AC41" s="536"/>
      <c r="AD41" s="283"/>
      <c r="AE41" s="499"/>
      <c r="AF41" s="500"/>
      <c r="AG41" s="500"/>
      <c r="AH41" s="284"/>
      <c r="AK41" s="286"/>
    </row>
    <row r="42" spans="1:37" s="288" customFormat="1" ht="46.5" customHeight="1" x14ac:dyDescent="0.35">
      <c r="A42" s="260" t="s">
        <v>21</v>
      </c>
      <c r="B42" s="459" t="s">
        <v>109</v>
      </c>
      <c r="C42" s="459" t="s">
        <v>109</v>
      </c>
      <c r="D42" s="459"/>
      <c r="E42" s="459"/>
      <c r="F42" s="459"/>
      <c r="G42" s="459"/>
      <c r="H42" s="261"/>
      <c r="I42" s="261"/>
      <c r="J42" s="85" t="s">
        <v>146</v>
      </c>
      <c r="K42" s="86">
        <f t="shared" ref="K42:AG42" si="23">SUM(K43+K64)</f>
        <v>2582148700</v>
      </c>
      <c r="L42" s="86">
        <f t="shared" si="23"/>
        <v>0</v>
      </c>
      <c r="M42" s="86">
        <f t="shared" si="23"/>
        <v>0</v>
      </c>
      <c r="N42" s="86">
        <f t="shared" si="23"/>
        <v>2582148700</v>
      </c>
      <c r="O42" s="86">
        <f t="shared" si="23"/>
        <v>10300000</v>
      </c>
      <c r="P42" s="86">
        <f t="shared" si="23"/>
        <v>20100000</v>
      </c>
      <c r="Q42" s="86">
        <f t="shared" si="23"/>
        <v>2140842</v>
      </c>
      <c r="R42" s="86">
        <f t="shared" si="23"/>
        <v>17959158</v>
      </c>
      <c r="S42" s="86">
        <f t="shared" si="23"/>
        <v>340500000</v>
      </c>
      <c r="T42" s="86">
        <f t="shared" si="23"/>
        <v>672533971.99000001</v>
      </c>
      <c r="U42" s="86">
        <f t="shared" si="23"/>
        <v>17959158</v>
      </c>
      <c r="V42" s="86">
        <f t="shared" si="23"/>
        <v>334167526</v>
      </c>
      <c r="W42" s="86">
        <f t="shared" si="23"/>
        <v>1204547202.01</v>
      </c>
      <c r="X42" s="86">
        <f t="shared" si="23"/>
        <v>1359093858.03</v>
      </c>
      <c r="Y42" s="86">
        <f t="shared" si="23"/>
        <v>383861719</v>
      </c>
      <c r="Z42" s="86">
        <f t="shared" si="23"/>
        <v>975232139.02999997</v>
      </c>
      <c r="AA42" s="86">
        <f t="shared" si="23"/>
        <v>820685483.00999999</v>
      </c>
      <c r="AB42" s="86">
        <f t="shared" si="23"/>
        <v>970728467</v>
      </c>
      <c r="AC42" s="86">
        <f t="shared" si="23"/>
        <v>-150042983.99000001</v>
      </c>
      <c r="AD42" s="86">
        <f t="shared" si="23"/>
        <v>1743504058.9900002</v>
      </c>
      <c r="AE42" s="86" t="e">
        <f t="shared" si="23"/>
        <v>#DIV/0!</v>
      </c>
      <c r="AF42" s="86">
        <f t="shared" si="23"/>
        <v>0</v>
      </c>
      <c r="AG42" s="86">
        <f t="shared" si="23"/>
        <v>10700996.029999999</v>
      </c>
      <c r="AH42" s="445">
        <f>AF42-AG42</f>
        <v>-10700996.029999999</v>
      </c>
      <c r="AK42" s="289"/>
    </row>
    <row r="43" spans="1:37" s="268" customFormat="1" ht="53.1" customHeight="1" x14ac:dyDescent="0.35">
      <c r="A43" s="265" t="s">
        <v>21</v>
      </c>
      <c r="B43" s="423" t="s">
        <v>109</v>
      </c>
      <c r="C43" s="423" t="s">
        <v>109</v>
      </c>
      <c r="D43" s="423" t="s">
        <v>107</v>
      </c>
      <c r="E43" s="423"/>
      <c r="F43" s="423"/>
      <c r="G43" s="423"/>
      <c r="H43" s="424"/>
      <c r="I43" s="424"/>
      <c r="J43" s="67" t="s">
        <v>147</v>
      </c>
      <c r="K43" s="425">
        <f t="shared" ref="K43:AE43" si="24">SUM(K44+K46+K61)</f>
        <v>162800000</v>
      </c>
      <c r="L43" s="425">
        <f t="shared" si="24"/>
        <v>0</v>
      </c>
      <c r="M43" s="425">
        <f t="shared" si="24"/>
        <v>0</v>
      </c>
      <c r="N43" s="425">
        <f t="shared" si="24"/>
        <v>162800000</v>
      </c>
      <c r="O43" s="425">
        <f t="shared" si="24"/>
        <v>1200000</v>
      </c>
      <c r="P43" s="425">
        <f t="shared" si="24"/>
        <v>2900000</v>
      </c>
      <c r="Q43" s="425">
        <f t="shared" si="24"/>
        <v>42001</v>
      </c>
      <c r="R43" s="425">
        <f t="shared" si="24"/>
        <v>2857999</v>
      </c>
      <c r="S43" s="425">
        <f t="shared" si="24"/>
        <v>0</v>
      </c>
      <c r="T43" s="425">
        <f t="shared" si="24"/>
        <v>11700000</v>
      </c>
      <c r="U43" s="425">
        <f t="shared" si="24"/>
        <v>2857999</v>
      </c>
      <c r="V43" s="425">
        <f t="shared" si="24"/>
        <v>2000000</v>
      </c>
      <c r="W43" s="425">
        <f t="shared" si="24"/>
        <v>145000000</v>
      </c>
      <c r="X43" s="425">
        <f t="shared" si="24"/>
        <v>137841000</v>
      </c>
      <c r="Y43" s="425">
        <f t="shared" si="24"/>
        <v>1575000</v>
      </c>
      <c r="Z43" s="425">
        <f t="shared" si="24"/>
        <v>136266000</v>
      </c>
      <c r="AA43" s="425">
        <f t="shared" si="24"/>
        <v>143425000</v>
      </c>
      <c r="AB43" s="425">
        <f t="shared" si="24"/>
        <v>136261000</v>
      </c>
      <c r="AC43" s="68">
        <f t="shared" si="24"/>
        <v>7164000</v>
      </c>
      <c r="AD43" s="425">
        <f t="shared" si="24"/>
        <v>16517001</v>
      </c>
      <c r="AE43" s="425" t="e">
        <f t="shared" si="24"/>
        <v>#DIV/0!</v>
      </c>
      <c r="AF43" s="501">
        <f>SUM(AF44+AF46+AF61)</f>
        <v>0</v>
      </c>
      <c r="AG43" s="502">
        <f>SUM(AG44+AG46+AG61)</f>
        <v>8000000</v>
      </c>
      <c r="AH43" s="443">
        <f>AG43-AF43</f>
        <v>8000000</v>
      </c>
      <c r="AK43" s="269"/>
    </row>
    <row r="44" spans="1:37" s="272" customFormat="1" ht="98.1" customHeight="1" x14ac:dyDescent="0.35">
      <c r="A44" s="270" t="s">
        <v>21</v>
      </c>
      <c r="B44" s="410" t="s">
        <v>109</v>
      </c>
      <c r="C44" s="410" t="s">
        <v>109</v>
      </c>
      <c r="D44" s="410" t="s">
        <v>107</v>
      </c>
      <c r="E44" s="410" t="s">
        <v>148</v>
      </c>
      <c r="F44" s="410"/>
      <c r="G44" s="410"/>
      <c r="H44" s="411"/>
      <c r="I44" s="411"/>
      <c r="J44" s="412" t="s">
        <v>149</v>
      </c>
      <c r="K44" s="414">
        <f t="shared" ref="K44:AE44" si="25">SUM(K45)</f>
        <v>30000000</v>
      </c>
      <c r="L44" s="414">
        <f t="shared" si="25"/>
        <v>0</v>
      </c>
      <c r="M44" s="414">
        <f t="shared" si="25"/>
        <v>0</v>
      </c>
      <c r="N44" s="414">
        <f t="shared" si="25"/>
        <v>30000000</v>
      </c>
      <c r="O44" s="428">
        <f t="shared" si="25"/>
        <v>0</v>
      </c>
      <c r="P44" s="428">
        <f t="shared" si="25"/>
        <v>0</v>
      </c>
      <c r="Q44" s="428">
        <f t="shared" si="25"/>
        <v>0</v>
      </c>
      <c r="R44" s="428">
        <f t="shared" si="25"/>
        <v>0</v>
      </c>
      <c r="S44" s="414">
        <f t="shared" si="25"/>
        <v>0</v>
      </c>
      <c r="T44" s="414">
        <f t="shared" si="25"/>
        <v>0</v>
      </c>
      <c r="U44" s="414">
        <f t="shared" si="25"/>
        <v>0</v>
      </c>
      <c r="V44" s="414">
        <f t="shared" si="25"/>
        <v>0</v>
      </c>
      <c r="W44" s="414">
        <f t="shared" si="25"/>
        <v>30000000</v>
      </c>
      <c r="X44" s="427">
        <f t="shared" si="25"/>
        <v>30000000</v>
      </c>
      <c r="Y44" s="427">
        <f t="shared" si="25"/>
        <v>0</v>
      </c>
      <c r="Z44" s="414">
        <f t="shared" si="25"/>
        <v>30000000</v>
      </c>
      <c r="AA44" s="414">
        <f t="shared" si="25"/>
        <v>30000000</v>
      </c>
      <c r="AB44" s="414">
        <f t="shared" si="25"/>
        <v>30000000</v>
      </c>
      <c r="AC44" s="413">
        <f t="shared" si="25"/>
        <v>0</v>
      </c>
      <c r="AD44" s="414">
        <f t="shared" si="25"/>
        <v>0</v>
      </c>
      <c r="AE44" s="414">
        <f t="shared" si="25"/>
        <v>0</v>
      </c>
      <c r="AF44" s="483">
        <f>SUM(AF45)</f>
        <v>0</v>
      </c>
      <c r="AG44" s="483">
        <f>SUM(AG45)</f>
        <v>0</v>
      </c>
      <c r="AH44" s="93"/>
      <c r="AK44" s="273"/>
    </row>
    <row r="45" spans="1:37" s="288" customFormat="1" ht="132.94999999999999" customHeight="1" x14ac:dyDescent="0.35">
      <c r="A45" s="260" t="s">
        <v>21</v>
      </c>
      <c r="B45" s="383" t="s">
        <v>109</v>
      </c>
      <c r="C45" s="383" t="s">
        <v>109</v>
      </c>
      <c r="D45" s="383" t="s">
        <v>107</v>
      </c>
      <c r="E45" s="383" t="s">
        <v>148</v>
      </c>
      <c r="F45" s="383" t="s">
        <v>119</v>
      </c>
      <c r="G45" s="383"/>
      <c r="H45" s="384"/>
      <c r="I45" s="384"/>
      <c r="J45" s="385" t="s">
        <v>150</v>
      </c>
      <c r="K45" s="386">
        <v>30000000</v>
      </c>
      <c r="L45" s="386"/>
      <c r="M45" s="386"/>
      <c r="N45" s="405">
        <f>SUM(K45+L45-M45)</f>
        <v>30000000</v>
      </c>
      <c r="O45" s="274"/>
      <c r="P45" s="274"/>
      <c r="Q45" s="274"/>
      <c r="R45" s="274">
        <f>SUM(P45-Q45)</f>
        <v>0</v>
      </c>
      <c r="S45" s="388"/>
      <c r="T45" s="388"/>
      <c r="U45" s="389">
        <f>SUM(R45)</f>
        <v>0</v>
      </c>
      <c r="V45" s="393"/>
      <c r="W45" s="388">
        <f>SUM(N45-O45-Q45-S45-T45-U45-V45)</f>
        <v>30000000</v>
      </c>
      <c r="X45" s="217">
        <v>30000000</v>
      </c>
      <c r="Y45" s="217"/>
      <c r="Z45" s="388">
        <f>SUM(X45-Y45)</f>
        <v>30000000</v>
      </c>
      <c r="AA45" s="389">
        <f>SUM(W45-Y45)</f>
        <v>30000000</v>
      </c>
      <c r="AB45" s="389">
        <v>30000000</v>
      </c>
      <c r="AC45" s="389">
        <f>SUM(AA45-AB45)</f>
        <v>0</v>
      </c>
      <c r="AD45" s="277">
        <f>SUM(O45+Q45+S45+V45+T45+Y45)</f>
        <v>0</v>
      </c>
      <c r="AE45" s="498">
        <f>Y45/(Y45+AB45+AC45)</f>
        <v>0</v>
      </c>
      <c r="AF45" s="503"/>
      <c r="AG45" s="527"/>
      <c r="AH45" s="287"/>
      <c r="AK45" s="289"/>
    </row>
    <row r="46" spans="1:37" s="272" customFormat="1" ht="142.5" customHeight="1" x14ac:dyDescent="0.2">
      <c r="A46" s="270"/>
      <c r="B46" s="410" t="s">
        <v>109</v>
      </c>
      <c r="C46" s="410" t="s">
        <v>109</v>
      </c>
      <c r="D46" s="410" t="s">
        <v>107</v>
      </c>
      <c r="E46" s="410" t="s">
        <v>117</v>
      </c>
      <c r="F46" s="410"/>
      <c r="G46" s="410"/>
      <c r="H46" s="411"/>
      <c r="I46" s="411"/>
      <c r="J46" s="412" t="s">
        <v>151</v>
      </c>
      <c r="K46" s="414">
        <f>SUM(K47+K50+K52+K54+K57+K59)</f>
        <v>126800000</v>
      </c>
      <c r="L46" s="414">
        <f t="shared" ref="L46:AG46" si="26">SUM(L47+L50+L52+L54+L57+L59)</f>
        <v>0</v>
      </c>
      <c r="M46" s="414">
        <f t="shared" si="26"/>
        <v>0</v>
      </c>
      <c r="N46" s="414">
        <f t="shared" si="26"/>
        <v>126800000</v>
      </c>
      <c r="O46" s="414">
        <f t="shared" si="26"/>
        <v>1200000</v>
      </c>
      <c r="P46" s="414">
        <f>SUM(P47+P50+P52+P54+P57+P59)</f>
        <v>2900000</v>
      </c>
      <c r="Q46" s="414">
        <f t="shared" si="26"/>
        <v>42001</v>
      </c>
      <c r="R46" s="414">
        <f t="shared" si="26"/>
        <v>2857999</v>
      </c>
      <c r="S46" s="414">
        <f t="shared" si="26"/>
        <v>0</v>
      </c>
      <c r="T46" s="414">
        <f t="shared" si="26"/>
        <v>11700000</v>
      </c>
      <c r="U46" s="414">
        <f t="shared" si="26"/>
        <v>2857999</v>
      </c>
      <c r="V46" s="414">
        <f t="shared" si="26"/>
        <v>2000000</v>
      </c>
      <c r="W46" s="414">
        <f t="shared" si="26"/>
        <v>109000000</v>
      </c>
      <c r="X46" s="414">
        <f t="shared" si="26"/>
        <v>101841000</v>
      </c>
      <c r="Y46" s="414">
        <f t="shared" si="26"/>
        <v>1575000</v>
      </c>
      <c r="Z46" s="414">
        <f t="shared" si="26"/>
        <v>100266000</v>
      </c>
      <c r="AA46" s="414">
        <f t="shared" si="26"/>
        <v>107425000</v>
      </c>
      <c r="AB46" s="414">
        <f t="shared" si="26"/>
        <v>100261000</v>
      </c>
      <c r="AC46" s="413">
        <f t="shared" si="26"/>
        <v>7164000</v>
      </c>
      <c r="AD46" s="414">
        <f t="shared" si="26"/>
        <v>16517001</v>
      </c>
      <c r="AE46" s="414" t="e">
        <f t="shared" si="26"/>
        <v>#DIV/0!</v>
      </c>
      <c r="AF46" s="414">
        <f t="shared" si="26"/>
        <v>0</v>
      </c>
      <c r="AG46" s="414">
        <f t="shared" si="26"/>
        <v>8000000</v>
      </c>
      <c r="AH46" s="466">
        <f>AG46-AF46</f>
        <v>8000000</v>
      </c>
      <c r="AK46" s="273"/>
    </row>
    <row r="47" spans="1:37" s="272" customFormat="1" ht="142.5" customHeight="1" x14ac:dyDescent="0.35">
      <c r="A47" s="391"/>
      <c r="B47" s="383" t="s">
        <v>109</v>
      </c>
      <c r="C47" s="383" t="s">
        <v>109</v>
      </c>
      <c r="D47" s="383" t="s">
        <v>107</v>
      </c>
      <c r="E47" s="383" t="s">
        <v>117</v>
      </c>
      <c r="F47" s="383" t="s">
        <v>148</v>
      </c>
      <c r="G47" s="383"/>
      <c r="H47" s="384"/>
      <c r="I47" s="384"/>
      <c r="J47" s="385" t="s">
        <v>225</v>
      </c>
      <c r="K47" s="406">
        <f t="shared" ref="K47:AD47" si="27">SUM(K48:K49)</f>
        <v>18100000</v>
      </c>
      <c r="L47" s="406">
        <f t="shared" si="27"/>
        <v>0</v>
      </c>
      <c r="M47" s="406">
        <f t="shared" si="27"/>
        <v>0</v>
      </c>
      <c r="N47" s="406">
        <f t="shared" si="27"/>
        <v>18100000</v>
      </c>
      <c r="O47" s="429">
        <f t="shared" si="27"/>
        <v>1000000</v>
      </c>
      <c r="P47" s="429">
        <f t="shared" si="27"/>
        <v>2100000</v>
      </c>
      <c r="Q47" s="429">
        <f t="shared" si="27"/>
        <v>42001</v>
      </c>
      <c r="R47" s="429">
        <f t="shared" si="27"/>
        <v>2057999</v>
      </c>
      <c r="S47" s="406">
        <f t="shared" si="27"/>
        <v>0</v>
      </c>
      <c r="T47" s="406">
        <f t="shared" si="27"/>
        <v>0</v>
      </c>
      <c r="U47" s="406">
        <f t="shared" si="27"/>
        <v>2057999</v>
      </c>
      <c r="V47" s="406">
        <f t="shared" si="27"/>
        <v>0</v>
      </c>
      <c r="W47" s="406">
        <f t="shared" si="27"/>
        <v>15000000</v>
      </c>
      <c r="X47" s="406">
        <f t="shared" si="27"/>
        <v>15000000</v>
      </c>
      <c r="Y47" s="406">
        <f t="shared" si="27"/>
        <v>0</v>
      </c>
      <c r="Z47" s="406">
        <f t="shared" si="27"/>
        <v>15000000</v>
      </c>
      <c r="AA47" s="406">
        <f t="shared" si="27"/>
        <v>15000000</v>
      </c>
      <c r="AB47" s="406">
        <f t="shared" si="27"/>
        <v>15000000</v>
      </c>
      <c r="AC47" s="406">
        <f t="shared" si="27"/>
        <v>0</v>
      </c>
      <c r="AD47" s="406">
        <f t="shared" si="27"/>
        <v>1042001</v>
      </c>
      <c r="AE47" s="392"/>
      <c r="AF47" s="406">
        <f>SUM(AF48:AF49)</f>
        <v>0</v>
      </c>
      <c r="AG47" s="406">
        <f>SUM(AG48:AG49)</f>
        <v>0</v>
      </c>
      <c r="AH47" s="93"/>
      <c r="AK47" s="273"/>
    </row>
    <row r="48" spans="1:37" s="288" customFormat="1" ht="173.1" customHeight="1" x14ac:dyDescent="0.35">
      <c r="A48" s="260" t="s">
        <v>21</v>
      </c>
      <c r="B48" s="459" t="s">
        <v>109</v>
      </c>
      <c r="C48" s="459" t="s">
        <v>109</v>
      </c>
      <c r="D48" s="459" t="s">
        <v>107</v>
      </c>
      <c r="E48" s="459" t="s">
        <v>117</v>
      </c>
      <c r="F48" s="349" t="s">
        <v>148</v>
      </c>
      <c r="G48" s="459" t="s">
        <v>107</v>
      </c>
      <c r="H48" s="261"/>
      <c r="I48" s="261"/>
      <c r="J48" s="87" t="s">
        <v>152</v>
      </c>
      <c r="K48" s="69">
        <v>13100000</v>
      </c>
      <c r="L48" s="69"/>
      <c r="M48" s="69"/>
      <c r="N48" s="69">
        <f>SUM(K48+L48-M48)</f>
        <v>13100000</v>
      </c>
      <c r="O48" s="274">
        <v>1000000</v>
      </c>
      <c r="P48" s="274">
        <v>2100000</v>
      </c>
      <c r="Q48" s="275">
        <v>42001</v>
      </c>
      <c r="R48" s="274">
        <f>SUM(P48-Q48)</f>
        <v>2057999</v>
      </c>
      <c r="S48" s="262"/>
      <c r="T48" s="262"/>
      <c r="U48" s="276">
        <f t="shared" ref="U48:U60" si="28">SUM(R48)</f>
        <v>2057999</v>
      </c>
      <c r="V48" s="91"/>
      <c r="W48" s="262">
        <f t="shared" ref="W48:W60" si="29">SUM(N48-O48-Q48-S48-T48-U48-V48)</f>
        <v>10000000</v>
      </c>
      <c r="X48" s="217">
        <v>10000000</v>
      </c>
      <c r="Y48" s="217"/>
      <c r="Z48" s="262">
        <f>SUM(X48-Y48)</f>
        <v>10000000</v>
      </c>
      <c r="AA48" s="202">
        <f>SUM(W48-Y48)</f>
        <v>10000000</v>
      </c>
      <c r="AB48" s="202">
        <v>10000000</v>
      </c>
      <c r="AC48" s="291">
        <f>SUM(AA48-AB48)</f>
        <v>0</v>
      </c>
      <c r="AD48" s="277">
        <f t="shared" ref="AD48:AD60" si="30">SUM(O48+Q48+S48+V48+T48+Y48)</f>
        <v>1042001</v>
      </c>
      <c r="AE48" s="490">
        <f>Y48/(Y48+AB48+AC48)</f>
        <v>0</v>
      </c>
      <c r="AF48" s="497"/>
      <c r="AG48" s="504"/>
      <c r="AH48" s="290"/>
      <c r="AK48" s="289"/>
    </row>
    <row r="49" spans="1:37" s="288" customFormat="1" ht="248.45" customHeight="1" x14ac:dyDescent="0.35">
      <c r="A49" s="260"/>
      <c r="B49" s="459" t="s">
        <v>109</v>
      </c>
      <c r="C49" s="459" t="s">
        <v>109</v>
      </c>
      <c r="D49" s="459" t="s">
        <v>107</v>
      </c>
      <c r="E49" s="459" t="s">
        <v>117</v>
      </c>
      <c r="F49" s="349" t="s">
        <v>148</v>
      </c>
      <c r="G49" s="459" t="s">
        <v>182</v>
      </c>
      <c r="H49" s="261"/>
      <c r="I49" s="261"/>
      <c r="J49" s="87" t="s">
        <v>241</v>
      </c>
      <c r="K49" s="69">
        <v>5000000</v>
      </c>
      <c r="L49" s="69"/>
      <c r="M49" s="69"/>
      <c r="N49" s="69">
        <f t="shared" ref="N49:N60" si="31">SUM(K49+L49-M49)</f>
        <v>5000000</v>
      </c>
      <c r="O49" s="274"/>
      <c r="P49" s="274"/>
      <c r="Q49" s="274"/>
      <c r="R49" s="274"/>
      <c r="S49" s="262"/>
      <c r="T49" s="262"/>
      <c r="U49" s="276">
        <f t="shared" si="28"/>
        <v>0</v>
      </c>
      <c r="V49" s="91"/>
      <c r="W49" s="262">
        <f t="shared" si="29"/>
        <v>5000000</v>
      </c>
      <c r="X49" s="217">
        <v>5000000</v>
      </c>
      <c r="Y49" s="217"/>
      <c r="Z49" s="262">
        <f>SUM(X49-Y49)</f>
        <v>5000000</v>
      </c>
      <c r="AA49" s="202">
        <f>SUM(W49-Y49)</f>
        <v>5000000</v>
      </c>
      <c r="AB49" s="202">
        <v>5000000</v>
      </c>
      <c r="AC49" s="202">
        <f>SUM(AA49-AB49)</f>
        <v>0</v>
      </c>
      <c r="AD49" s="277">
        <f t="shared" si="30"/>
        <v>0</v>
      </c>
      <c r="AE49" s="490">
        <f>Y49/(Y49+AB49+AC49)</f>
        <v>0</v>
      </c>
      <c r="AF49" s="497"/>
      <c r="AG49" s="504"/>
      <c r="AH49" s="287"/>
      <c r="AK49" s="289"/>
    </row>
    <row r="50" spans="1:37" s="288" customFormat="1" ht="88.5" customHeight="1" x14ac:dyDescent="0.35">
      <c r="A50" s="260" t="s">
        <v>21</v>
      </c>
      <c r="B50" s="383" t="s">
        <v>109</v>
      </c>
      <c r="C50" s="383" t="s">
        <v>109</v>
      </c>
      <c r="D50" s="383" t="s">
        <v>107</v>
      </c>
      <c r="E50" s="383" t="s">
        <v>117</v>
      </c>
      <c r="F50" s="383" t="s">
        <v>117</v>
      </c>
      <c r="G50" s="383"/>
      <c r="H50" s="384"/>
      <c r="I50" s="384"/>
      <c r="J50" s="385" t="s">
        <v>153</v>
      </c>
      <c r="K50" s="386">
        <f t="shared" ref="K50:AD50" si="32">SUM(K51)</f>
        <v>54700000</v>
      </c>
      <c r="L50" s="386">
        <f t="shared" si="32"/>
        <v>0</v>
      </c>
      <c r="M50" s="386">
        <f t="shared" si="32"/>
        <v>0</v>
      </c>
      <c r="N50" s="386">
        <f t="shared" si="32"/>
        <v>54700000</v>
      </c>
      <c r="O50" s="386">
        <f t="shared" si="32"/>
        <v>0</v>
      </c>
      <c r="P50" s="386">
        <f t="shared" si="32"/>
        <v>0</v>
      </c>
      <c r="Q50" s="386">
        <f t="shared" si="32"/>
        <v>0</v>
      </c>
      <c r="R50" s="386">
        <f t="shared" si="32"/>
        <v>0</v>
      </c>
      <c r="S50" s="386">
        <f t="shared" si="32"/>
        <v>0</v>
      </c>
      <c r="T50" s="386">
        <f t="shared" si="32"/>
        <v>11700000</v>
      </c>
      <c r="U50" s="386">
        <f t="shared" si="32"/>
        <v>0</v>
      </c>
      <c r="V50" s="386">
        <f t="shared" si="32"/>
        <v>2000000</v>
      </c>
      <c r="W50" s="386">
        <f t="shared" si="32"/>
        <v>41000000</v>
      </c>
      <c r="X50" s="386">
        <f t="shared" si="32"/>
        <v>42500000</v>
      </c>
      <c r="Y50" s="386">
        <f t="shared" si="32"/>
        <v>0</v>
      </c>
      <c r="Z50" s="386">
        <f t="shared" si="32"/>
        <v>42500000</v>
      </c>
      <c r="AA50" s="386">
        <f t="shared" si="32"/>
        <v>41000000</v>
      </c>
      <c r="AB50" s="386">
        <f t="shared" si="32"/>
        <v>42500000</v>
      </c>
      <c r="AC50" s="386">
        <f t="shared" si="32"/>
        <v>-1500000</v>
      </c>
      <c r="AD50" s="386">
        <f t="shared" si="32"/>
        <v>13700000</v>
      </c>
      <c r="AE50" s="408">
        <f>Y50/(Y50+AB50+AC50)</f>
        <v>0</v>
      </c>
      <c r="AF50" s="386">
        <f>SUM(AF51)</f>
        <v>0</v>
      </c>
      <c r="AG50" s="386">
        <f>SUM(AG51)</f>
        <v>0</v>
      </c>
      <c r="AH50" s="287"/>
      <c r="AK50" s="289"/>
    </row>
    <row r="51" spans="1:37" s="288" customFormat="1" ht="105" customHeight="1" x14ac:dyDescent="0.35">
      <c r="A51" s="260"/>
      <c r="B51" s="459" t="s">
        <v>109</v>
      </c>
      <c r="C51" s="459" t="s">
        <v>109</v>
      </c>
      <c r="D51" s="459" t="s">
        <v>107</v>
      </c>
      <c r="E51" s="459" t="s">
        <v>117</v>
      </c>
      <c r="F51" s="459" t="s">
        <v>117</v>
      </c>
      <c r="G51" s="459" t="s">
        <v>131</v>
      </c>
      <c r="H51" s="261"/>
      <c r="I51" s="261"/>
      <c r="J51" s="87" t="s">
        <v>154</v>
      </c>
      <c r="K51" s="69">
        <v>54700000</v>
      </c>
      <c r="L51" s="69"/>
      <c r="M51" s="69"/>
      <c r="N51" s="69">
        <f>SUM(K51+L51-M51)</f>
        <v>54700000</v>
      </c>
      <c r="O51" s="274"/>
      <c r="P51" s="274"/>
      <c r="Q51" s="274"/>
      <c r="R51" s="274"/>
      <c r="S51" s="262"/>
      <c r="T51" s="576">
        <v>11700000</v>
      </c>
      <c r="U51" s="276">
        <f t="shared" si="28"/>
        <v>0</v>
      </c>
      <c r="V51" s="578">
        <v>2000000</v>
      </c>
      <c r="W51" s="262">
        <f t="shared" si="29"/>
        <v>41000000</v>
      </c>
      <c r="X51" s="217">
        <v>42500000</v>
      </c>
      <c r="Y51" s="217"/>
      <c r="Z51" s="262">
        <f>SUM(X51-Y51)</f>
        <v>42500000</v>
      </c>
      <c r="AA51" s="202">
        <f>SUM(W51-Y51)</f>
        <v>41000000</v>
      </c>
      <c r="AB51" s="202">
        <v>42500000</v>
      </c>
      <c r="AC51" s="291">
        <f t="shared" ref="AC51:AC60" si="33">SUM(AA51-AB51)</f>
        <v>-1500000</v>
      </c>
      <c r="AD51" s="409">
        <f t="shared" si="30"/>
        <v>13700000</v>
      </c>
      <c r="AE51" s="490">
        <f>Y51/(Y51+AB51+AC51)</f>
        <v>0</v>
      </c>
      <c r="AF51" s="497"/>
      <c r="AG51" s="491"/>
      <c r="AH51" s="287"/>
      <c r="AK51" s="289"/>
    </row>
    <row r="52" spans="1:37" s="288" customFormat="1" ht="105" customHeight="1" x14ac:dyDescent="0.35">
      <c r="A52" s="260"/>
      <c r="B52" s="383" t="s">
        <v>109</v>
      </c>
      <c r="C52" s="383" t="s">
        <v>109</v>
      </c>
      <c r="D52" s="383" t="s">
        <v>107</v>
      </c>
      <c r="E52" s="383" t="s">
        <v>117</v>
      </c>
      <c r="F52" s="383" t="s">
        <v>138</v>
      </c>
      <c r="G52" s="383"/>
      <c r="H52" s="384"/>
      <c r="I52" s="384"/>
      <c r="J52" s="385" t="s">
        <v>226</v>
      </c>
      <c r="K52" s="386">
        <f t="shared" ref="K52:AG52" si="34">SUM(K53)</f>
        <v>19000000</v>
      </c>
      <c r="L52" s="386">
        <f t="shared" si="34"/>
        <v>0</v>
      </c>
      <c r="M52" s="386">
        <f t="shared" si="34"/>
        <v>0</v>
      </c>
      <c r="N52" s="386">
        <f t="shared" si="34"/>
        <v>19000000</v>
      </c>
      <c r="O52" s="386">
        <f t="shared" si="34"/>
        <v>0</v>
      </c>
      <c r="P52" s="386">
        <f t="shared" si="34"/>
        <v>0</v>
      </c>
      <c r="Q52" s="386">
        <f t="shared" si="34"/>
        <v>0</v>
      </c>
      <c r="R52" s="386">
        <f t="shared" si="34"/>
        <v>0</v>
      </c>
      <c r="S52" s="386">
        <f t="shared" si="34"/>
        <v>0</v>
      </c>
      <c r="T52" s="386">
        <f t="shared" si="34"/>
        <v>0</v>
      </c>
      <c r="U52" s="386">
        <f t="shared" si="34"/>
        <v>0</v>
      </c>
      <c r="V52" s="386">
        <f t="shared" si="34"/>
        <v>0</v>
      </c>
      <c r="W52" s="386">
        <f t="shared" si="34"/>
        <v>19000000</v>
      </c>
      <c r="X52" s="386">
        <f t="shared" si="34"/>
        <v>11000000</v>
      </c>
      <c r="Y52" s="386">
        <f t="shared" si="34"/>
        <v>700000</v>
      </c>
      <c r="Z52" s="386">
        <f t="shared" si="34"/>
        <v>10300000</v>
      </c>
      <c r="AA52" s="386">
        <f t="shared" si="34"/>
        <v>18300000</v>
      </c>
      <c r="AB52" s="386">
        <f t="shared" si="34"/>
        <v>10300000</v>
      </c>
      <c r="AC52" s="386">
        <f t="shared" si="34"/>
        <v>8000000</v>
      </c>
      <c r="AD52" s="386">
        <f t="shared" si="34"/>
        <v>700000</v>
      </c>
      <c r="AE52" s="407">
        <f t="shared" si="34"/>
        <v>3.6842105263157891E-2</v>
      </c>
      <c r="AF52" s="386">
        <f t="shared" si="34"/>
        <v>0</v>
      </c>
      <c r="AG52" s="386">
        <f t="shared" si="34"/>
        <v>8000000</v>
      </c>
      <c r="AH52" s="287"/>
      <c r="AK52" s="289"/>
    </row>
    <row r="53" spans="1:37" s="288" customFormat="1" ht="123" customHeight="1" x14ac:dyDescent="0.5">
      <c r="A53" s="260" t="s">
        <v>21</v>
      </c>
      <c r="B53" s="459" t="s">
        <v>109</v>
      </c>
      <c r="C53" s="459" t="s">
        <v>109</v>
      </c>
      <c r="D53" s="459" t="s">
        <v>107</v>
      </c>
      <c r="E53" s="459" t="s">
        <v>117</v>
      </c>
      <c r="F53" s="459" t="s">
        <v>138</v>
      </c>
      <c r="G53" s="459" t="s">
        <v>107</v>
      </c>
      <c r="H53" s="261"/>
      <c r="I53" s="261"/>
      <c r="J53" s="87" t="s">
        <v>155</v>
      </c>
      <c r="K53" s="69">
        <v>19000000</v>
      </c>
      <c r="L53" s="69"/>
      <c r="M53" s="69"/>
      <c r="N53" s="69">
        <f t="shared" si="31"/>
        <v>19000000</v>
      </c>
      <c r="O53" s="274"/>
      <c r="P53" s="274"/>
      <c r="Q53" s="274"/>
      <c r="R53" s="274">
        <f t="shared" ref="R53:R60" si="35">SUM(P53-Q53)</f>
        <v>0</v>
      </c>
      <c r="S53" s="262"/>
      <c r="T53" s="262"/>
      <c r="U53" s="276">
        <f t="shared" si="28"/>
        <v>0</v>
      </c>
      <c r="V53" s="91"/>
      <c r="W53" s="262">
        <f t="shared" si="29"/>
        <v>19000000</v>
      </c>
      <c r="X53" s="217">
        <v>11000000</v>
      </c>
      <c r="Y53" s="217">
        <v>700000</v>
      </c>
      <c r="Z53" s="262">
        <f t="shared" ref="Z53:Z60" si="36">SUM(X53-Y53)</f>
        <v>10300000</v>
      </c>
      <c r="AA53" s="202">
        <f t="shared" ref="AA53:AA60" si="37">SUM(W53-Y53)</f>
        <v>18300000</v>
      </c>
      <c r="AB53" s="202">
        <v>10300000</v>
      </c>
      <c r="AC53" s="202">
        <f t="shared" si="33"/>
        <v>8000000</v>
      </c>
      <c r="AD53" s="409">
        <f t="shared" si="30"/>
        <v>700000</v>
      </c>
      <c r="AE53" s="490">
        <f t="shared" ref="AE53:AE60" si="38">Y53/(Y53+AB53+AC53)</f>
        <v>3.6842105263157891E-2</v>
      </c>
      <c r="AF53" s="497"/>
      <c r="AG53" s="504">
        <v>8000000</v>
      </c>
      <c r="AH53" s="287">
        <v>17869578</v>
      </c>
      <c r="AI53" s="524">
        <f>AG53-AH53</f>
        <v>-9869578</v>
      </c>
      <c r="AK53" s="289"/>
    </row>
    <row r="54" spans="1:37" s="288" customFormat="1" ht="60.95" customHeight="1" x14ac:dyDescent="0.35">
      <c r="A54" s="260" t="s">
        <v>21</v>
      </c>
      <c r="B54" s="383" t="s">
        <v>109</v>
      </c>
      <c r="C54" s="383" t="s">
        <v>109</v>
      </c>
      <c r="D54" s="383" t="s">
        <v>107</v>
      </c>
      <c r="E54" s="383" t="s">
        <v>117</v>
      </c>
      <c r="F54" s="383" t="s">
        <v>112</v>
      </c>
      <c r="G54" s="383"/>
      <c r="H54" s="384"/>
      <c r="I54" s="384"/>
      <c r="J54" s="385" t="s">
        <v>156</v>
      </c>
      <c r="K54" s="386">
        <f t="shared" ref="K54:AG54" si="39">SUM(K55:K56)</f>
        <v>0</v>
      </c>
      <c r="L54" s="386">
        <f t="shared" si="39"/>
        <v>0</v>
      </c>
      <c r="M54" s="386">
        <f t="shared" si="39"/>
        <v>0</v>
      </c>
      <c r="N54" s="386">
        <f t="shared" si="39"/>
        <v>0</v>
      </c>
      <c r="O54" s="386">
        <f t="shared" si="39"/>
        <v>0</v>
      </c>
      <c r="P54" s="386">
        <f t="shared" si="39"/>
        <v>0</v>
      </c>
      <c r="Q54" s="386">
        <f t="shared" si="39"/>
        <v>0</v>
      </c>
      <c r="R54" s="386">
        <f t="shared" si="39"/>
        <v>0</v>
      </c>
      <c r="S54" s="386">
        <f t="shared" si="39"/>
        <v>0</v>
      </c>
      <c r="T54" s="386">
        <f t="shared" si="39"/>
        <v>0</v>
      </c>
      <c r="U54" s="386">
        <f t="shared" si="39"/>
        <v>0</v>
      </c>
      <c r="V54" s="386">
        <f t="shared" si="39"/>
        <v>0</v>
      </c>
      <c r="W54" s="386">
        <f t="shared" si="39"/>
        <v>0</v>
      </c>
      <c r="X54" s="386">
        <f t="shared" si="39"/>
        <v>0</v>
      </c>
      <c r="Y54" s="386">
        <f t="shared" si="39"/>
        <v>0</v>
      </c>
      <c r="Z54" s="386">
        <f t="shared" si="39"/>
        <v>0</v>
      </c>
      <c r="AA54" s="386">
        <f t="shared" si="39"/>
        <v>0</v>
      </c>
      <c r="AB54" s="386">
        <f t="shared" si="39"/>
        <v>0</v>
      </c>
      <c r="AC54" s="386">
        <f t="shared" si="39"/>
        <v>0</v>
      </c>
      <c r="AD54" s="386">
        <f t="shared" si="39"/>
        <v>0</v>
      </c>
      <c r="AE54" s="386" t="e">
        <f t="shared" si="39"/>
        <v>#DIV/0!</v>
      </c>
      <c r="AF54" s="386">
        <f t="shared" si="39"/>
        <v>0</v>
      </c>
      <c r="AG54" s="386">
        <f t="shared" si="39"/>
        <v>0</v>
      </c>
      <c r="AH54" s="287"/>
      <c r="AK54" s="289"/>
    </row>
    <row r="55" spans="1:37" s="288" customFormat="1" ht="72.75" customHeight="1" x14ac:dyDescent="0.35">
      <c r="A55" s="260" t="s">
        <v>21</v>
      </c>
      <c r="B55" s="459" t="s">
        <v>109</v>
      </c>
      <c r="C55" s="459" t="s">
        <v>109</v>
      </c>
      <c r="D55" s="459" t="s">
        <v>107</v>
      </c>
      <c r="E55" s="459" t="s">
        <v>117</v>
      </c>
      <c r="F55" s="459" t="s">
        <v>112</v>
      </c>
      <c r="G55" s="459" t="s">
        <v>107</v>
      </c>
      <c r="H55" s="261"/>
      <c r="I55" s="261"/>
      <c r="J55" s="87" t="s">
        <v>157</v>
      </c>
      <c r="K55" s="69"/>
      <c r="L55" s="69"/>
      <c r="M55" s="69"/>
      <c r="N55" s="69">
        <f t="shared" si="31"/>
        <v>0</v>
      </c>
      <c r="O55" s="274"/>
      <c r="P55" s="274"/>
      <c r="Q55" s="274"/>
      <c r="R55" s="274">
        <f t="shared" si="35"/>
        <v>0</v>
      </c>
      <c r="S55" s="262"/>
      <c r="T55" s="262"/>
      <c r="U55" s="276">
        <f t="shared" si="28"/>
        <v>0</v>
      </c>
      <c r="V55" s="91"/>
      <c r="W55" s="262">
        <f t="shared" si="29"/>
        <v>0</v>
      </c>
      <c r="X55" s="217"/>
      <c r="Y55" s="217"/>
      <c r="Z55" s="262">
        <f t="shared" si="36"/>
        <v>0</v>
      </c>
      <c r="AA55" s="202">
        <f t="shared" si="37"/>
        <v>0</v>
      </c>
      <c r="AB55" s="202"/>
      <c r="AC55" s="202">
        <f t="shared" si="33"/>
        <v>0</v>
      </c>
      <c r="AD55" s="409">
        <f t="shared" si="30"/>
        <v>0</v>
      </c>
      <c r="AE55" s="490" t="e">
        <f t="shared" si="38"/>
        <v>#DIV/0!</v>
      </c>
      <c r="AF55" s="497"/>
      <c r="AG55" s="491"/>
      <c r="AH55" s="287"/>
      <c r="AK55" s="289"/>
    </row>
    <row r="56" spans="1:37" s="288" customFormat="1" ht="59.45" customHeight="1" x14ac:dyDescent="0.35">
      <c r="A56" s="260"/>
      <c r="B56" s="459" t="s">
        <v>109</v>
      </c>
      <c r="C56" s="459" t="s">
        <v>109</v>
      </c>
      <c r="D56" s="459" t="s">
        <v>107</v>
      </c>
      <c r="E56" s="459" t="s">
        <v>117</v>
      </c>
      <c r="F56" s="459" t="s">
        <v>112</v>
      </c>
      <c r="G56" s="459" t="s">
        <v>109</v>
      </c>
      <c r="H56" s="261"/>
      <c r="I56" s="261"/>
      <c r="J56" s="87" t="s">
        <v>158</v>
      </c>
      <c r="K56" s="69"/>
      <c r="L56" s="69"/>
      <c r="M56" s="69"/>
      <c r="N56" s="69">
        <f t="shared" si="31"/>
        <v>0</v>
      </c>
      <c r="O56" s="274"/>
      <c r="P56" s="274"/>
      <c r="Q56" s="274"/>
      <c r="R56" s="274">
        <f t="shared" si="35"/>
        <v>0</v>
      </c>
      <c r="S56" s="262"/>
      <c r="T56" s="262"/>
      <c r="U56" s="276">
        <f t="shared" si="28"/>
        <v>0</v>
      </c>
      <c r="V56" s="91"/>
      <c r="W56" s="262">
        <f t="shared" si="29"/>
        <v>0</v>
      </c>
      <c r="X56" s="217"/>
      <c r="Y56" s="217"/>
      <c r="Z56" s="262">
        <f t="shared" si="36"/>
        <v>0</v>
      </c>
      <c r="AA56" s="202">
        <f t="shared" si="37"/>
        <v>0</v>
      </c>
      <c r="AB56" s="202"/>
      <c r="AC56" s="202">
        <f t="shared" si="33"/>
        <v>0</v>
      </c>
      <c r="AD56" s="409">
        <f t="shared" si="30"/>
        <v>0</v>
      </c>
      <c r="AE56" s="490" t="e">
        <f t="shared" si="38"/>
        <v>#DIV/0!</v>
      </c>
      <c r="AF56" s="497"/>
      <c r="AG56" s="491"/>
      <c r="AH56" s="287"/>
      <c r="AK56" s="289"/>
    </row>
    <row r="57" spans="1:37" s="288" customFormat="1" ht="67.5" customHeight="1" x14ac:dyDescent="0.35">
      <c r="A57" s="260" t="s">
        <v>21</v>
      </c>
      <c r="B57" s="383" t="s">
        <v>109</v>
      </c>
      <c r="C57" s="383" t="s">
        <v>109</v>
      </c>
      <c r="D57" s="383" t="s">
        <v>107</v>
      </c>
      <c r="E57" s="383" t="s">
        <v>117</v>
      </c>
      <c r="F57" s="383" t="s">
        <v>143</v>
      </c>
      <c r="G57" s="383"/>
      <c r="H57" s="384"/>
      <c r="I57" s="384"/>
      <c r="J57" s="385" t="s">
        <v>159</v>
      </c>
      <c r="K57" s="386">
        <f t="shared" ref="K57:AG57" si="40">SUM(K58)</f>
        <v>12000000</v>
      </c>
      <c r="L57" s="386">
        <f t="shared" si="40"/>
        <v>0</v>
      </c>
      <c r="M57" s="386">
        <f t="shared" si="40"/>
        <v>0</v>
      </c>
      <c r="N57" s="386">
        <f t="shared" si="40"/>
        <v>12000000</v>
      </c>
      <c r="O57" s="386">
        <f t="shared" si="40"/>
        <v>0</v>
      </c>
      <c r="P57" s="386">
        <f t="shared" si="40"/>
        <v>0</v>
      </c>
      <c r="Q57" s="386">
        <f t="shared" si="40"/>
        <v>0</v>
      </c>
      <c r="R57" s="386">
        <f t="shared" si="40"/>
        <v>0</v>
      </c>
      <c r="S57" s="386">
        <f t="shared" si="40"/>
        <v>0</v>
      </c>
      <c r="T57" s="386">
        <f t="shared" si="40"/>
        <v>0</v>
      </c>
      <c r="U57" s="386">
        <f t="shared" si="40"/>
        <v>0</v>
      </c>
      <c r="V57" s="386">
        <f t="shared" si="40"/>
        <v>0</v>
      </c>
      <c r="W57" s="386">
        <f t="shared" si="40"/>
        <v>12000000</v>
      </c>
      <c r="X57" s="386">
        <f>SUM(X58)</f>
        <v>12000000</v>
      </c>
      <c r="Y57" s="386">
        <f t="shared" si="40"/>
        <v>0</v>
      </c>
      <c r="Z57" s="386">
        <f t="shared" si="40"/>
        <v>12000000</v>
      </c>
      <c r="AA57" s="386">
        <f t="shared" si="40"/>
        <v>12000000</v>
      </c>
      <c r="AB57" s="386">
        <f t="shared" si="40"/>
        <v>12000000</v>
      </c>
      <c r="AC57" s="386">
        <f t="shared" si="40"/>
        <v>0</v>
      </c>
      <c r="AD57" s="386">
        <f t="shared" si="40"/>
        <v>0</v>
      </c>
      <c r="AE57" s="386">
        <f t="shared" si="40"/>
        <v>0</v>
      </c>
      <c r="AF57" s="386">
        <f t="shared" si="40"/>
        <v>0</v>
      </c>
      <c r="AG57" s="386">
        <f t="shared" si="40"/>
        <v>0</v>
      </c>
      <c r="AH57" s="287"/>
      <c r="AK57" s="289"/>
    </row>
    <row r="58" spans="1:37" s="288" customFormat="1" ht="77.45" customHeight="1" x14ac:dyDescent="0.35">
      <c r="A58" s="260" t="s">
        <v>21</v>
      </c>
      <c r="B58" s="459" t="s">
        <v>109</v>
      </c>
      <c r="C58" s="459" t="s">
        <v>109</v>
      </c>
      <c r="D58" s="459" t="s">
        <v>107</v>
      </c>
      <c r="E58" s="459" t="s">
        <v>117</v>
      </c>
      <c r="F58" s="349" t="s">
        <v>143</v>
      </c>
      <c r="G58" s="459"/>
      <c r="H58" s="261"/>
      <c r="I58" s="261"/>
      <c r="J58" s="87" t="s">
        <v>159</v>
      </c>
      <c r="K58" s="69">
        <v>12000000</v>
      </c>
      <c r="L58" s="69"/>
      <c r="M58" s="69"/>
      <c r="N58" s="69">
        <f t="shared" si="31"/>
        <v>12000000</v>
      </c>
      <c r="O58" s="274"/>
      <c r="P58" s="274"/>
      <c r="Q58" s="274"/>
      <c r="R58" s="274">
        <f t="shared" si="35"/>
        <v>0</v>
      </c>
      <c r="S58" s="262"/>
      <c r="T58" s="262"/>
      <c r="U58" s="276">
        <f t="shared" si="28"/>
        <v>0</v>
      </c>
      <c r="V58" s="91"/>
      <c r="W58" s="262">
        <f t="shared" si="29"/>
        <v>12000000</v>
      </c>
      <c r="X58" s="217">
        <v>12000000</v>
      </c>
      <c r="Y58" s="217"/>
      <c r="Z58" s="262">
        <f t="shared" si="36"/>
        <v>12000000</v>
      </c>
      <c r="AA58" s="202">
        <f t="shared" si="37"/>
        <v>12000000</v>
      </c>
      <c r="AB58" s="202">
        <v>12000000</v>
      </c>
      <c r="AC58" s="202">
        <f t="shared" si="33"/>
        <v>0</v>
      </c>
      <c r="AD58" s="277">
        <f t="shared" si="30"/>
        <v>0</v>
      </c>
      <c r="AE58" s="490">
        <f t="shared" si="38"/>
        <v>0</v>
      </c>
      <c r="AF58" s="497"/>
      <c r="AG58" s="491"/>
      <c r="AH58" s="287"/>
      <c r="AK58" s="289"/>
    </row>
    <row r="59" spans="1:37" s="288" customFormat="1" ht="77.45" customHeight="1" x14ac:dyDescent="0.35">
      <c r="A59" s="260"/>
      <c r="B59" s="383" t="s">
        <v>109</v>
      </c>
      <c r="C59" s="383" t="s">
        <v>109</v>
      </c>
      <c r="D59" s="383" t="s">
        <v>107</v>
      </c>
      <c r="E59" s="383" t="s">
        <v>117</v>
      </c>
      <c r="F59" s="383" t="s">
        <v>119</v>
      </c>
      <c r="G59" s="383"/>
      <c r="H59" s="384"/>
      <c r="I59" s="384"/>
      <c r="J59" s="385" t="s">
        <v>227</v>
      </c>
      <c r="K59" s="386">
        <f t="shared" ref="K59:AG59" si="41">SUM(K60)</f>
        <v>23000000</v>
      </c>
      <c r="L59" s="386">
        <f t="shared" si="41"/>
        <v>0</v>
      </c>
      <c r="M59" s="386">
        <f t="shared" si="41"/>
        <v>0</v>
      </c>
      <c r="N59" s="386">
        <f t="shared" si="41"/>
        <v>23000000</v>
      </c>
      <c r="O59" s="386">
        <f t="shared" si="41"/>
        <v>200000</v>
      </c>
      <c r="P59" s="386">
        <f t="shared" si="41"/>
        <v>800000</v>
      </c>
      <c r="Q59" s="386">
        <f t="shared" si="41"/>
        <v>0</v>
      </c>
      <c r="R59" s="386">
        <f t="shared" si="41"/>
        <v>800000</v>
      </c>
      <c r="S59" s="386">
        <f t="shared" si="41"/>
        <v>0</v>
      </c>
      <c r="T59" s="386">
        <f t="shared" si="41"/>
        <v>0</v>
      </c>
      <c r="U59" s="386">
        <f t="shared" si="41"/>
        <v>800000</v>
      </c>
      <c r="V59" s="386">
        <f t="shared" si="41"/>
        <v>0</v>
      </c>
      <c r="W59" s="386">
        <f t="shared" si="41"/>
        <v>22000000</v>
      </c>
      <c r="X59" s="386">
        <f t="shared" si="41"/>
        <v>21341000</v>
      </c>
      <c r="Y59" s="386">
        <f t="shared" si="41"/>
        <v>875000</v>
      </c>
      <c r="Z59" s="386">
        <f t="shared" si="41"/>
        <v>20466000</v>
      </c>
      <c r="AA59" s="386">
        <f t="shared" si="41"/>
        <v>21125000</v>
      </c>
      <c r="AB59" s="386">
        <f t="shared" si="41"/>
        <v>20461000</v>
      </c>
      <c r="AC59" s="386">
        <f t="shared" si="41"/>
        <v>664000</v>
      </c>
      <c r="AD59" s="386">
        <f t="shared" si="41"/>
        <v>1075000</v>
      </c>
      <c r="AE59" s="386">
        <f t="shared" si="41"/>
        <v>3.9772727272727272E-2</v>
      </c>
      <c r="AF59" s="386">
        <f t="shared" si="41"/>
        <v>0</v>
      </c>
      <c r="AG59" s="386">
        <f t="shared" si="41"/>
        <v>0</v>
      </c>
      <c r="AH59" s="287"/>
      <c r="AK59" s="289"/>
    </row>
    <row r="60" spans="1:37" s="288" customFormat="1" ht="73.5" customHeight="1" x14ac:dyDescent="0.35">
      <c r="A60" s="260"/>
      <c r="B60" s="459" t="s">
        <v>109</v>
      </c>
      <c r="C60" s="459" t="s">
        <v>109</v>
      </c>
      <c r="D60" s="459" t="s">
        <v>107</v>
      </c>
      <c r="E60" s="459" t="s">
        <v>117</v>
      </c>
      <c r="F60" s="459" t="s">
        <v>119</v>
      </c>
      <c r="G60" s="459">
        <v>9</v>
      </c>
      <c r="H60" s="261"/>
      <c r="I60" s="261"/>
      <c r="J60" s="87" t="s">
        <v>160</v>
      </c>
      <c r="K60" s="69">
        <v>23000000</v>
      </c>
      <c r="L60" s="69"/>
      <c r="M60" s="69"/>
      <c r="N60" s="69">
        <f t="shared" si="31"/>
        <v>23000000</v>
      </c>
      <c r="O60" s="275">
        <v>200000</v>
      </c>
      <c r="P60" s="274">
        <v>800000</v>
      </c>
      <c r="Q60" s="275"/>
      <c r="R60" s="274">
        <f t="shared" si="35"/>
        <v>800000</v>
      </c>
      <c r="S60" s="262"/>
      <c r="T60" s="262"/>
      <c r="U60" s="276">
        <f t="shared" si="28"/>
        <v>800000</v>
      </c>
      <c r="V60" s="91"/>
      <c r="W60" s="262">
        <f t="shared" si="29"/>
        <v>22000000</v>
      </c>
      <c r="X60" s="217">
        <v>21341000</v>
      </c>
      <c r="Y60" s="217">
        <v>875000</v>
      </c>
      <c r="Z60" s="262">
        <f t="shared" si="36"/>
        <v>20466000</v>
      </c>
      <c r="AA60" s="202">
        <f t="shared" si="37"/>
        <v>21125000</v>
      </c>
      <c r="AB60" s="202">
        <v>20461000</v>
      </c>
      <c r="AC60" s="202">
        <f t="shared" si="33"/>
        <v>664000</v>
      </c>
      <c r="AD60" s="277">
        <f t="shared" si="30"/>
        <v>1075000</v>
      </c>
      <c r="AE60" s="490">
        <f t="shared" si="38"/>
        <v>3.9772727272727272E-2</v>
      </c>
      <c r="AF60" s="497"/>
      <c r="AG60" s="491"/>
      <c r="AH60" s="287"/>
      <c r="AK60" s="289"/>
    </row>
    <row r="61" spans="1:37" s="272" customFormat="1" ht="66.95" customHeight="1" x14ac:dyDescent="0.35">
      <c r="A61" s="270"/>
      <c r="B61" s="410" t="s">
        <v>109</v>
      </c>
      <c r="C61" s="410" t="s">
        <v>109</v>
      </c>
      <c r="D61" s="410" t="s">
        <v>107</v>
      </c>
      <c r="E61" s="410" t="s">
        <v>128</v>
      </c>
      <c r="F61" s="410"/>
      <c r="G61" s="410"/>
      <c r="H61" s="411"/>
      <c r="I61" s="411"/>
      <c r="J61" s="412" t="s">
        <v>161</v>
      </c>
      <c r="K61" s="413">
        <f t="shared" ref="K61:AG61" si="42">SUM(K62:K63)</f>
        <v>6000000</v>
      </c>
      <c r="L61" s="413">
        <f t="shared" si="42"/>
        <v>0</v>
      </c>
      <c r="M61" s="413">
        <f t="shared" si="42"/>
        <v>0</v>
      </c>
      <c r="N61" s="413">
        <f t="shared" si="42"/>
        <v>6000000</v>
      </c>
      <c r="O61" s="413">
        <f t="shared" si="42"/>
        <v>0</v>
      </c>
      <c r="P61" s="413">
        <f t="shared" si="42"/>
        <v>0</v>
      </c>
      <c r="Q61" s="413">
        <f t="shared" si="42"/>
        <v>0</v>
      </c>
      <c r="R61" s="413">
        <f t="shared" si="42"/>
        <v>0</v>
      </c>
      <c r="S61" s="413">
        <f t="shared" si="42"/>
        <v>0</v>
      </c>
      <c r="T61" s="413">
        <f t="shared" si="42"/>
        <v>0</v>
      </c>
      <c r="U61" s="413">
        <f t="shared" si="42"/>
        <v>0</v>
      </c>
      <c r="V61" s="413">
        <f t="shared" si="42"/>
        <v>0</v>
      </c>
      <c r="W61" s="413">
        <f t="shared" si="42"/>
        <v>6000000</v>
      </c>
      <c r="X61" s="413">
        <f t="shared" si="42"/>
        <v>6000000</v>
      </c>
      <c r="Y61" s="413">
        <f t="shared" si="42"/>
        <v>0</v>
      </c>
      <c r="Z61" s="413">
        <f t="shared" si="42"/>
        <v>6000000</v>
      </c>
      <c r="AA61" s="413">
        <f t="shared" si="42"/>
        <v>6000000</v>
      </c>
      <c r="AB61" s="413">
        <f t="shared" si="42"/>
        <v>6000000</v>
      </c>
      <c r="AC61" s="413">
        <f t="shared" si="42"/>
        <v>0</v>
      </c>
      <c r="AD61" s="413">
        <f t="shared" si="42"/>
        <v>0</v>
      </c>
      <c r="AE61" s="413" t="e">
        <f t="shared" si="42"/>
        <v>#DIV/0!</v>
      </c>
      <c r="AF61" s="413">
        <f t="shared" si="42"/>
        <v>0</v>
      </c>
      <c r="AG61" s="413">
        <f t="shared" si="42"/>
        <v>0</v>
      </c>
      <c r="AH61" s="464">
        <f>AG61-AF61</f>
        <v>0</v>
      </c>
      <c r="AK61" s="273"/>
    </row>
    <row r="62" spans="1:37" s="288" customFormat="1" ht="69" customHeight="1" x14ac:dyDescent="0.35">
      <c r="A62" s="260" t="s">
        <v>21</v>
      </c>
      <c r="B62" s="459" t="s">
        <v>109</v>
      </c>
      <c r="C62" s="459" t="s">
        <v>109</v>
      </c>
      <c r="D62" s="459" t="s">
        <v>107</v>
      </c>
      <c r="E62" s="459" t="s">
        <v>128</v>
      </c>
      <c r="F62" s="459" t="s">
        <v>148</v>
      </c>
      <c r="G62" s="459"/>
      <c r="H62" s="261"/>
      <c r="I62" s="261"/>
      <c r="J62" s="87" t="s">
        <v>162</v>
      </c>
      <c r="K62" s="69">
        <v>6000000</v>
      </c>
      <c r="L62" s="69"/>
      <c r="M62" s="69"/>
      <c r="N62" s="69">
        <f>SUM(K62+L62-M62)</f>
        <v>6000000</v>
      </c>
      <c r="O62" s="274"/>
      <c r="P62" s="274"/>
      <c r="Q62" s="274"/>
      <c r="R62" s="274">
        <f>SUM(P62-Q62)</f>
        <v>0</v>
      </c>
      <c r="S62" s="262"/>
      <c r="T62" s="262"/>
      <c r="U62" s="276">
        <f>SUM(R62)</f>
        <v>0</v>
      </c>
      <c r="V62" s="91"/>
      <c r="W62" s="262">
        <f>SUM(N62-O62-Q62-S62-T62-U62-V62)</f>
        <v>6000000</v>
      </c>
      <c r="X62" s="217">
        <v>6000000</v>
      </c>
      <c r="Y62" s="217"/>
      <c r="Z62" s="262">
        <f>SUM(X62-Y62)</f>
        <v>6000000</v>
      </c>
      <c r="AA62" s="202">
        <f>SUM(W62-Y62)</f>
        <v>6000000</v>
      </c>
      <c r="AB62" s="202">
        <v>6000000</v>
      </c>
      <c r="AC62" s="202">
        <f>SUM(AA62-AB62)</f>
        <v>0</v>
      </c>
      <c r="AD62" s="277">
        <f>SUM(O62+Q62+S62+V62+T62+Y62)</f>
        <v>0</v>
      </c>
      <c r="AE62" s="490">
        <f>Y62/(Y62+AB62+AC62)</f>
        <v>0</v>
      </c>
      <c r="AF62" s="497"/>
      <c r="AG62" s="491"/>
      <c r="AH62" s="287"/>
      <c r="AK62" s="289"/>
    </row>
    <row r="63" spans="1:37" s="288" customFormat="1" ht="67.5" customHeight="1" x14ac:dyDescent="0.35">
      <c r="A63" s="260" t="s">
        <v>21</v>
      </c>
      <c r="B63" s="459" t="s">
        <v>109</v>
      </c>
      <c r="C63" s="459" t="s">
        <v>109</v>
      </c>
      <c r="D63" s="459" t="s">
        <v>107</v>
      </c>
      <c r="E63" s="459" t="s">
        <v>128</v>
      </c>
      <c r="F63" s="459" t="s">
        <v>143</v>
      </c>
      <c r="G63" s="459">
        <v>8</v>
      </c>
      <c r="H63" s="261"/>
      <c r="I63" s="261"/>
      <c r="J63" s="87" t="s">
        <v>70</v>
      </c>
      <c r="K63" s="292"/>
      <c r="L63" s="69"/>
      <c r="M63" s="69"/>
      <c r="N63" s="69">
        <f>SUM(K63+L63-M63)</f>
        <v>0</v>
      </c>
      <c r="O63" s="274"/>
      <c r="P63" s="274"/>
      <c r="Q63" s="274"/>
      <c r="R63" s="274">
        <f>SUM(P63-Q63)</f>
        <v>0</v>
      </c>
      <c r="S63" s="262"/>
      <c r="T63" s="262"/>
      <c r="U63" s="276">
        <f>SUM(R63)</f>
        <v>0</v>
      </c>
      <c r="V63" s="91"/>
      <c r="W63" s="262">
        <f>SUM(N63-O63-Q63-S63-T63-U63-V63)</f>
        <v>0</v>
      </c>
      <c r="X63" s="217"/>
      <c r="Y63" s="217"/>
      <c r="Z63" s="262">
        <f>SUM(X63-Y63)</f>
        <v>0</v>
      </c>
      <c r="AA63" s="202">
        <f>SUM(W63-Y63)</f>
        <v>0</v>
      </c>
      <c r="AB63" s="202"/>
      <c r="AC63" s="202">
        <f>SUM(AA63-AB63)</f>
        <v>0</v>
      </c>
      <c r="AD63" s="277">
        <f>SUM(O63+Q63+S63+V63+T63+Y63)</f>
        <v>0</v>
      </c>
      <c r="AE63" s="490" t="e">
        <f>Y63/(Y63+AB63+AC63)</f>
        <v>#DIV/0!</v>
      </c>
      <c r="AF63" s="497"/>
      <c r="AG63" s="491"/>
      <c r="AH63" s="287"/>
      <c r="AK63" s="289"/>
    </row>
    <row r="64" spans="1:37" s="268" customFormat="1" ht="49.5" customHeight="1" x14ac:dyDescent="0.35">
      <c r="A64" s="265" t="s">
        <v>21</v>
      </c>
      <c r="B64" s="423" t="s">
        <v>109</v>
      </c>
      <c r="C64" s="423" t="s">
        <v>109</v>
      </c>
      <c r="D64" s="423" t="s">
        <v>109</v>
      </c>
      <c r="E64" s="423"/>
      <c r="F64" s="423"/>
      <c r="G64" s="423"/>
      <c r="H64" s="424"/>
      <c r="I64" s="424"/>
      <c r="J64" s="67" t="s">
        <v>163</v>
      </c>
      <c r="K64" s="425">
        <f>SUM(K65+K70+K84+K90+K113+K124)</f>
        <v>2419348700</v>
      </c>
      <c r="L64" s="425">
        <f t="shared" ref="L64:AG64" si="43">SUM(L65+L70+L84+L90+L113+L124)</f>
        <v>0</v>
      </c>
      <c r="M64" s="425">
        <f t="shared" si="43"/>
        <v>0</v>
      </c>
      <c r="N64" s="425">
        <f t="shared" si="43"/>
        <v>2419348700</v>
      </c>
      <c r="O64" s="425">
        <f t="shared" si="43"/>
        <v>9100000</v>
      </c>
      <c r="P64" s="425">
        <f t="shared" si="43"/>
        <v>17200000</v>
      </c>
      <c r="Q64" s="425">
        <f t="shared" si="43"/>
        <v>2098841</v>
      </c>
      <c r="R64" s="425">
        <f t="shared" si="43"/>
        <v>15101159</v>
      </c>
      <c r="S64" s="425">
        <f t="shared" si="43"/>
        <v>340500000</v>
      </c>
      <c r="T64" s="425">
        <f t="shared" si="43"/>
        <v>660833971.99000001</v>
      </c>
      <c r="U64" s="425">
        <f t="shared" si="43"/>
        <v>15101159</v>
      </c>
      <c r="V64" s="425">
        <f t="shared" si="43"/>
        <v>332167526</v>
      </c>
      <c r="W64" s="425">
        <f t="shared" si="43"/>
        <v>1059547202.01</v>
      </c>
      <c r="X64" s="425">
        <f t="shared" si="43"/>
        <v>1221252858.03</v>
      </c>
      <c r="Y64" s="425">
        <f t="shared" si="43"/>
        <v>382286719</v>
      </c>
      <c r="Z64" s="425">
        <f t="shared" si="43"/>
        <v>838966139.02999997</v>
      </c>
      <c r="AA64" s="425">
        <f t="shared" si="43"/>
        <v>677260483.00999999</v>
      </c>
      <c r="AB64" s="425">
        <f t="shared" si="43"/>
        <v>834467467</v>
      </c>
      <c r="AC64" s="68">
        <f t="shared" si="43"/>
        <v>-157206983.99000001</v>
      </c>
      <c r="AD64" s="425">
        <f t="shared" si="43"/>
        <v>1726987057.9900002</v>
      </c>
      <c r="AE64" s="425" t="e">
        <f t="shared" si="43"/>
        <v>#DIV/0!</v>
      </c>
      <c r="AF64" s="425">
        <f t="shared" si="43"/>
        <v>0</v>
      </c>
      <c r="AG64" s="425">
        <f t="shared" si="43"/>
        <v>2700996.03</v>
      </c>
      <c r="AH64" s="446">
        <f>AF64-AG64</f>
        <v>-2700996.03</v>
      </c>
      <c r="AK64" s="269"/>
    </row>
    <row r="65" spans="1:37" s="272" customFormat="1" ht="57" customHeight="1" x14ac:dyDescent="0.35">
      <c r="A65" s="270"/>
      <c r="B65" s="410" t="s">
        <v>109</v>
      </c>
      <c r="C65" s="410" t="s">
        <v>109</v>
      </c>
      <c r="D65" s="410" t="s">
        <v>109</v>
      </c>
      <c r="E65" s="410" t="s">
        <v>138</v>
      </c>
      <c r="F65" s="410"/>
      <c r="G65" s="410"/>
      <c r="H65" s="411"/>
      <c r="I65" s="411"/>
      <c r="J65" s="412" t="s">
        <v>164</v>
      </c>
      <c r="K65" s="413">
        <f t="shared" ref="K65:AG65" si="44">SUM(K66)</f>
        <v>15000000</v>
      </c>
      <c r="L65" s="413">
        <f t="shared" si="44"/>
        <v>0</v>
      </c>
      <c r="M65" s="413">
        <f t="shared" si="44"/>
        <v>0</v>
      </c>
      <c r="N65" s="413">
        <f t="shared" si="44"/>
        <v>15000000</v>
      </c>
      <c r="O65" s="413">
        <f t="shared" si="44"/>
        <v>0</v>
      </c>
      <c r="P65" s="413">
        <f t="shared" si="44"/>
        <v>0</v>
      </c>
      <c r="Q65" s="413">
        <f t="shared" si="44"/>
        <v>0</v>
      </c>
      <c r="R65" s="413">
        <f t="shared" si="44"/>
        <v>0</v>
      </c>
      <c r="S65" s="413">
        <f t="shared" si="44"/>
        <v>0</v>
      </c>
      <c r="T65" s="413">
        <f t="shared" si="44"/>
        <v>0</v>
      </c>
      <c r="U65" s="413">
        <f t="shared" si="44"/>
        <v>0</v>
      </c>
      <c r="V65" s="413">
        <f t="shared" si="44"/>
        <v>0</v>
      </c>
      <c r="W65" s="413">
        <f t="shared" si="44"/>
        <v>15000000</v>
      </c>
      <c r="X65" s="413">
        <f t="shared" si="44"/>
        <v>15000000</v>
      </c>
      <c r="Y65" s="413">
        <f t="shared" si="44"/>
        <v>0</v>
      </c>
      <c r="Z65" s="413">
        <f t="shared" si="44"/>
        <v>15000000</v>
      </c>
      <c r="AA65" s="413">
        <f t="shared" si="44"/>
        <v>15000000</v>
      </c>
      <c r="AB65" s="413">
        <f t="shared" si="44"/>
        <v>15000000</v>
      </c>
      <c r="AC65" s="413">
        <f t="shared" si="44"/>
        <v>0</v>
      </c>
      <c r="AD65" s="413">
        <f t="shared" si="44"/>
        <v>0</v>
      </c>
      <c r="AE65" s="413" t="e">
        <f t="shared" si="44"/>
        <v>#DIV/0!</v>
      </c>
      <c r="AF65" s="413">
        <f t="shared" si="44"/>
        <v>0</v>
      </c>
      <c r="AG65" s="413">
        <f t="shared" si="44"/>
        <v>0</v>
      </c>
      <c r="AH65" s="464">
        <f>AG65-AF65</f>
        <v>0</v>
      </c>
      <c r="AK65" s="273"/>
    </row>
    <row r="66" spans="1:37" s="272" customFormat="1" ht="57" customHeight="1" x14ac:dyDescent="0.35">
      <c r="A66" s="270"/>
      <c r="B66" s="383" t="s">
        <v>109</v>
      </c>
      <c r="C66" s="383" t="s">
        <v>109</v>
      </c>
      <c r="D66" s="383" t="s">
        <v>109</v>
      </c>
      <c r="E66" s="383" t="s">
        <v>138</v>
      </c>
      <c r="F66" s="383" t="s">
        <v>128</v>
      </c>
      <c r="G66" s="383"/>
      <c r="H66" s="384"/>
      <c r="I66" s="384"/>
      <c r="J66" s="385" t="s">
        <v>228</v>
      </c>
      <c r="K66" s="386">
        <f t="shared" ref="K66:AG66" si="45">SUM(K67:K69)</f>
        <v>15000000</v>
      </c>
      <c r="L66" s="386">
        <f t="shared" si="45"/>
        <v>0</v>
      </c>
      <c r="M66" s="386">
        <f t="shared" si="45"/>
        <v>0</v>
      </c>
      <c r="N66" s="386">
        <f t="shared" si="45"/>
        <v>15000000</v>
      </c>
      <c r="O66" s="386">
        <f t="shared" si="45"/>
        <v>0</v>
      </c>
      <c r="P66" s="386">
        <f t="shared" si="45"/>
        <v>0</v>
      </c>
      <c r="Q66" s="386">
        <f t="shared" si="45"/>
        <v>0</v>
      </c>
      <c r="R66" s="386">
        <f t="shared" si="45"/>
        <v>0</v>
      </c>
      <c r="S66" s="386">
        <f t="shared" si="45"/>
        <v>0</v>
      </c>
      <c r="T66" s="386">
        <f t="shared" si="45"/>
        <v>0</v>
      </c>
      <c r="U66" s="386">
        <f t="shared" si="45"/>
        <v>0</v>
      </c>
      <c r="V66" s="386">
        <f t="shared" si="45"/>
        <v>0</v>
      </c>
      <c r="W66" s="386">
        <f t="shared" si="45"/>
        <v>15000000</v>
      </c>
      <c r="X66" s="386">
        <f t="shared" si="45"/>
        <v>15000000</v>
      </c>
      <c r="Y66" s="386">
        <f t="shared" si="45"/>
        <v>0</v>
      </c>
      <c r="Z66" s="386">
        <f t="shared" si="45"/>
        <v>15000000</v>
      </c>
      <c r="AA66" s="386">
        <f t="shared" si="45"/>
        <v>15000000</v>
      </c>
      <c r="AB66" s="386">
        <f t="shared" si="45"/>
        <v>15000000</v>
      </c>
      <c r="AC66" s="386">
        <f t="shared" si="45"/>
        <v>0</v>
      </c>
      <c r="AD66" s="386">
        <f t="shared" si="45"/>
        <v>0</v>
      </c>
      <c r="AE66" s="386" t="e">
        <f t="shared" si="45"/>
        <v>#DIV/0!</v>
      </c>
      <c r="AF66" s="386">
        <f t="shared" si="45"/>
        <v>0</v>
      </c>
      <c r="AG66" s="386">
        <f t="shared" si="45"/>
        <v>0</v>
      </c>
      <c r="AH66" s="93"/>
      <c r="AK66" s="273"/>
    </row>
    <row r="67" spans="1:37" s="288" customFormat="1" ht="129.6" customHeight="1" x14ac:dyDescent="0.35">
      <c r="A67" s="260" t="s">
        <v>21</v>
      </c>
      <c r="B67" s="459" t="s">
        <v>109</v>
      </c>
      <c r="C67" s="459" t="s">
        <v>109</v>
      </c>
      <c r="D67" s="459" t="s">
        <v>109</v>
      </c>
      <c r="E67" s="459" t="s">
        <v>138</v>
      </c>
      <c r="F67" s="372" t="s">
        <v>128</v>
      </c>
      <c r="G67" s="459" t="s">
        <v>109</v>
      </c>
      <c r="H67" s="261" t="s">
        <v>165</v>
      </c>
      <c r="I67" s="261"/>
      <c r="J67" s="87" t="s">
        <v>59</v>
      </c>
      <c r="K67" s="292"/>
      <c r="L67" s="69"/>
      <c r="M67" s="69"/>
      <c r="N67" s="69">
        <f>SUM(K67+L67-M67)</f>
        <v>0</v>
      </c>
      <c r="O67" s="274"/>
      <c r="P67" s="274"/>
      <c r="Q67" s="274"/>
      <c r="R67" s="274">
        <f>SUM(P67-Q67)</f>
        <v>0</v>
      </c>
      <c r="S67" s="262"/>
      <c r="T67" s="262"/>
      <c r="U67" s="276">
        <f>SUM(R67)</f>
        <v>0</v>
      </c>
      <c r="V67" s="91"/>
      <c r="W67" s="262">
        <f>SUM(N67-O67-Q67-S67-T67-U67-V67)</f>
        <v>0</v>
      </c>
      <c r="X67" s="217"/>
      <c r="Y67" s="217"/>
      <c r="Z67" s="262">
        <f>SUM(X67-Y67)</f>
        <v>0</v>
      </c>
      <c r="AA67" s="202">
        <f>SUM(W67-Y67)</f>
        <v>0</v>
      </c>
      <c r="AB67" s="202"/>
      <c r="AC67" s="202">
        <f>SUM(AA67-AB67)</f>
        <v>0</v>
      </c>
      <c r="AD67" s="277">
        <f>SUM(O67+Q67+S67+V67+T67+Y67)</f>
        <v>0</v>
      </c>
      <c r="AE67" s="490" t="e">
        <f>Y67/(Y67+AB67+AC67)</f>
        <v>#DIV/0!</v>
      </c>
      <c r="AF67" s="497"/>
      <c r="AG67" s="504"/>
      <c r="AH67" s="287"/>
      <c r="AK67" s="289"/>
    </row>
    <row r="68" spans="1:37" s="288" customFormat="1" ht="80.099999999999994" customHeight="1" x14ac:dyDescent="0.35">
      <c r="A68" s="260"/>
      <c r="B68" s="459" t="s">
        <v>109</v>
      </c>
      <c r="C68" s="459" t="s">
        <v>109</v>
      </c>
      <c r="D68" s="459" t="s">
        <v>109</v>
      </c>
      <c r="E68" s="459" t="s">
        <v>138</v>
      </c>
      <c r="F68" s="372" t="s">
        <v>128</v>
      </c>
      <c r="G68" s="459" t="s">
        <v>166</v>
      </c>
      <c r="H68" s="261"/>
      <c r="I68" s="261"/>
      <c r="J68" s="87" t="s">
        <v>167</v>
      </c>
      <c r="K68" s="69">
        <v>15000000</v>
      </c>
      <c r="L68" s="69"/>
      <c r="M68" s="69"/>
      <c r="N68" s="69">
        <f>SUM(K68+L68-M68)</f>
        <v>15000000</v>
      </c>
      <c r="O68" s="274"/>
      <c r="P68" s="274"/>
      <c r="Q68" s="275"/>
      <c r="R68" s="274">
        <f>SUM(P68-Q68)</f>
        <v>0</v>
      </c>
      <c r="S68" s="262"/>
      <c r="T68" s="262"/>
      <c r="U68" s="276">
        <f>SUM(R68)</f>
        <v>0</v>
      </c>
      <c r="V68" s="91"/>
      <c r="W68" s="262">
        <f>SUM(N68-O68-Q68-S68-T68-U68-V68)</f>
        <v>15000000</v>
      </c>
      <c r="X68" s="217">
        <v>15000000</v>
      </c>
      <c r="Y68" s="217"/>
      <c r="Z68" s="262">
        <f>SUM(X68-Y68)</f>
        <v>15000000</v>
      </c>
      <c r="AA68" s="202">
        <f>SUM(W68-Y68)</f>
        <v>15000000</v>
      </c>
      <c r="AB68" s="202">
        <v>15000000</v>
      </c>
      <c r="AC68" s="202">
        <f>SUM(AA68-AB68)</f>
        <v>0</v>
      </c>
      <c r="AD68" s="277">
        <f>SUM(O68+Q68+S68+V68+T68+Y68)</f>
        <v>0</v>
      </c>
      <c r="AE68" s="490">
        <f>Y68/(Y68+AB68+AC68)</f>
        <v>0</v>
      </c>
      <c r="AF68" s="497"/>
      <c r="AG68" s="491"/>
      <c r="AH68" s="287"/>
      <c r="AK68" s="289"/>
    </row>
    <row r="69" spans="1:37" s="288" customFormat="1" ht="75.599999999999994" customHeight="1" x14ac:dyDescent="0.35">
      <c r="A69" s="260" t="s">
        <v>21</v>
      </c>
      <c r="B69" s="459" t="s">
        <v>109</v>
      </c>
      <c r="C69" s="459" t="s">
        <v>109</v>
      </c>
      <c r="D69" s="459" t="s">
        <v>109</v>
      </c>
      <c r="E69" s="459" t="s">
        <v>138</v>
      </c>
      <c r="F69" s="372" t="s">
        <v>128</v>
      </c>
      <c r="G69" s="459" t="s">
        <v>168</v>
      </c>
      <c r="H69" s="261"/>
      <c r="I69" s="261"/>
      <c r="J69" s="87" t="s">
        <v>63</v>
      </c>
      <c r="K69" s="69"/>
      <c r="L69" s="69"/>
      <c r="M69" s="69"/>
      <c r="N69" s="69">
        <f>SUM(K69+L69-M69)</f>
        <v>0</v>
      </c>
      <c r="O69" s="274"/>
      <c r="P69" s="274"/>
      <c r="Q69" s="274"/>
      <c r="R69" s="274">
        <f>SUM(P69-Q69)</f>
        <v>0</v>
      </c>
      <c r="S69" s="262"/>
      <c r="T69" s="262"/>
      <c r="U69" s="276">
        <f>SUM(R69)</f>
        <v>0</v>
      </c>
      <c r="V69" s="202"/>
      <c r="W69" s="262">
        <f>SUM(N69-O69-Q69-S69-T69-U69-V69)</f>
        <v>0</v>
      </c>
      <c r="X69" s="217"/>
      <c r="Y69" s="217"/>
      <c r="Z69" s="262">
        <f>SUM(X69-Y69)</f>
        <v>0</v>
      </c>
      <c r="AA69" s="202">
        <f>SUM(W69-Y69)</f>
        <v>0</v>
      </c>
      <c r="AB69" s="202"/>
      <c r="AC69" s="202">
        <f>SUM(AA69-AB69)</f>
        <v>0</v>
      </c>
      <c r="AD69" s="277">
        <f>SUM(O69+Q69+S69+V69+T69+Y69)</f>
        <v>0</v>
      </c>
      <c r="AE69" s="490" t="e">
        <f>Y69/(Y69+AB69+AC69)</f>
        <v>#DIV/0!</v>
      </c>
      <c r="AF69" s="497"/>
      <c r="AG69" s="491"/>
      <c r="AH69" s="287"/>
      <c r="AK69" s="289"/>
    </row>
    <row r="70" spans="1:37" s="272" customFormat="1" ht="144.94999999999999" customHeight="1" x14ac:dyDescent="0.35">
      <c r="A70" s="270"/>
      <c r="B70" s="410" t="s">
        <v>109</v>
      </c>
      <c r="C70" s="410" t="s">
        <v>109</v>
      </c>
      <c r="D70" s="410" t="s">
        <v>109</v>
      </c>
      <c r="E70" s="410" t="s">
        <v>112</v>
      </c>
      <c r="F70" s="410"/>
      <c r="G70" s="410"/>
      <c r="H70" s="411"/>
      <c r="I70" s="411"/>
      <c r="J70" s="412" t="s">
        <v>169</v>
      </c>
      <c r="K70" s="413">
        <f t="shared" ref="K70:AG70" si="46">SUM(K71+K76+K77+K78+K80+K81)</f>
        <v>288100000</v>
      </c>
      <c r="L70" s="413">
        <f t="shared" si="46"/>
        <v>0</v>
      </c>
      <c r="M70" s="413">
        <f t="shared" si="46"/>
        <v>0</v>
      </c>
      <c r="N70" s="413">
        <f t="shared" si="46"/>
        <v>288100000</v>
      </c>
      <c r="O70" s="413">
        <f t="shared" si="46"/>
        <v>5500000</v>
      </c>
      <c r="P70" s="413">
        <f t="shared" si="46"/>
        <v>11050000</v>
      </c>
      <c r="Q70" s="413">
        <f t="shared" si="46"/>
        <v>1385190</v>
      </c>
      <c r="R70" s="413">
        <f t="shared" si="46"/>
        <v>9664810</v>
      </c>
      <c r="S70" s="413">
        <f t="shared" si="46"/>
        <v>154500000</v>
      </c>
      <c r="T70" s="413">
        <f t="shared" si="46"/>
        <v>98000000</v>
      </c>
      <c r="U70" s="413">
        <f t="shared" si="46"/>
        <v>9664810</v>
      </c>
      <c r="V70" s="413">
        <f t="shared" si="46"/>
        <v>0</v>
      </c>
      <c r="W70" s="413">
        <f t="shared" si="46"/>
        <v>19050000</v>
      </c>
      <c r="X70" s="413">
        <f t="shared" si="46"/>
        <v>19050000</v>
      </c>
      <c r="Y70" s="413">
        <f t="shared" si="46"/>
        <v>19050000</v>
      </c>
      <c r="Z70" s="413">
        <f t="shared" si="46"/>
        <v>0</v>
      </c>
      <c r="AA70" s="413">
        <f t="shared" si="46"/>
        <v>0</v>
      </c>
      <c r="AB70" s="413">
        <f t="shared" si="46"/>
        <v>0</v>
      </c>
      <c r="AC70" s="413">
        <f t="shared" si="46"/>
        <v>0</v>
      </c>
      <c r="AD70" s="413">
        <f t="shared" si="46"/>
        <v>278435190</v>
      </c>
      <c r="AE70" s="413" t="e">
        <f t="shared" si="46"/>
        <v>#DIV/0!</v>
      </c>
      <c r="AF70" s="413">
        <f t="shared" si="46"/>
        <v>0</v>
      </c>
      <c r="AG70" s="413">
        <f t="shared" si="46"/>
        <v>0</v>
      </c>
      <c r="AH70" s="464">
        <f>AG70-AF70</f>
        <v>0</v>
      </c>
      <c r="AK70" s="273"/>
    </row>
    <row r="71" spans="1:37" s="288" customFormat="1" ht="59.1" customHeight="1" x14ac:dyDescent="0.35">
      <c r="A71" s="260" t="s">
        <v>21</v>
      </c>
      <c r="B71" s="383" t="s">
        <v>109</v>
      </c>
      <c r="C71" s="383" t="s">
        <v>109</v>
      </c>
      <c r="D71" s="383" t="s">
        <v>109</v>
      </c>
      <c r="E71" s="383" t="s">
        <v>112</v>
      </c>
      <c r="F71" s="383" t="s">
        <v>117</v>
      </c>
      <c r="G71" s="383"/>
      <c r="H71" s="384"/>
      <c r="I71" s="384"/>
      <c r="J71" s="385" t="s">
        <v>170</v>
      </c>
      <c r="K71" s="386">
        <f t="shared" ref="K71:AG71" si="47">SUM(K72:K75)</f>
        <v>14000000</v>
      </c>
      <c r="L71" s="386">
        <f t="shared" si="47"/>
        <v>0</v>
      </c>
      <c r="M71" s="386">
        <f t="shared" si="47"/>
        <v>0</v>
      </c>
      <c r="N71" s="386">
        <f t="shared" si="47"/>
        <v>14000000</v>
      </c>
      <c r="O71" s="386">
        <f t="shared" si="47"/>
        <v>4000000</v>
      </c>
      <c r="P71" s="386">
        <f t="shared" si="47"/>
        <v>10000000</v>
      </c>
      <c r="Q71" s="386">
        <f t="shared" si="47"/>
        <v>1385190</v>
      </c>
      <c r="R71" s="386">
        <f t="shared" si="47"/>
        <v>8614810</v>
      </c>
      <c r="S71" s="386">
        <f t="shared" si="47"/>
        <v>0</v>
      </c>
      <c r="T71" s="386">
        <f t="shared" si="47"/>
        <v>0</v>
      </c>
      <c r="U71" s="386">
        <f t="shared" si="47"/>
        <v>8614810</v>
      </c>
      <c r="V71" s="386">
        <f t="shared" si="47"/>
        <v>0</v>
      </c>
      <c r="W71" s="386">
        <f t="shared" si="47"/>
        <v>0</v>
      </c>
      <c r="X71" s="521">
        <f t="shared" si="47"/>
        <v>0</v>
      </c>
      <c r="Y71" s="521">
        <f t="shared" si="47"/>
        <v>0</v>
      </c>
      <c r="Z71" s="386">
        <f t="shared" si="47"/>
        <v>0</v>
      </c>
      <c r="AA71" s="386">
        <f t="shared" si="47"/>
        <v>0</v>
      </c>
      <c r="AB71" s="386">
        <f t="shared" si="47"/>
        <v>0</v>
      </c>
      <c r="AC71" s="386">
        <f t="shared" si="47"/>
        <v>0</v>
      </c>
      <c r="AD71" s="386">
        <f t="shared" si="47"/>
        <v>5385190</v>
      </c>
      <c r="AE71" s="386" t="e">
        <f t="shared" si="47"/>
        <v>#DIV/0!</v>
      </c>
      <c r="AF71" s="386">
        <f t="shared" si="47"/>
        <v>0</v>
      </c>
      <c r="AG71" s="386">
        <f t="shared" si="47"/>
        <v>0</v>
      </c>
      <c r="AH71" s="287"/>
      <c r="AK71" s="289"/>
    </row>
    <row r="72" spans="1:37" s="288" customFormat="1" ht="71.25" customHeight="1" x14ac:dyDescent="0.35">
      <c r="A72" s="260" t="s">
        <v>21</v>
      </c>
      <c r="B72" s="459" t="s">
        <v>109</v>
      </c>
      <c r="C72" s="459" t="s">
        <v>109</v>
      </c>
      <c r="D72" s="459" t="s">
        <v>109</v>
      </c>
      <c r="E72" s="459" t="s">
        <v>112</v>
      </c>
      <c r="F72" s="373" t="s">
        <v>117</v>
      </c>
      <c r="G72" s="459" t="s">
        <v>107</v>
      </c>
      <c r="H72" s="261"/>
      <c r="I72" s="261"/>
      <c r="J72" s="87" t="s">
        <v>171</v>
      </c>
      <c r="K72" s="292"/>
      <c r="L72" s="69"/>
      <c r="M72" s="69"/>
      <c r="N72" s="69">
        <f t="shared" ref="N72:N83" si="48">SUM(K72+L72-M72)</f>
        <v>0</v>
      </c>
      <c r="O72" s="274"/>
      <c r="P72" s="274"/>
      <c r="Q72" s="274"/>
      <c r="R72" s="274">
        <f t="shared" ref="R72:R83" si="49">SUM(P72-Q72)</f>
        <v>0</v>
      </c>
      <c r="S72" s="262"/>
      <c r="T72" s="262"/>
      <c r="U72" s="276">
        <f t="shared" ref="U72:U83" si="50">SUM(R72)</f>
        <v>0</v>
      </c>
      <c r="V72" s="91"/>
      <c r="W72" s="262">
        <f t="shared" ref="W72:W83" si="51">SUM(N72-O72-Q72-S72-T72-U72-V72)</f>
        <v>0</v>
      </c>
      <c r="X72" s="217"/>
      <c r="Y72" s="217"/>
      <c r="Z72" s="262">
        <f t="shared" ref="Z72:Z77" si="52">SUM(X72-Y72)</f>
        <v>0</v>
      </c>
      <c r="AA72" s="202">
        <f t="shared" ref="AA72:AA83" si="53">SUM(W72-Y72)</f>
        <v>0</v>
      </c>
      <c r="AB72" s="202"/>
      <c r="AC72" s="202">
        <f t="shared" ref="AC72:AC83" si="54">SUM(AA72-AB72)</f>
        <v>0</v>
      </c>
      <c r="AD72" s="277">
        <f t="shared" ref="AD72:AD83" si="55">SUM(O72+Q72+S72+V72+T72+Y72)</f>
        <v>0</v>
      </c>
      <c r="AE72" s="490" t="e">
        <f t="shared" ref="AE72:AE83" si="56">Y72/(Y72+AB72+AC72)</f>
        <v>#DIV/0!</v>
      </c>
      <c r="AF72" s="497"/>
      <c r="AG72" s="491"/>
      <c r="AH72" s="287"/>
      <c r="AK72" s="289"/>
    </row>
    <row r="73" spans="1:37" s="288" customFormat="1" ht="51" customHeight="1" x14ac:dyDescent="0.35">
      <c r="A73" s="260" t="s">
        <v>21</v>
      </c>
      <c r="B73" s="459" t="s">
        <v>109</v>
      </c>
      <c r="C73" s="459" t="s">
        <v>109</v>
      </c>
      <c r="D73" s="459" t="s">
        <v>109</v>
      </c>
      <c r="E73" s="459" t="s">
        <v>112</v>
      </c>
      <c r="F73" s="373" t="s">
        <v>117</v>
      </c>
      <c r="G73" s="459" t="s">
        <v>109</v>
      </c>
      <c r="H73" s="261"/>
      <c r="I73" s="261"/>
      <c r="J73" s="87" t="s">
        <v>172</v>
      </c>
      <c r="K73" s="292"/>
      <c r="L73" s="69"/>
      <c r="M73" s="69"/>
      <c r="N73" s="69">
        <f t="shared" si="48"/>
        <v>0</v>
      </c>
      <c r="O73" s="274"/>
      <c r="P73" s="274"/>
      <c r="Q73" s="274"/>
      <c r="R73" s="274">
        <f t="shared" si="49"/>
        <v>0</v>
      </c>
      <c r="S73" s="262"/>
      <c r="T73" s="262"/>
      <c r="U73" s="276">
        <f t="shared" si="50"/>
        <v>0</v>
      </c>
      <c r="V73" s="91"/>
      <c r="W73" s="262">
        <f t="shared" si="51"/>
        <v>0</v>
      </c>
      <c r="X73" s="217"/>
      <c r="Y73" s="217"/>
      <c r="Z73" s="262">
        <f t="shared" si="52"/>
        <v>0</v>
      </c>
      <c r="AA73" s="202">
        <f t="shared" si="53"/>
        <v>0</v>
      </c>
      <c r="AB73" s="202"/>
      <c r="AC73" s="202">
        <f t="shared" si="54"/>
        <v>0</v>
      </c>
      <c r="AD73" s="277">
        <f t="shared" si="55"/>
        <v>0</v>
      </c>
      <c r="AE73" s="490" t="e">
        <f t="shared" si="56"/>
        <v>#DIV/0!</v>
      </c>
      <c r="AF73" s="497"/>
      <c r="AG73" s="491"/>
      <c r="AH73" s="287"/>
      <c r="AK73" s="289"/>
    </row>
    <row r="74" spans="1:37" s="288" customFormat="1" ht="47.25" customHeight="1" x14ac:dyDescent="0.35">
      <c r="A74" s="260" t="s">
        <v>21</v>
      </c>
      <c r="B74" s="459" t="s">
        <v>109</v>
      </c>
      <c r="C74" s="459" t="s">
        <v>109</v>
      </c>
      <c r="D74" s="459" t="s">
        <v>109</v>
      </c>
      <c r="E74" s="459" t="s">
        <v>112</v>
      </c>
      <c r="F74" s="373" t="s">
        <v>117</v>
      </c>
      <c r="G74" s="459" t="s">
        <v>145</v>
      </c>
      <c r="H74" s="261"/>
      <c r="I74" s="261"/>
      <c r="J74" s="87" t="s">
        <v>173</v>
      </c>
      <c r="K74" s="292">
        <v>14000000</v>
      </c>
      <c r="L74" s="69"/>
      <c r="M74" s="69"/>
      <c r="N74" s="69">
        <f t="shared" si="48"/>
        <v>14000000</v>
      </c>
      <c r="O74" s="274">
        <v>4000000</v>
      </c>
      <c r="P74" s="274">
        <v>10000000</v>
      </c>
      <c r="Q74" s="275">
        <v>1385190</v>
      </c>
      <c r="R74" s="274">
        <f t="shared" si="49"/>
        <v>8614810</v>
      </c>
      <c r="S74" s="262"/>
      <c r="T74" s="262"/>
      <c r="U74" s="276">
        <f t="shared" si="50"/>
        <v>8614810</v>
      </c>
      <c r="V74" s="91"/>
      <c r="W74" s="262">
        <f t="shared" si="51"/>
        <v>0</v>
      </c>
      <c r="X74" s="217"/>
      <c r="Y74" s="217"/>
      <c r="Z74" s="262">
        <f t="shared" si="52"/>
        <v>0</v>
      </c>
      <c r="AA74" s="202">
        <f t="shared" si="53"/>
        <v>0</v>
      </c>
      <c r="AB74" s="202"/>
      <c r="AC74" s="202">
        <f t="shared" si="54"/>
        <v>0</v>
      </c>
      <c r="AD74" s="277">
        <f t="shared" si="55"/>
        <v>5385190</v>
      </c>
      <c r="AE74" s="490" t="e">
        <f t="shared" si="56"/>
        <v>#DIV/0!</v>
      </c>
      <c r="AF74" s="497"/>
      <c r="AG74" s="491"/>
      <c r="AH74" s="287"/>
      <c r="AK74" s="289"/>
    </row>
    <row r="75" spans="1:37" s="288" customFormat="1" ht="87.95" customHeight="1" x14ac:dyDescent="0.35">
      <c r="A75" s="260" t="s">
        <v>21</v>
      </c>
      <c r="B75" s="459" t="s">
        <v>109</v>
      </c>
      <c r="C75" s="459" t="s">
        <v>109</v>
      </c>
      <c r="D75" s="459" t="s">
        <v>109</v>
      </c>
      <c r="E75" s="459" t="s">
        <v>112</v>
      </c>
      <c r="F75" s="373" t="s">
        <v>117</v>
      </c>
      <c r="G75" s="459" t="s">
        <v>131</v>
      </c>
      <c r="H75" s="261"/>
      <c r="I75" s="261"/>
      <c r="J75" s="87" t="s">
        <v>174</v>
      </c>
      <c r="K75" s="292"/>
      <c r="L75" s="69"/>
      <c r="M75" s="69"/>
      <c r="N75" s="69">
        <f t="shared" si="48"/>
        <v>0</v>
      </c>
      <c r="O75" s="274"/>
      <c r="P75" s="274"/>
      <c r="Q75" s="274"/>
      <c r="R75" s="274">
        <f t="shared" si="49"/>
        <v>0</v>
      </c>
      <c r="S75" s="262"/>
      <c r="T75" s="262"/>
      <c r="U75" s="276">
        <f t="shared" si="50"/>
        <v>0</v>
      </c>
      <c r="V75" s="91"/>
      <c r="W75" s="262">
        <f t="shared" si="51"/>
        <v>0</v>
      </c>
      <c r="X75" s="217"/>
      <c r="Y75" s="217"/>
      <c r="Z75" s="262">
        <f t="shared" si="52"/>
        <v>0</v>
      </c>
      <c r="AA75" s="202">
        <f t="shared" si="53"/>
        <v>0</v>
      </c>
      <c r="AB75" s="202"/>
      <c r="AC75" s="202">
        <f t="shared" si="54"/>
        <v>0</v>
      </c>
      <c r="AD75" s="277">
        <f t="shared" si="55"/>
        <v>0</v>
      </c>
      <c r="AE75" s="490" t="e">
        <f t="shared" si="56"/>
        <v>#DIV/0!</v>
      </c>
      <c r="AF75" s="497"/>
      <c r="AG75" s="491"/>
      <c r="AH75" s="287"/>
      <c r="AK75" s="289"/>
    </row>
    <row r="76" spans="1:37" s="288" customFormat="1" ht="65.099999999999994" customHeight="1" x14ac:dyDescent="0.35">
      <c r="A76" s="260" t="s">
        <v>21</v>
      </c>
      <c r="B76" s="383" t="s">
        <v>109</v>
      </c>
      <c r="C76" s="383" t="s">
        <v>109</v>
      </c>
      <c r="D76" s="383" t="s">
        <v>109</v>
      </c>
      <c r="E76" s="383" t="s">
        <v>112</v>
      </c>
      <c r="F76" s="383" t="s">
        <v>128</v>
      </c>
      <c r="G76" s="383"/>
      <c r="H76" s="384"/>
      <c r="I76" s="384"/>
      <c r="J76" s="385" t="s">
        <v>62</v>
      </c>
      <c r="K76" s="386">
        <v>20000000</v>
      </c>
      <c r="L76" s="400"/>
      <c r="M76" s="386"/>
      <c r="N76" s="386">
        <f t="shared" si="48"/>
        <v>20000000</v>
      </c>
      <c r="O76" s="386">
        <v>500000</v>
      </c>
      <c r="P76" s="386">
        <v>450000</v>
      </c>
      <c r="Q76" s="456"/>
      <c r="R76" s="386">
        <f t="shared" si="49"/>
        <v>450000</v>
      </c>
      <c r="S76" s="386"/>
      <c r="T76" s="386"/>
      <c r="U76" s="386">
        <f t="shared" si="50"/>
        <v>450000</v>
      </c>
      <c r="V76" s="386"/>
      <c r="W76" s="386">
        <f t="shared" si="51"/>
        <v>19050000</v>
      </c>
      <c r="X76" s="386">
        <v>19050000</v>
      </c>
      <c r="Y76" s="386">
        <v>19050000</v>
      </c>
      <c r="Z76" s="386">
        <f t="shared" si="52"/>
        <v>0</v>
      </c>
      <c r="AA76" s="386">
        <f>SUM(W76-Y76)</f>
        <v>0</v>
      </c>
      <c r="AB76" s="386"/>
      <c r="AC76" s="386">
        <f t="shared" si="54"/>
        <v>0</v>
      </c>
      <c r="AD76" s="386">
        <f t="shared" si="55"/>
        <v>19550000</v>
      </c>
      <c r="AE76" s="386">
        <f t="shared" si="56"/>
        <v>1</v>
      </c>
      <c r="AF76" s="386"/>
      <c r="AG76" s="386"/>
      <c r="AH76" s="287"/>
      <c r="AK76" s="289"/>
    </row>
    <row r="77" spans="1:37" s="288" customFormat="1" ht="68.45" customHeight="1" x14ac:dyDescent="0.35">
      <c r="A77" s="260" t="s">
        <v>21</v>
      </c>
      <c r="B77" s="383" t="s">
        <v>109</v>
      </c>
      <c r="C77" s="383" t="s">
        <v>109</v>
      </c>
      <c r="D77" s="383" t="s">
        <v>109</v>
      </c>
      <c r="E77" s="383" t="s">
        <v>112</v>
      </c>
      <c r="F77" s="383" t="s">
        <v>138</v>
      </c>
      <c r="G77" s="383"/>
      <c r="H77" s="384"/>
      <c r="I77" s="384"/>
      <c r="J77" s="385" t="s">
        <v>57</v>
      </c>
      <c r="K77" s="386"/>
      <c r="L77" s="386"/>
      <c r="M77" s="386"/>
      <c r="N77" s="386">
        <f t="shared" si="48"/>
        <v>0</v>
      </c>
      <c r="O77" s="386"/>
      <c r="P77" s="386"/>
      <c r="Q77" s="386"/>
      <c r="R77" s="386">
        <f t="shared" si="49"/>
        <v>0</v>
      </c>
      <c r="S77" s="386"/>
      <c r="T77" s="386"/>
      <c r="U77" s="386">
        <f t="shared" si="50"/>
        <v>0</v>
      </c>
      <c r="V77" s="386"/>
      <c r="W77" s="386">
        <f t="shared" si="51"/>
        <v>0</v>
      </c>
      <c r="X77" s="386">
        <v>0</v>
      </c>
      <c r="Y77" s="386"/>
      <c r="Z77" s="386">
        <f t="shared" si="52"/>
        <v>0</v>
      </c>
      <c r="AA77" s="386">
        <f t="shared" si="53"/>
        <v>0</v>
      </c>
      <c r="AB77" s="386"/>
      <c r="AC77" s="386">
        <f t="shared" si="54"/>
        <v>0</v>
      </c>
      <c r="AD77" s="386">
        <f t="shared" si="55"/>
        <v>0</v>
      </c>
      <c r="AE77" s="386" t="e">
        <f t="shared" si="56"/>
        <v>#DIV/0!</v>
      </c>
      <c r="AF77" s="386"/>
      <c r="AG77" s="386"/>
      <c r="AH77" s="287"/>
      <c r="AK77" s="289"/>
    </row>
    <row r="78" spans="1:37" s="288" customFormat="1" ht="68.45" customHeight="1" x14ac:dyDescent="0.35">
      <c r="A78" s="260"/>
      <c r="B78" s="383" t="s">
        <v>109</v>
      </c>
      <c r="C78" s="383" t="s">
        <v>109</v>
      </c>
      <c r="D78" s="383" t="s">
        <v>109</v>
      </c>
      <c r="E78" s="383" t="s">
        <v>112</v>
      </c>
      <c r="F78" s="383" t="s">
        <v>143</v>
      </c>
      <c r="G78" s="383"/>
      <c r="H78" s="384"/>
      <c r="I78" s="384"/>
      <c r="J78" s="385" t="s">
        <v>229</v>
      </c>
      <c r="K78" s="386">
        <f t="shared" ref="K78:AE78" si="57">SUM(K79)</f>
        <v>800000</v>
      </c>
      <c r="L78" s="386">
        <f t="shared" si="57"/>
        <v>0</v>
      </c>
      <c r="M78" s="386">
        <f t="shared" si="57"/>
        <v>0</v>
      </c>
      <c r="N78" s="386">
        <f t="shared" si="57"/>
        <v>800000</v>
      </c>
      <c r="O78" s="386">
        <v>500000</v>
      </c>
      <c r="P78" s="386">
        <f t="shared" si="57"/>
        <v>300000</v>
      </c>
      <c r="Q78" s="386">
        <f t="shared" si="57"/>
        <v>0</v>
      </c>
      <c r="R78" s="386">
        <f t="shared" si="57"/>
        <v>300000</v>
      </c>
      <c r="S78" s="386">
        <f t="shared" si="57"/>
        <v>0</v>
      </c>
      <c r="T78" s="386">
        <f t="shared" si="57"/>
        <v>0</v>
      </c>
      <c r="U78" s="386">
        <f t="shared" si="57"/>
        <v>300000</v>
      </c>
      <c r="V78" s="386">
        <f t="shared" si="57"/>
        <v>0</v>
      </c>
      <c r="W78" s="386">
        <f t="shared" si="57"/>
        <v>0</v>
      </c>
      <c r="X78" s="386">
        <f t="shared" si="57"/>
        <v>0</v>
      </c>
      <c r="Y78" s="386">
        <f t="shared" si="57"/>
        <v>0</v>
      </c>
      <c r="Z78" s="386">
        <f t="shared" si="57"/>
        <v>0</v>
      </c>
      <c r="AA78" s="386">
        <f t="shared" si="57"/>
        <v>0</v>
      </c>
      <c r="AB78" s="386">
        <f t="shared" si="57"/>
        <v>0</v>
      </c>
      <c r="AC78" s="386">
        <f t="shared" si="57"/>
        <v>0</v>
      </c>
      <c r="AD78" s="386">
        <f t="shared" si="57"/>
        <v>500000</v>
      </c>
      <c r="AE78" s="386" t="e">
        <f t="shared" si="57"/>
        <v>#DIV/0!</v>
      </c>
      <c r="AF78" s="386">
        <f>SUM(AF79)</f>
        <v>0</v>
      </c>
      <c r="AG78" s="386">
        <f>SUM(AG79)</f>
        <v>0</v>
      </c>
      <c r="AH78" s="287"/>
      <c r="AK78" s="289"/>
    </row>
    <row r="79" spans="1:37" s="288" customFormat="1" ht="92.1" customHeight="1" x14ac:dyDescent="0.4">
      <c r="A79" s="260"/>
      <c r="B79" s="459" t="s">
        <v>109</v>
      </c>
      <c r="C79" s="459" t="s">
        <v>109</v>
      </c>
      <c r="D79" s="459" t="s">
        <v>109</v>
      </c>
      <c r="E79" s="459" t="s">
        <v>112</v>
      </c>
      <c r="F79" s="459" t="s">
        <v>143</v>
      </c>
      <c r="G79" s="459" t="s">
        <v>133</v>
      </c>
      <c r="H79" s="261"/>
      <c r="I79" s="261"/>
      <c r="J79" s="87" t="s">
        <v>175</v>
      </c>
      <c r="K79" s="292">
        <v>800000</v>
      </c>
      <c r="L79" s="69"/>
      <c r="M79" s="69"/>
      <c r="N79" s="69">
        <f t="shared" si="48"/>
        <v>800000</v>
      </c>
      <c r="O79" s="274">
        <v>500000</v>
      </c>
      <c r="P79" s="274">
        <v>300000</v>
      </c>
      <c r="Q79" s="275"/>
      <c r="R79" s="274">
        <f t="shared" si="49"/>
        <v>300000</v>
      </c>
      <c r="S79" s="262"/>
      <c r="T79" s="262"/>
      <c r="U79" s="276">
        <f t="shared" si="50"/>
        <v>300000</v>
      </c>
      <c r="V79" s="91"/>
      <c r="W79" s="262">
        <f t="shared" si="51"/>
        <v>0</v>
      </c>
      <c r="X79" s="217"/>
      <c r="Y79" s="217"/>
      <c r="Z79" s="262"/>
      <c r="AA79" s="202">
        <f t="shared" si="53"/>
        <v>0</v>
      </c>
      <c r="AB79" s="202"/>
      <c r="AC79" s="202">
        <f t="shared" si="54"/>
        <v>0</v>
      </c>
      <c r="AD79" s="277">
        <f t="shared" si="55"/>
        <v>500000</v>
      </c>
      <c r="AE79" s="490" t="e">
        <f t="shared" si="56"/>
        <v>#DIV/0!</v>
      </c>
      <c r="AF79" s="497"/>
      <c r="AG79" s="491"/>
      <c r="AH79" s="378" t="s">
        <v>260</v>
      </c>
      <c r="AI79" s="453" t="s">
        <v>261</v>
      </c>
      <c r="AJ79" s="377" t="s">
        <v>245</v>
      </c>
      <c r="AK79" s="378"/>
    </row>
    <row r="80" spans="1:37" s="288" customFormat="1" ht="66" customHeight="1" x14ac:dyDescent="0.5">
      <c r="A80" s="260" t="s">
        <v>21</v>
      </c>
      <c r="B80" s="383" t="s">
        <v>109</v>
      </c>
      <c r="C80" s="383" t="s">
        <v>109</v>
      </c>
      <c r="D80" s="383" t="s">
        <v>109</v>
      </c>
      <c r="E80" s="383" t="s">
        <v>112</v>
      </c>
      <c r="F80" s="383" t="s">
        <v>119</v>
      </c>
      <c r="G80" s="383"/>
      <c r="H80" s="384"/>
      <c r="I80" s="384"/>
      <c r="J80" s="385" t="s">
        <v>176</v>
      </c>
      <c r="K80" s="386">
        <v>98800000</v>
      </c>
      <c r="L80" s="386"/>
      <c r="M80" s="386"/>
      <c r="N80" s="386">
        <f t="shared" si="48"/>
        <v>98800000</v>
      </c>
      <c r="O80" s="386">
        <v>500000</v>
      </c>
      <c r="P80" s="386">
        <v>300000</v>
      </c>
      <c r="Q80" s="386"/>
      <c r="R80" s="386">
        <f t="shared" si="49"/>
        <v>300000</v>
      </c>
      <c r="S80" s="386"/>
      <c r="T80" s="575">
        <v>98000000</v>
      </c>
      <c r="U80" s="386">
        <f t="shared" si="50"/>
        <v>300000</v>
      </c>
      <c r="V80" s="386"/>
      <c r="W80" s="386">
        <f t="shared" si="51"/>
        <v>0</v>
      </c>
      <c r="X80" s="386"/>
      <c r="Y80" s="386"/>
      <c r="Z80" s="386">
        <f>SUM(X80-Y80)</f>
        <v>0</v>
      </c>
      <c r="AA80" s="386">
        <f t="shared" si="53"/>
        <v>0</v>
      </c>
      <c r="AB80" s="386"/>
      <c r="AC80" s="386">
        <f t="shared" si="54"/>
        <v>0</v>
      </c>
      <c r="AD80" s="386">
        <f t="shared" si="55"/>
        <v>98500000</v>
      </c>
      <c r="AE80" s="386" t="e">
        <f t="shared" si="56"/>
        <v>#DIV/0!</v>
      </c>
      <c r="AF80" s="386"/>
      <c r="AG80" s="386"/>
      <c r="AH80" s="454"/>
      <c r="AI80" s="452"/>
      <c r="AJ80" s="379"/>
      <c r="AK80" s="380"/>
    </row>
    <row r="81" spans="1:37" s="288" customFormat="1" ht="89.25" customHeight="1" x14ac:dyDescent="0.5">
      <c r="A81" s="260"/>
      <c r="B81" s="383" t="s">
        <v>109</v>
      </c>
      <c r="C81" s="383" t="s">
        <v>109</v>
      </c>
      <c r="D81" s="383" t="s">
        <v>109</v>
      </c>
      <c r="E81" s="383" t="s">
        <v>112</v>
      </c>
      <c r="F81" s="383" t="s">
        <v>177</v>
      </c>
      <c r="G81" s="383"/>
      <c r="H81" s="384"/>
      <c r="I81" s="384"/>
      <c r="J81" s="385" t="s">
        <v>230</v>
      </c>
      <c r="K81" s="386">
        <f t="shared" ref="K81:AG81" si="58">SUM(K82:K83)</f>
        <v>154500000</v>
      </c>
      <c r="L81" s="386">
        <f t="shared" si="58"/>
        <v>0</v>
      </c>
      <c r="M81" s="386">
        <f t="shared" si="58"/>
        <v>0</v>
      </c>
      <c r="N81" s="386">
        <f t="shared" si="58"/>
        <v>154500000</v>
      </c>
      <c r="O81" s="386">
        <f t="shared" si="58"/>
        <v>0</v>
      </c>
      <c r="P81" s="386">
        <f t="shared" si="58"/>
        <v>0</v>
      </c>
      <c r="Q81" s="386">
        <f t="shared" si="58"/>
        <v>0</v>
      </c>
      <c r="R81" s="386">
        <f t="shared" si="58"/>
        <v>0</v>
      </c>
      <c r="S81" s="386">
        <f t="shared" si="58"/>
        <v>154500000</v>
      </c>
      <c r="T81" s="386">
        <f t="shared" si="58"/>
        <v>0</v>
      </c>
      <c r="U81" s="386">
        <f t="shared" si="58"/>
        <v>0</v>
      </c>
      <c r="V81" s="386">
        <f t="shared" si="58"/>
        <v>0</v>
      </c>
      <c r="W81" s="386">
        <f t="shared" si="58"/>
        <v>0</v>
      </c>
      <c r="X81" s="386">
        <f t="shared" si="58"/>
        <v>0</v>
      </c>
      <c r="Y81" s="386">
        <f t="shared" si="58"/>
        <v>0</v>
      </c>
      <c r="Z81" s="386">
        <f t="shared" si="58"/>
        <v>0</v>
      </c>
      <c r="AA81" s="386">
        <f t="shared" si="58"/>
        <v>0</v>
      </c>
      <c r="AB81" s="386">
        <f t="shared" si="58"/>
        <v>0</v>
      </c>
      <c r="AC81" s="386">
        <f t="shared" si="58"/>
        <v>0</v>
      </c>
      <c r="AD81" s="386">
        <f t="shared" si="58"/>
        <v>154500000</v>
      </c>
      <c r="AE81" s="386" t="e">
        <f t="shared" si="58"/>
        <v>#DIV/0!</v>
      </c>
      <c r="AF81" s="386">
        <f t="shared" si="58"/>
        <v>0</v>
      </c>
      <c r="AG81" s="386">
        <f t="shared" si="58"/>
        <v>0</v>
      </c>
      <c r="AH81" s="546"/>
      <c r="AI81" s="548"/>
      <c r="AJ81" s="379"/>
      <c r="AK81" s="380"/>
    </row>
    <row r="82" spans="1:37" s="288" customFormat="1" ht="114" customHeight="1" x14ac:dyDescent="0.5">
      <c r="A82" s="260" t="s">
        <v>21</v>
      </c>
      <c r="B82" s="459" t="s">
        <v>109</v>
      </c>
      <c r="C82" s="459" t="s">
        <v>109</v>
      </c>
      <c r="D82" s="459" t="s">
        <v>109</v>
      </c>
      <c r="E82" s="459" t="s">
        <v>112</v>
      </c>
      <c r="F82" s="271" t="s">
        <v>177</v>
      </c>
      <c r="G82" s="459" t="s">
        <v>107</v>
      </c>
      <c r="H82" s="261"/>
      <c r="I82" s="261"/>
      <c r="J82" s="87" t="s">
        <v>178</v>
      </c>
      <c r="K82" s="292">
        <v>140000000</v>
      </c>
      <c r="L82" s="69"/>
      <c r="M82" s="69"/>
      <c r="N82" s="69">
        <f t="shared" si="48"/>
        <v>140000000</v>
      </c>
      <c r="O82" s="274"/>
      <c r="P82" s="274"/>
      <c r="Q82" s="274"/>
      <c r="R82" s="274">
        <f t="shared" si="49"/>
        <v>0</v>
      </c>
      <c r="S82" s="262">
        <v>140000000</v>
      </c>
      <c r="T82" s="262"/>
      <c r="U82" s="276">
        <f t="shared" si="50"/>
        <v>0</v>
      </c>
      <c r="V82" s="91"/>
      <c r="W82" s="262">
        <f t="shared" si="51"/>
        <v>0</v>
      </c>
      <c r="X82" s="217"/>
      <c r="Y82" s="217"/>
      <c r="Z82" s="262">
        <f>SUM(X82-Y82)</f>
        <v>0</v>
      </c>
      <c r="AA82" s="202">
        <f t="shared" si="53"/>
        <v>0</v>
      </c>
      <c r="AB82" s="202"/>
      <c r="AC82" s="202">
        <f t="shared" si="54"/>
        <v>0</v>
      </c>
      <c r="AD82" s="277">
        <f t="shared" si="55"/>
        <v>140000000</v>
      </c>
      <c r="AE82" s="490" t="e">
        <f t="shared" si="56"/>
        <v>#DIV/0!</v>
      </c>
      <c r="AF82" s="497"/>
      <c r="AG82" s="491"/>
      <c r="AH82" s="547">
        <v>24625660</v>
      </c>
      <c r="AI82" s="548">
        <f>S82-AH82</f>
        <v>115374340</v>
      </c>
      <c r="AJ82" s="458" t="s">
        <v>264</v>
      </c>
      <c r="AK82" s="380" t="s">
        <v>244</v>
      </c>
    </row>
    <row r="83" spans="1:37" s="288" customFormat="1" ht="84.6" customHeight="1" x14ac:dyDescent="0.5">
      <c r="A83" s="260" t="s">
        <v>21</v>
      </c>
      <c r="B83" s="459" t="s">
        <v>109</v>
      </c>
      <c r="C83" s="459" t="s">
        <v>109</v>
      </c>
      <c r="D83" s="459" t="s">
        <v>109</v>
      </c>
      <c r="E83" s="459" t="s">
        <v>112</v>
      </c>
      <c r="F83" s="271" t="s">
        <v>177</v>
      </c>
      <c r="G83" s="459" t="s">
        <v>109</v>
      </c>
      <c r="H83" s="261"/>
      <c r="I83" s="261"/>
      <c r="J83" s="87" t="s">
        <v>179</v>
      </c>
      <c r="K83" s="292">
        <v>14500000</v>
      </c>
      <c r="L83" s="69"/>
      <c r="M83" s="69"/>
      <c r="N83" s="69">
        <f t="shared" si="48"/>
        <v>14500000</v>
      </c>
      <c r="O83" s="274"/>
      <c r="P83" s="274"/>
      <c r="Q83" s="274"/>
      <c r="R83" s="274">
        <f t="shared" si="49"/>
        <v>0</v>
      </c>
      <c r="S83" s="262">
        <v>14500000</v>
      </c>
      <c r="T83" s="262">
        <v>0</v>
      </c>
      <c r="U83" s="276">
        <f t="shared" si="50"/>
        <v>0</v>
      </c>
      <c r="V83" s="91"/>
      <c r="W83" s="262">
        <f t="shared" si="51"/>
        <v>0</v>
      </c>
      <c r="X83" s="217"/>
      <c r="Y83" s="217"/>
      <c r="Z83" s="262">
        <f>SUM(X83-Y83)</f>
        <v>0</v>
      </c>
      <c r="AA83" s="202">
        <f t="shared" si="53"/>
        <v>0</v>
      </c>
      <c r="AB83" s="202"/>
      <c r="AC83" s="202">
        <f t="shared" si="54"/>
        <v>0</v>
      </c>
      <c r="AD83" s="277">
        <f t="shared" si="55"/>
        <v>14500000</v>
      </c>
      <c r="AE83" s="490" t="e">
        <f t="shared" si="56"/>
        <v>#DIV/0!</v>
      </c>
      <c r="AF83" s="497"/>
      <c r="AG83" s="491"/>
      <c r="AH83" s="335">
        <v>1382387</v>
      </c>
      <c r="AI83" s="447">
        <f>S83-AH83</f>
        <v>13117613</v>
      </c>
      <c r="AJ83" s="379" t="s">
        <v>263</v>
      </c>
      <c r="AK83" s="380" t="s">
        <v>246</v>
      </c>
    </row>
    <row r="84" spans="1:37" s="272" customFormat="1" ht="105" customHeight="1" x14ac:dyDescent="0.45">
      <c r="A84" s="270"/>
      <c r="B84" s="410" t="s">
        <v>109</v>
      </c>
      <c r="C84" s="410" t="s">
        <v>109</v>
      </c>
      <c r="D84" s="410" t="s">
        <v>109</v>
      </c>
      <c r="E84" s="410" t="s">
        <v>143</v>
      </c>
      <c r="F84" s="410"/>
      <c r="G84" s="410"/>
      <c r="H84" s="411"/>
      <c r="I84" s="411"/>
      <c r="J84" s="412" t="s">
        <v>180</v>
      </c>
      <c r="K84" s="413">
        <f t="shared" ref="K84:AG84" si="59">SUM(K85+K88)</f>
        <v>218000000</v>
      </c>
      <c r="L84" s="413">
        <f t="shared" si="59"/>
        <v>0</v>
      </c>
      <c r="M84" s="413">
        <f t="shared" si="59"/>
        <v>0</v>
      </c>
      <c r="N84" s="413">
        <f t="shared" si="59"/>
        <v>218000000</v>
      </c>
      <c r="O84" s="413">
        <f t="shared" si="59"/>
        <v>0</v>
      </c>
      <c r="P84" s="413">
        <f t="shared" si="59"/>
        <v>0</v>
      </c>
      <c r="Q84" s="413">
        <f t="shared" si="59"/>
        <v>0</v>
      </c>
      <c r="R84" s="413">
        <f t="shared" si="59"/>
        <v>0</v>
      </c>
      <c r="S84" s="413">
        <f t="shared" si="59"/>
        <v>0</v>
      </c>
      <c r="T84" s="413">
        <f t="shared" si="59"/>
        <v>0</v>
      </c>
      <c r="U84" s="413">
        <f t="shared" si="59"/>
        <v>0</v>
      </c>
      <c r="V84" s="413">
        <f t="shared" si="59"/>
        <v>55908000</v>
      </c>
      <c r="W84" s="413">
        <f t="shared" si="59"/>
        <v>162092000</v>
      </c>
      <c r="X84" s="413">
        <f t="shared" si="59"/>
        <v>207500000</v>
      </c>
      <c r="Y84" s="413">
        <f t="shared" si="59"/>
        <v>0</v>
      </c>
      <c r="Z84" s="413">
        <f t="shared" si="59"/>
        <v>207500000</v>
      </c>
      <c r="AA84" s="413">
        <f t="shared" si="59"/>
        <v>162092000</v>
      </c>
      <c r="AB84" s="413">
        <f t="shared" si="59"/>
        <v>207500000</v>
      </c>
      <c r="AC84" s="413">
        <f t="shared" si="59"/>
        <v>-45408000</v>
      </c>
      <c r="AD84" s="413">
        <f t="shared" si="59"/>
        <v>55908000</v>
      </c>
      <c r="AE84" s="413" t="e">
        <f t="shared" si="59"/>
        <v>#DIV/0!</v>
      </c>
      <c r="AF84" s="413">
        <f t="shared" si="59"/>
        <v>0</v>
      </c>
      <c r="AG84" s="413">
        <f t="shared" si="59"/>
        <v>0</v>
      </c>
      <c r="AH84" s="465">
        <f>AG84-AF84</f>
        <v>0</v>
      </c>
      <c r="AI84" s="375"/>
      <c r="AJ84" s="376"/>
      <c r="AK84" s="273"/>
    </row>
    <row r="85" spans="1:37" s="272" customFormat="1" ht="105" customHeight="1" x14ac:dyDescent="0.45">
      <c r="A85" s="270"/>
      <c r="B85" s="383" t="s">
        <v>109</v>
      </c>
      <c r="C85" s="383" t="s">
        <v>109</v>
      </c>
      <c r="D85" s="383" t="s">
        <v>109</v>
      </c>
      <c r="E85" s="383" t="s">
        <v>143</v>
      </c>
      <c r="F85" s="383" t="s">
        <v>111</v>
      </c>
      <c r="G85" s="383"/>
      <c r="H85" s="384"/>
      <c r="I85" s="384"/>
      <c r="J85" s="385" t="s">
        <v>231</v>
      </c>
      <c r="K85" s="386">
        <f t="shared" ref="K85:AG85" si="60">SUM(K86:K87)</f>
        <v>218000000</v>
      </c>
      <c r="L85" s="386">
        <f t="shared" si="60"/>
        <v>0</v>
      </c>
      <c r="M85" s="386">
        <f t="shared" si="60"/>
        <v>0</v>
      </c>
      <c r="N85" s="386">
        <f t="shared" si="60"/>
        <v>218000000</v>
      </c>
      <c r="O85" s="386">
        <f t="shared" si="60"/>
        <v>0</v>
      </c>
      <c r="P85" s="386">
        <f t="shared" si="60"/>
        <v>0</v>
      </c>
      <c r="Q85" s="386">
        <f t="shared" si="60"/>
        <v>0</v>
      </c>
      <c r="R85" s="386">
        <f t="shared" si="60"/>
        <v>0</v>
      </c>
      <c r="S85" s="386">
        <f t="shared" si="60"/>
        <v>0</v>
      </c>
      <c r="T85" s="386">
        <f t="shared" si="60"/>
        <v>0</v>
      </c>
      <c r="U85" s="386">
        <f t="shared" si="60"/>
        <v>0</v>
      </c>
      <c r="V85" s="386">
        <f t="shared" si="60"/>
        <v>55908000</v>
      </c>
      <c r="W85" s="386">
        <f t="shared" si="60"/>
        <v>162092000</v>
      </c>
      <c r="X85" s="386">
        <f t="shared" si="60"/>
        <v>207500000</v>
      </c>
      <c r="Y85" s="386">
        <f t="shared" si="60"/>
        <v>0</v>
      </c>
      <c r="Z85" s="386">
        <f t="shared" si="60"/>
        <v>207500000</v>
      </c>
      <c r="AA85" s="386">
        <f t="shared" si="60"/>
        <v>162092000</v>
      </c>
      <c r="AB85" s="386">
        <f t="shared" si="60"/>
        <v>207500000</v>
      </c>
      <c r="AC85" s="386">
        <f t="shared" si="60"/>
        <v>-45408000</v>
      </c>
      <c r="AD85" s="386">
        <f t="shared" si="60"/>
        <v>55908000</v>
      </c>
      <c r="AE85" s="386">
        <f t="shared" si="60"/>
        <v>0</v>
      </c>
      <c r="AF85" s="386">
        <f t="shared" si="60"/>
        <v>0</v>
      </c>
      <c r="AG85" s="386">
        <f t="shared" si="60"/>
        <v>0</v>
      </c>
      <c r="AH85" s="294"/>
      <c r="AI85" s="375"/>
      <c r="AJ85" s="376"/>
      <c r="AK85" s="273"/>
    </row>
    <row r="86" spans="1:37" s="288" customFormat="1" ht="110.1" customHeight="1" x14ac:dyDescent="0.5">
      <c r="A86" s="260" t="s">
        <v>21</v>
      </c>
      <c r="B86" s="459" t="s">
        <v>109</v>
      </c>
      <c r="C86" s="459" t="s">
        <v>109</v>
      </c>
      <c r="D86" s="459" t="s">
        <v>109</v>
      </c>
      <c r="E86" s="459" t="s">
        <v>143</v>
      </c>
      <c r="F86" s="459" t="s">
        <v>111</v>
      </c>
      <c r="G86" s="459" t="s">
        <v>145</v>
      </c>
      <c r="H86" s="261" t="s">
        <v>181</v>
      </c>
      <c r="I86" s="261" t="s">
        <v>166</v>
      </c>
      <c r="J86" s="87" t="s">
        <v>60</v>
      </c>
      <c r="K86" s="69">
        <v>209000000</v>
      </c>
      <c r="L86" s="69"/>
      <c r="M86" s="69"/>
      <c r="N86" s="69">
        <f>SUM(K86+L86-M86)</f>
        <v>209000000</v>
      </c>
      <c r="O86" s="274"/>
      <c r="P86" s="274"/>
      <c r="Q86" s="274"/>
      <c r="R86" s="274">
        <f>SUM(P86-Q86)</f>
        <v>0</v>
      </c>
      <c r="S86" s="262"/>
      <c r="T86" s="262"/>
      <c r="U86" s="276">
        <f>SUM(R86)</f>
        <v>0</v>
      </c>
      <c r="V86" s="578">
        <f>4708000+6200000+15000000+30000000</f>
        <v>55908000</v>
      </c>
      <c r="W86" s="262">
        <f>SUM(N86-O86-Q86-S86-T86-U86-V86)</f>
        <v>153092000</v>
      </c>
      <c r="X86" s="217">
        <v>198500000</v>
      </c>
      <c r="Y86" s="217"/>
      <c r="Z86" s="262">
        <f>SUM(X86-Y86)</f>
        <v>198500000</v>
      </c>
      <c r="AA86" s="202">
        <f>SUM(W86-Y86)</f>
        <v>153092000</v>
      </c>
      <c r="AB86" s="202">
        <v>198500000</v>
      </c>
      <c r="AC86" s="291">
        <f>SUM(AA86-AB86)</f>
        <v>-45408000</v>
      </c>
      <c r="AD86" s="277">
        <f>SUM(O86+Q86+S86+V86+T86+Y86)</f>
        <v>55908000</v>
      </c>
      <c r="AE86" s="490">
        <f>Y86/(Y86+AB86+AC86)</f>
        <v>0</v>
      </c>
      <c r="AF86" s="497"/>
      <c r="AG86" s="491"/>
      <c r="AH86" s="293"/>
      <c r="AI86" s="374"/>
      <c r="AJ86" s="374"/>
      <c r="AK86" s="289"/>
    </row>
    <row r="87" spans="1:37" s="288" customFormat="1" ht="108.6" customHeight="1" x14ac:dyDescent="0.5">
      <c r="A87" s="260" t="s">
        <v>21</v>
      </c>
      <c r="B87" s="459" t="s">
        <v>109</v>
      </c>
      <c r="C87" s="459" t="s">
        <v>109</v>
      </c>
      <c r="D87" s="459" t="s">
        <v>109</v>
      </c>
      <c r="E87" s="459" t="s">
        <v>143</v>
      </c>
      <c r="F87" s="459" t="s">
        <v>111</v>
      </c>
      <c r="G87" s="459" t="s">
        <v>145</v>
      </c>
      <c r="H87" s="261" t="s">
        <v>181</v>
      </c>
      <c r="I87" s="261" t="s">
        <v>182</v>
      </c>
      <c r="J87" s="87" t="s">
        <v>56</v>
      </c>
      <c r="K87" s="69">
        <v>9000000</v>
      </c>
      <c r="L87" s="69"/>
      <c r="M87" s="69"/>
      <c r="N87" s="69">
        <f>SUM(K87+L87-M87)</f>
        <v>9000000</v>
      </c>
      <c r="O87" s="274"/>
      <c r="P87" s="274"/>
      <c r="Q87" s="274"/>
      <c r="R87" s="274">
        <f>SUM(P87-Q87)</f>
        <v>0</v>
      </c>
      <c r="S87" s="262"/>
      <c r="T87" s="262"/>
      <c r="U87" s="276">
        <f>SUM(R87)</f>
        <v>0</v>
      </c>
      <c r="V87" s="202"/>
      <c r="W87" s="262">
        <f>SUM(N87-O87-Q87-S87-T87-U87-V87)</f>
        <v>9000000</v>
      </c>
      <c r="X87" s="217">
        <v>9000000</v>
      </c>
      <c r="Y87" s="217"/>
      <c r="Z87" s="262">
        <f>SUM(X87-Y87)</f>
        <v>9000000</v>
      </c>
      <c r="AA87" s="202">
        <f>SUM(W87-Y87)</f>
        <v>9000000</v>
      </c>
      <c r="AB87" s="202">
        <v>9000000</v>
      </c>
      <c r="AC87" s="202">
        <f>SUM(AA87-AB87)</f>
        <v>0</v>
      </c>
      <c r="AD87" s="277">
        <f>SUM(O87+Q87+S87+V87+T87+Y87)</f>
        <v>0</v>
      </c>
      <c r="AE87" s="490">
        <f>Y87/(Y87+AB87+AC87)</f>
        <v>0</v>
      </c>
      <c r="AF87" s="497"/>
      <c r="AG87" s="491"/>
      <c r="AH87" s="293"/>
      <c r="AI87" s="374"/>
      <c r="AJ87" s="374"/>
      <c r="AK87" s="289"/>
    </row>
    <row r="88" spans="1:37" s="288" customFormat="1" ht="108.6" customHeight="1" x14ac:dyDescent="0.5">
      <c r="A88" s="260"/>
      <c r="B88" s="383" t="s">
        <v>109</v>
      </c>
      <c r="C88" s="383" t="s">
        <v>109</v>
      </c>
      <c r="D88" s="383" t="s">
        <v>109</v>
      </c>
      <c r="E88" s="383" t="s">
        <v>143</v>
      </c>
      <c r="F88" s="383" t="s">
        <v>148</v>
      </c>
      <c r="G88" s="383"/>
      <c r="H88" s="384"/>
      <c r="I88" s="384"/>
      <c r="J88" s="385" t="s">
        <v>232</v>
      </c>
      <c r="K88" s="386">
        <f t="shared" ref="K88:AG88" si="61">SUM(K89)</f>
        <v>0</v>
      </c>
      <c r="L88" s="386">
        <f t="shared" si="61"/>
        <v>0</v>
      </c>
      <c r="M88" s="386">
        <f t="shared" si="61"/>
        <v>0</v>
      </c>
      <c r="N88" s="386">
        <f t="shared" si="61"/>
        <v>0</v>
      </c>
      <c r="O88" s="386">
        <f t="shared" si="61"/>
        <v>0</v>
      </c>
      <c r="P88" s="386">
        <f t="shared" si="61"/>
        <v>0</v>
      </c>
      <c r="Q88" s="386">
        <f t="shared" si="61"/>
        <v>0</v>
      </c>
      <c r="R88" s="386">
        <f t="shared" si="61"/>
        <v>0</v>
      </c>
      <c r="S88" s="386">
        <f t="shared" si="61"/>
        <v>0</v>
      </c>
      <c r="T88" s="386">
        <f t="shared" si="61"/>
        <v>0</v>
      </c>
      <c r="U88" s="386">
        <f t="shared" si="61"/>
        <v>0</v>
      </c>
      <c r="V88" s="386">
        <f t="shared" si="61"/>
        <v>0</v>
      </c>
      <c r="W88" s="386">
        <f t="shared" si="61"/>
        <v>0</v>
      </c>
      <c r="X88" s="386">
        <f t="shared" si="61"/>
        <v>0</v>
      </c>
      <c r="Y88" s="386">
        <f t="shared" si="61"/>
        <v>0</v>
      </c>
      <c r="Z88" s="386">
        <f t="shared" si="61"/>
        <v>0</v>
      </c>
      <c r="AA88" s="386">
        <f t="shared" si="61"/>
        <v>0</v>
      </c>
      <c r="AB88" s="386">
        <f t="shared" si="61"/>
        <v>0</v>
      </c>
      <c r="AC88" s="386">
        <f t="shared" si="61"/>
        <v>0</v>
      </c>
      <c r="AD88" s="386">
        <f t="shared" si="61"/>
        <v>0</v>
      </c>
      <c r="AE88" s="386" t="e">
        <f t="shared" si="61"/>
        <v>#DIV/0!</v>
      </c>
      <c r="AF88" s="386">
        <f t="shared" si="61"/>
        <v>0</v>
      </c>
      <c r="AG88" s="386">
        <f t="shared" si="61"/>
        <v>0</v>
      </c>
      <c r="AH88" s="293"/>
      <c r="AI88" s="374"/>
      <c r="AJ88" s="374"/>
      <c r="AK88" s="289"/>
    </row>
    <row r="89" spans="1:37" s="288" customFormat="1" ht="146.1" customHeight="1" x14ac:dyDescent="0.45">
      <c r="A89" s="260" t="s">
        <v>21</v>
      </c>
      <c r="B89" s="459" t="s">
        <v>109</v>
      </c>
      <c r="C89" s="459" t="s">
        <v>109</v>
      </c>
      <c r="D89" s="459" t="s">
        <v>109</v>
      </c>
      <c r="E89" s="459" t="s">
        <v>143</v>
      </c>
      <c r="F89" s="459" t="s">
        <v>148</v>
      </c>
      <c r="G89" s="459" t="s">
        <v>107</v>
      </c>
      <c r="H89" s="261" t="s">
        <v>122</v>
      </c>
      <c r="I89" s="261"/>
      <c r="J89" s="87" t="s">
        <v>183</v>
      </c>
      <c r="K89" s="292"/>
      <c r="L89" s="69"/>
      <c r="M89" s="69"/>
      <c r="N89" s="69">
        <f>SUM(K89+L89-M89)</f>
        <v>0</v>
      </c>
      <c r="O89" s="274"/>
      <c r="P89" s="274"/>
      <c r="Q89" s="274"/>
      <c r="R89" s="274">
        <f>SUM(P89-Q89)</f>
        <v>0</v>
      </c>
      <c r="S89" s="430"/>
      <c r="T89" s="262"/>
      <c r="U89" s="276">
        <f>SUM(R89)</f>
        <v>0</v>
      </c>
      <c r="V89" s="91"/>
      <c r="W89" s="262">
        <f>SUM(N89-O89-Q89-S89-T89-U89-V89)</f>
        <v>0</v>
      </c>
      <c r="X89" s="217"/>
      <c r="Y89" s="217"/>
      <c r="Z89" s="262">
        <f>SUM(X89-Y89)</f>
        <v>0</v>
      </c>
      <c r="AA89" s="202">
        <f>SUM(W89-Y89)</f>
        <v>0</v>
      </c>
      <c r="AB89" s="202"/>
      <c r="AC89" s="202">
        <f>SUM(AA89-AB89)</f>
        <v>0</v>
      </c>
      <c r="AD89" s="277">
        <f>SUM(O89+Q89+S89+V89+T89+Y89)</f>
        <v>0</v>
      </c>
      <c r="AE89" s="490" t="e">
        <f>Y89/(Y89+AB89+AC89)</f>
        <v>#DIV/0!</v>
      </c>
      <c r="AF89" s="497"/>
      <c r="AG89" s="491"/>
      <c r="AH89" s="335"/>
      <c r="AI89" s="447">
        <f>SUM(AD89-AH89)</f>
        <v>0</v>
      </c>
      <c r="AJ89" s="374" t="s">
        <v>265</v>
      </c>
      <c r="AK89" s="289"/>
    </row>
    <row r="90" spans="1:37" s="272" customFormat="1" ht="87.95" customHeight="1" x14ac:dyDescent="0.35">
      <c r="A90" s="270"/>
      <c r="B90" s="410" t="s">
        <v>109</v>
      </c>
      <c r="C90" s="410" t="s">
        <v>109</v>
      </c>
      <c r="D90" s="410" t="s">
        <v>109</v>
      </c>
      <c r="E90" s="410" t="s">
        <v>119</v>
      </c>
      <c r="F90" s="410"/>
      <c r="G90" s="410"/>
      <c r="H90" s="411"/>
      <c r="I90" s="411"/>
      <c r="J90" s="412" t="s">
        <v>184</v>
      </c>
      <c r="K90" s="414">
        <f>SUM(K91+K93+K97+K100+K104+K111)</f>
        <v>1853698700.0000002</v>
      </c>
      <c r="L90" s="414">
        <f t="shared" ref="L90:AG90" si="62">SUM(L91+L93+L97+L100+L104+L111)</f>
        <v>0</v>
      </c>
      <c r="M90" s="414">
        <f t="shared" si="62"/>
        <v>0</v>
      </c>
      <c r="N90" s="414">
        <f t="shared" si="62"/>
        <v>1853698700.0000002</v>
      </c>
      <c r="O90" s="414">
        <f t="shared" si="62"/>
        <v>2300000</v>
      </c>
      <c r="P90" s="414">
        <f t="shared" si="62"/>
        <v>3600000</v>
      </c>
      <c r="Q90" s="414">
        <f t="shared" si="62"/>
        <v>591200</v>
      </c>
      <c r="R90" s="414">
        <f t="shared" si="62"/>
        <v>3008800</v>
      </c>
      <c r="S90" s="414">
        <f t="shared" si="62"/>
        <v>175300000</v>
      </c>
      <c r="T90" s="414">
        <f t="shared" si="62"/>
        <v>562833971.99000001</v>
      </c>
      <c r="U90" s="414">
        <f t="shared" si="62"/>
        <v>3008800</v>
      </c>
      <c r="V90" s="414">
        <f t="shared" si="62"/>
        <v>274259526</v>
      </c>
      <c r="W90" s="414">
        <f t="shared" si="62"/>
        <v>835405202.00999999</v>
      </c>
      <c r="X90" s="414">
        <f t="shared" si="62"/>
        <v>949702858.02999997</v>
      </c>
      <c r="Y90" s="414">
        <f t="shared" si="62"/>
        <v>335236719</v>
      </c>
      <c r="Z90" s="414">
        <f t="shared" si="62"/>
        <v>614466139.02999997</v>
      </c>
      <c r="AA90" s="414">
        <f t="shared" si="62"/>
        <v>500168483.00999999</v>
      </c>
      <c r="AB90" s="414">
        <f t="shared" si="62"/>
        <v>611967467</v>
      </c>
      <c r="AC90" s="413">
        <f t="shared" si="62"/>
        <v>-111798983.98999999</v>
      </c>
      <c r="AD90" s="414">
        <f t="shared" si="62"/>
        <v>1350521416.9900002</v>
      </c>
      <c r="AE90" s="414" t="e">
        <f t="shared" si="62"/>
        <v>#DIV/0!</v>
      </c>
      <c r="AF90" s="414">
        <f t="shared" si="62"/>
        <v>0</v>
      </c>
      <c r="AG90" s="414">
        <f t="shared" si="62"/>
        <v>2498672.0299999998</v>
      </c>
      <c r="AH90" s="464"/>
      <c r="AK90" s="273"/>
    </row>
    <row r="91" spans="1:37" s="272" customFormat="1" ht="87.95" customHeight="1" x14ac:dyDescent="0.35">
      <c r="A91" s="270"/>
      <c r="B91" s="383" t="s">
        <v>109</v>
      </c>
      <c r="C91" s="383" t="s">
        <v>109</v>
      </c>
      <c r="D91" s="383" t="s">
        <v>109</v>
      </c>
      <c r="E91" s="383" t="s">
        <v>119</v>
      </c>
      <c r="F91" s="383" t="s">
        <v>148</v>
      </c>
      <c r="G91" s="383"/>
      <c r="H91" s="384"/>
      <c r="I91" s="384"/>
      <c r="J91" s="385" t="s">
        <v>233</v>
      </c>
      <c r="K91" s="392">
        <f t="shared" ref="K91:AG91" si="63">SUM(K92)</f>
        <v>11672430</v>
      </c>
      <c r="L91" s="392">
        <f t="shared" si="63"/>
        <v>0</v>
      </c>
      <c r="M91" s="392">
        <f t="shared" si="63"/>
        <v>0</v>
      </c>
      <c r="N91" s="392">
        <f t="shared" si="63"/>
        <v>11672430</v>
      </c>
      <c r="O91" s="392">
        <f t="shared" si="63"/>
        <v>0</v>
      </c>
      <c r="P91" s="392">
        <f t="shared" si="63"/>
        <v>0</v>
      </c>
      <c r="Q91" s="392">
        <f t="shared" si="63"/>
        <v>0</v>
      </c>
      <c r="R91" s="392">
        <f t="shared" si="63"/>
        <v>0</v>
      </c>
      <c r="S91" s="392">
        <f t="shared" si="63"/>
        <v>0</v>
      </c>
      <c r="T91" s="392">
        <f t="shared" si="63"/>
        <v>11672430</v>
      </c>
      <c r="U91" s="392">
        <f t="shared" si="63"/>
        <v>0</v>
      </c>
      <c r="V91" s="392">
        <f t="shared" si="63"/>
        <v>12500000</v>
      </c>
      <c r="W91" s="392">
        <f t="shared" si="63"/>
        <v>-12500000</v>
      </c>
      <c r="X91" s="392">
        <f t="shared" si="63"/>
        <v>0</v>
      </c>
      <c r="Y91" s="392">
        <f t="shared" si="63"/>
        <v>0</v>
      </c>
      <c r="Z91" s="392">
        <f t="shared" si="63"/>
        <v>0</v>
      </c>
      <c r="AA91" s="392">
        <f t="shared" si="63"/>
        <v>-12500000</v>
      </c>
      <c r="AB91" s="392">
        <f t="shared" si="63"/>
        <v>0</v>
      </c>
      <c r="AC91" s="386">
        <f t="shared" si="63"/>
        <v>-12500000</v>
      </c>
      <c r="AD91" s="392">
        <f t="shared" si="63"/>
        <v>24172430</v>
      </c>
      <c r="AE91" s="392">
        <f t="shared" si="63"/>
        <v>0</v>
      </c>
      <c r="AF91" s="392">
        <f t="shared" si="63"/>
        <v>0</v>
      </c>
      <c r="AG91" s="392">
        <f t="shared" si="63"/>
        <v>0</v>
      </c>
      <c r="AH91" s="93"/>
      <c r="AK91" s="273"/>
    </row>
    <row r="92" spans="1:37" s="288" customFormat="1" ht="78.599999999999994" customHeight="1" x14ac:dyDescent="0.35">
      <c r="A92" s="260" t="s">
        <v>21</v>
      </c>
      <c r="B92" s="459" t="s">
        <v>109</v>
      </c>
      <c r="C92" s="459" t="s">
        <v>109</v>
      </c>
      <c r="D92" s="459" t="s">
        <v>109</v>
      </c>
      <c r="E92" s="459" t="s">
        <v>119</v>
      </c>
      <c r="F92" s="459" t="s">
        <v>148</v>
      </c>
      <c r="G92" s="459" t="s">
        <v>107</v>
      </c>
      <c r="H92" s="261"/>
      <c r="I92" s="261"/>
      <c r="J92" s="87" t="s">
        <v>66</v>
      </c>
      <c r="K92" s="69">
        <v>11672430</v>
      </c>
      <c r="L92" s="69"/>
      <c r="M92" s="69"/>
      <c r="N92" s="69">
        <f>SUM(K92+L92-M92)</f>
        <v>11672430</v>
      </c>
      <c r="O92" s="274"/>
      <c r="P92" s="274"/>
      <c r="Q92" s="274"/>
      <c r="R92" s="274">
        <f t="shared" ref="R92:R112" si="64">SUM(P92-Q92)</f>
        <v>0</v>
      </c>
      <c r="S92" s="262"/>
      <c r="T92" s="576">
        <v>11672430</v>
      </c>
      <c r="U92" s="276">
        <f t="shared" ref="U92:U112" si="65">SUM(R92)</f>
        <v>0</v>
      </c>
      <c r="V92" s="578">
        <v>12500000</v>
      </c>
      <c r="W92" s="262">
        <f t="shared" ref="W92:W112" si="66">SUM(N92-O92-Q92-S92-T92-U92-V92)</f>
        <v>-12500000</v>
      </c>
      <c r="X92" s="217"/>
      <c r="Y92" s="217"/>
      <c r="Z92" s="262">
        <f t="shared" ref="Z92:Z105" si="67">SUM(X92-Y92)</f>
        <v>0</v>
      </c>
      <c r="AA92" s="202">
        <f t="shared" ref="AA92:AA112" si="68">SUM(W92-Y92)</f>
        <v>-12500000</v>
      </c>
      <c r="AB92" s="202"/>
      <c r="AC92" s="578">
        <f t="shared" ref="AC92:AC112" si="69">SUM(AA92-AB92)</f>
        <v>-12500000</v>
      </c>
      <c r="AD92" s="277">
        <f t="shared" ref="AD92:AD112" si="70">SUM(O92+Q92+S92+V92+T92+Y92)</f>
        <v>24172430</v>
      </c>
      <c r="AE92" s="490">
        <f t="shared" ref="AE92:AE112" si="71">Y92/(Y92+AB92+AC92)</f>
        <v>0</v>
      </c>
      <c r="AF92" s="497"/>
      <c r="AG92" s="491"/>
      <c r="AH92" s="287"/>
      <c r="AK92" s="289"/>
    </row>
    <row r="93" spans="1:37" s="288" customFormat="1" ht="78.599999999999994" customHeight="1" x14ac:dyDescent="0.35">
      <c r="A93" s="260"/>
      <c r="B93" s="383" t="s">
        <v>109</v>
      </c>
      <c r="C93" s="383" t="s">
        <v>109</v>
      </c>
      <c r="D93" s="383" t="s">
        <v>109</v>
      </c>
      <c r="E93" s="383" t="s">
        <v>119</v>
      </c>
      <c r="F93" s="383" t="s">
        <v>117</v>
      </c>
      <c r="G93" s="383"/>
      <c r="H93" s="384"/>
      <c r="I93" s="384"/>
      <c r="J93" s="385" t="s">
        <v>234</v>
      </c>
      <c r="K93" s="386">
        <f>SUM(K94:K96)</f>
        <v>576485231.20000005</v>
      </c>
      <c r="L93" s="386">
        <f t="shared" ref="L93:AF93" si="72">SUM(L94:L96)</f>
        <v>0</v>
      </c>
      <c r="M93" s="386">
        <f t="shared" si="72"/>
        <v>0</v>
      </c>
      <c r="N93" s="386">
        <f t="shared" si="72"/>
        <v>576485231.20000005</v>
      </c>
      <c r="O93" s="386">
        <f t="shared" si="72"/>
        <v>0</v>
      </c>
      <c r="P93" s="386">
        <f t="shared" si="72"/>
        <v>0</v>
      </c>
      <c r="Q93" s="386">
        <f t="shared" si="72"/>
        <v>0</v>
      </c>
      <c r="R93" s="386">
        <f t="shared" si="72"/>
        <v>0</v>
      </c>
      <c r="S93" s="386">
        <f t="shared" si="72"/>
        <v>70300000</v>
      </c>
      <c r="T93" s="386">
        <f t="shared" si="72"/>
        <v>168085231.19999999</v>
      </c>
      <c r="U93" s="386">
        <f t="shared" si="72"/>
        <v>0</v>
      </c>
      <c r="V93" s="386">
        <f t="shared" si="72"/>
        <v>0</v>
      </c>
      <c r="W93" s="386">
        <f t="shared" si="72"/>
        <v>338100000</v>
      </c>
      <c r="X93" s="386">
        <f t="shared" si="72"/>
        <v>398802858.02999997</v>
      </c>
      <c r="Y93" s="386">
        <f t="shared" si="72"/>
        <v>335236719</v>
      </c>
      <c r="Z93" s="386">
        <f t="shared" si="72"/>
        <v>63566139.029999971</v>
      </c>
      <c r="AA93" s="386">
        <f t="shared" si="72"/>
        <v>2863281</v>
      </c>
      <c r="AB93" s="386">
        <f t="shared" si="72"/>
        <v>61067467</v>
      </c>
      <c r="AC93" s="386">
        <f t="shared" si="72"/>
        <v>-58204186</v>
      </c>
      <c r="AD93" s="386">
        <f t="shared" si="72"/>
        <v>573621950.20000005</v>
      </c>
      <c r="AE93" s="386" t="e">
        <f t="shared" si="72"/>
        <v>#DIV/0!</v>
      </c>
      <c r="AF93" s="386">
        <f t="shared" si="72"/>
        <v>0</v>
      </c>
      <c r="AG93" s="386">
        <f>SUM(AG94:AG96)</f>
        <v>2498672.0299999998</v>
      </c>
      <c r="AH93" s="287"/>
      <c r="AK93" s="289"/>
    </row>
    <row r="94" spans="1:37" s="288" customFormat="1" ht="86.1" customHeight="1" x14ac:dyDescent="0.35">
      <c r="A94" s="260" t="s">
        <v>21</v>
      </c>
      <c r="B94" s="459" t="s">
        <v>109</v>
      </c>
      <c r="C94" s="459" t="s">
        <v>109</v>
      </c>
      <c r="D94" s="459" t="s">
        <v>109</v>
      </c>
      <c r="E94" s="459" t="s">
        <v>119</v>
      </c>
      <c r="F94" s="348" t="s">
        <v>117</v>
      </c>
      <c r="G94" s="459" t="s">
        <v>107</v>
      </c>
      <c r="H94" s="261" t="s">
        <v>122</v>
      </c>
      <c r="I94" s="261"/>
      <c r="J94" s="87" t="s">
        <v>67</v>
      </c>
      <c r="K94" s="69">
        <v>408400000</v>
      </c>
      <c r="L94" s="69"/>
      <c r="M94" s="69"/>
      <c r="N94" s="69">
        <f t="shared" ref="N94:N112" si="73">SUM(K94+L94-M94)</f>
        <v>408400000</v>
      </c>
      <c r="O94" s="274"/>
      <c r="P94" s="274"/>
      <c r="Q94" s="274"/>
      <c r="R94" s="274">
        <f t="shared" si="64"/>
        <v>0</v>
      </c>
      <c r="S94" s="579">
        <v>70300000</v>
      </c>
      <c r="T94" s="262"/>
      <c r="U94" s="276">
        <f t="shared" si="65"/>
        <v>0</v>
      </c>
      <c r="V94" s="291"/>
      <c r="W94" s="262">
        <f t="shared" si="66"/>
        <v>338100000</v>
      </c>
      <c r="X94" s="217">
        <v>398802858.02999997</v>
      </c>
      <c r="Y94" s="217">
        <v>335236719</v>
      </c>
      <c r="Z94" s="262">
        <f>SUM(X94-Y94)</f>
        <v>63566139.029999971</v>
      </c>
      <c r="AA94" s="202">
        <f t="shared" si="68"/>
        <v>2863281</v>
      </c>
      <c r="AB94" s="202">
        <v>61067467</v>
      </c>
      <c r="AC94" s="578">
        <f>SUM(AA94-AB94)</f>
        <v>-58204186</v>
      </c>
      <c r="AD94" s="277">
        <f t="shared" si="70"/>
        <v>405536719</v>
      </c>
      <c r="AE94" s="490">
        <f t="shared" si="71"/>
        <v>0.99153125998225378</v>
      </c>
      <c r="AF94" s="497"/>
      <c r="AG94" s="491">
        <v>2498672.0299999998</v>
      </c>
      <c r="AH94" s="350"/>
      <c r="AK94" s="289"/>
    </row>
    <row r="95" spans="1:37" s="288" customFormat="1" ht="113.45" customHeight="1" x14ac:dyDescent="0.35">
      <c r="A95" s="260" t="s">
        <v>21</v>
      </c>
      <c r="B95" s="459" t="s">
        <v>109</v>
      </c>
      <c r="C95" s="459" t="s">
        <v>109</v>
      </c>
      <c r="D95" s="459" t="s">
        <v>109</v>
      </c>
      <c r="E95" s="459" t="s">
        <v>119</v>
      </c>
      <c r="F95" s="348" t="s">
        <v>117</v>
      </c>
      <c r="G95" s="459" t="s">
        <v>107</v>
      </c>
      <c r="H95" s="261" t="s">
        <v>185</v>
      </c>
      <c r="I95" s="261"/>
      <c r="J95" s="87" t="s">
        <v>65</v>
      </c>
      <c r="K95" s="69">
        <v>168085231.19999999</v>
      </c>
      <c r="L95" s="69"/>
      <c r="M95" s="69"/>
      <c r="N95" s="69">
        <f t="shared" si="73"/>
        <v>168085231.19999999</v>
      </c>
      <c r="O95" s="274"/>
      <c r="P95" s="274"/>
      <c r="Q95" s="274"/>
      <c r="R95" s="274">
        <f t="shared" si="64"/>
        <v>0</v>
      </c>
      <c r="S95" s="262"/>
      <c r="T95" s="576">
        <v>168085231.19999999</v>
      </c>
      <c r="U95" s="276">
        <f t="shared" si="65"/>
        <v>0</v>
      </c>
      <c r="V95" s="202"/>
      <c r="W95" s="262">
        <f t="shared" si="66"/>
        <v>0</v>
      </c>
      <c r="X95" s="217"/>
      <c r="Y95" s="217"/>
      <c r="Z95" s="262">
        <f t="shared" si="67"/>
        <v>0</v>
      </c>
      <c r="AA95" s="202">
        <f t="shared" si="68"/>
        <v>0</v>
      </c>
      <c r="AB95" s="202">
        <v>0</v>
      </c>
      <c r="AC95" s="202">
        <f t="shared" si="69"/>
        <v>0</v>
      </c>
      <c r="AD95" s="277">
        <f t="shared" si="70"/>
        <v>168085231.19999999</v>
      </c>
      <c r="AE95" s="490" t="e">
        <f t="shared" si="71"/>
        <v>#DIV/0!</v>
      </c>
      <c r="AF95" s="497"/>
      <c r="AG95" s="491"/>
      <c r="AH95" s="287"/>
      <c r="AK95" s="289"/>
    </row>
    <row r="96" spans="1:37" s="288" customFormat="1" ht="113.45" customHeight="1" x14ac:dyDescent="0.35">
      <c r="A96" s="260" t="s">
        <v>21</v>
      </c>
      <c r="B96" s="459" t="s">
        <v>109</v>
      </c>
      <c r="C96" s="459" t="s">
        <v>109</v>
      </c>
      <c r="D96" s="459" t="s">
        <v>109</v>
      </c>
      <c r="E96" s="459" t="s">
        <v>119</v>
      </c>
      <c r="F96" s="348" t="s">
        <v>117</v>
      </c>
      <c r="G96" s="459" t="s">
        <v>168</v>
      </c>
      <c r="H96" s="261"/>
      <c r="I96" s="261"/>
      <c r="J96" s="87" t="s">
        <v>222</v>
      </c>
      <c r="K96" s="69"/>
      <c r="L96" s="69"/>
      <c r="M96" s="69"/>
      <c r="N96" s="69">
        <f t="shared" si="73"/>
        <v>0</v>
      </c>
      <c r="O96" s="274"/>
      <c r="P96" s="274"/>
      <c r="Q96" s="274"/>
      <c r="R96" s="274">
        <f t="shared" si="64"/>
        <v>0</v>
      </c>
      <c r="S96" s="262"/>
      <c r="T96" s="262"/>
      <c r="U96" s="276">
        <f t="shared" si="65"/>
        <v>0</v>
      </c>
      <c r="V96" s="91"/>
      <c r="W96" s="262">
        <f t="shared" si="66"/>
        <v>0</v>
      </c>
      <c r="X96" s="217"/>
      <c r="Y96" s="217"/>
      <c r="Z96" s="262">
        <f t="shared" si="67"/>
        <v>0</v>
      </c>
      <c r="AA96" s="202">
        <f>SUM(W96-Y96)</f>
        <v>0</v>
      </c>
      <c r="AB96" s="202"/>
      <c r="AC96" s="202">
        <f>SUM(AA96-AB96)</f>
        <v>0</v>
      </c>
      <c r="AD96" s="277">
        <f t="shared" si="70"/>
        <v>0</v>
      </c>
      <c r="AE96" s="490" t="e">
        <f t="shared" si="71"/>
        <v>#DIV/0!</v>
      </c>
      <c r="AF96" s="497"/>
      <c r="AG96" s="491"/>
      <c r="AH96" s="287"/>
      <c r="AK96" s="289"/>
    </row>
    <row r="97" spans="1:37" s="288" customFormat="1" ht="115.5" customHeight="1" x14ac:dyDescent="0.5">
      <c r="A97" s="260" t="s">
        <v>21</v>
      </c>
      <c r="B97" s="383" t="s">
        <v>109</v>
      </c>
      <c r="C97" s="394" t="s">
        <v>109</v>
      </c>
      <c r="D97" s="383" t="s">
        <v>109</v>
      </c>
      <c r="E97" s="383" t="s">
        <v>119</v>
      </c>
      <c r="F97" s="383" t="s">
        <v>128</v>
      </c>
      <c r="G97" s="383"/>
      <c r="H97" s="384"/>
      <c r="I97" s="384"/>
      <c r="J97" s="385" t="s">
        <v>186</v>
      </c>
      <c r="K97" s="386">
        <f t="shared" ref="K97:AG97" si="74">SUM(K98:K99)</f>
        <v>155721931.44</v>
      </c>
      <c r="L97" s="386">
        <f t="shared" si="74"/>
        <v>0</v>
      </c>
      <c r="M97" s="386">
        <f t="shared" si="74"/>
        <v>0</v>
      </c>
      <c r="N97" s="386">
        <f t="shared" si="74"/>
        <v>155721931.44</v>
      </c>
      <c r="O97" s="386">
        <f t="shared" si="74"/>
        <v>0</v>
      </c>
      <c r="P97" s="386">
        <f t="shared" si="74"/>
        <v>0</v>
      </c>
      <c r="Q97" s="386">
        <f t="shared" si="74"/>
        <v>0</v>
      </c>
      <c r="R97" s="386">
        <f t="shared" si="74"/>
        <v>0</v>
      </c>
      <c r="S97" s="386">
        <f t="shared" si="74"/>
        <v>105000000</v>
      </c>
      <c r="T97" s="386">
        <f t="shared" si="74"/>
        <v>50721931.439999998</v>
      </c>
      <c r="U97" s="386">
        <f t="shared" si="74"/>
        <v>0</v>
      </c>
      <c r="V97" s="386">
        <f t="shared" si="74"/>
        <v>0</v>
      </c>
      <c r="W97" s="386">
        <f t="shared" si="74"/>
        <v>0</v>
      </c>
      <c r="X97" s="386">
        <f t="shared" si="74"/>
        <v>0</v>
      </c>
      <c r="Y97" s="386">
        <f t="shared" si="74"/>
        <v>0</v>
      </c>
      <c r="Z97" s="386">
        <f t="shared" si="74"/>
        <v>0</v>
      </c>
      <c r="AA97" s="386">
        <f t="shared" si="74"/>
        <v>0</v>
      </c>
      <c r="AB97" s="386">
        <f t="shared" si="74"/>
        <v>0</v>
      </c>
      <c r="AC97" s="386">
        <f t="shared" si="74"/>
        <v>0</v>
      </c>
      <c r="AD97" s="386">
        <f t="shared" si="74"/>
        <v>155721931.44</v>
      </c>
      <c r="AE97" s="386" t="e">
        <f t="shared" si="74"/>
        <v>#DIV/0!</v>
      </c>
      <c r="AF97" s="386">
        <f t="shared" si="74"/>
        <v>0</v>
      </c>
      <c r="AG97" s="386">
        <f t="shared" si="74"/>
        <v>0</v>
      </c>
      <c r="AH97" s="287"/>
      <c r="AJ97" s="381" t="s">
        <v>262</v>
      </c>
      <c r="AK97" s="289"/>
    </row>
    <row r="98" spans="1:37" s="288" customFormat="1" ht="96.6" customHeight="1" x14ac:dyDescent="0.5">
      <c r="A98" s="260" t="s">
        <v>21</v>
      </c>
      <c r="B98" s="459" t="s">
        <v>109</v>
      </c>
      <c r="C98" s="459" t="s">
        <v>109</v>
      </c>
      <c r="D98" s="459" t="s">
        <v>109</v>
      </c>
      <c r="E98" s="459" t="s">
        <v>119</v>
      </c>
      <c r="F98" s="345" t="s">
        <v>128</v>
      </c>
      <c r="G98" s="459" t="s">
        <v>107</v>
      </c>
      <c r="H98" s="261"/>
      <c r="I98" s="261"/>
      <c r="J98" s="87" t="s">
        <v>187</v>
      </c>
      <c r="K98" s="69">
        <v>105000000</v>
      </c>
      <c r="L98" s="69"/>
      <c r="M98" s="69"/>
      <c r="N98" s="69">
        <f t="shared" si="73"/>
        <v>105000000</v>
      </c>
      <c r="O98" s="274"/>
      <c r="P98" s="274"/>
      <c r="Q98" s="274"/>
      <c r="R98" s="274">
        <f t="shared" si="64"/>
        <v>0</v>
      </c>
      <c r="S98" s="262">
        <v>105000000</v>
      </c>
      <c r="T98" s="262"/>
      <c r="U98" s="276">
        <f t="shared" si="65"/>
        <v>0</v>
      </c>
      <c r="V98" s="91"/>
      <c r="W98" s="262">
        <f t="shared" si="66"/>
        <v>0</v>
      </c>
      <c r="X98" s="217"/>
      <c r="Y98" s="217"/>
      <c r="Z98" s="262">
        <f t="shared" si="67"/>
        <v>0</v>
      </c>
      <c r="AA98" s="202">
        <f t="shared" si="68"/>
        <v>0</v>
      </c>
      <c r="AB98" s="202"/>
      <c r="AC98" s="202">
        <f t="shared" si="69"/>
        <v>0</v>
      </c>
      <c r="AD98" s="277">
        <f t="shared" si="70"/>
        <v>105000000</v>
      </c>
      <c r="AE98" s="490" t="e">
        <f t="shared" si="71"/>
        <v>#DIV/0!</v>
      </c>
      <c r="AF98" s="497"/>
      <c r="AG98" s="505"/>
      <c r="AH98" s="336">
        <v>11139459</v>
      </c>
      <c r="AI98" s="337">
        <f>AD98-AH98</f>
        <v>93860541</v>
      </c>
      <c r="AJ98" s="455"/>
      <c r="AK98" s="530">
        <f>AH98+AD99</f>
        <v>61861390.439999998</v>
      </c>
    </row>
    <row r="99" spans="1:37" s="288" customFormat="1" ht="124.5" customHeight="1" x14ac:dyDescent="0.35">
      <c r="A99" s="260" t="s">
        <v>21</v>
      </c>
      <c r="B99" s="459" t="s">
        <v>109</v>
      </c>
      <c r="C99" s="459" t="s">
        <v>109</v>
      </c>
      <c r="D99" s="459" t="s">
        <v>109</v>
      </c>
      <c r="E99" s="459" t="s">
        <v>119</v>
      </c>
      <c r="F99" s="345" t="s">
        <v>128</v>
      </c>
      <c r="G99" s="459" t="s">
        <v>109</v>
      </c>
      <c r="H99" s="261"/>
      <c r="I99" s="261"/>
      <c r="J99" s="87" t="s">
        <v>250</v>
      </c>
      <c r="K99" s="69">
        <v>50721931.439999998</v>
      </c>
      <c r="L99" s="69"/>
      <c r="M99" s="69"/>
      <c r="N99" s="69">
        <f t="shared" si="73"/>
        <v>50721931.439999998</v>
      </c>
      <c r="O99" s="274"/>
      <c r="P99" s="274"/>
      <c r="Q99" s="274"/>
      <c r="R99" s="274">
        <f t="shared" si="64"/>
        <v>0</v>
      </c>
      <c r="S99" s="262"/>
      <c r="T99" s="576">
        <v>50721931.439999998</v>
      </c>
      <c r="U99" s="276">
        <f t="shared" si="65"/>
        <v>0</v>
      </c>
      <c r="V99" s="202"/>
      <c r="W99" s="262">
        <f t="shared" si="66"/>
        <v>0</v>
      </c>
      <c r="X99" s="217"/>
      <c r="Y99" s="217"/>
      <c r="Z99" s="262">
        <f t="shared" si="67"/>
        <v>0</v>
      </c>
      <c r="AA99" s="202">
        <f t="shared" si="68"/>
        <v>0</v>
      </c>
      <c r="AB99" s="202"/>
      <c r="AC99" s="202">
        <f t="shared" si="69"/>
        <v>0</v>
      </c>
      <c r="AD99" s="277">
        <f t="shared" si="70"/>
        <v>50721931.439999998</v>
      </c>
      <c r="AE99" s="490" t="e">
        <f t="shared" si="71"/>
        <v>#DIV/0!</v>
      </c>
      <c r="AF99" s="497"/>
      <c r="AG99" s="491"/>
      <c r="AH99" s="290"/>
      <c r="AK99" s="289"/>
    </row>
    <row r="100" spans="1:37" s="288" customFormat="1" ht="69.95" customHeight="1" x14ac:dyDescent="0.35">
      <c r="A100" s="260"/>
      <c r="B100" s="383" t="s">
        <v>109</v>
      </c>
      <c r="C100" s="383" t="s">
        <v>109</v>
      </c>
      <c r="D100" s="383" t="s">
        <v>109</v>
      </c>
      <c r="E100" s="383" t="s">
        <v>119</v>
      </c>
      <c r="F100" s="383" t="s">
        <v>138</v>
      </c>
      <c r="G100" s="383"/>
      <c r="H100" s="384"/>
      <c r="I100" s="384"/>
      <c r="J100" s="385" t="s">
        <v>235</v>
      </c>
      <c r="K100" s="386">
        <f t="shared" ref="K100:AG100" si="75">SUM(K101:K103)</f>
        <v>560994463.35000002</v>
      </c>
      <c r="L100" s="386">
        <f t="shared" si="75"/>
        <v>0</v>
      </c>
      <c r="M100" s="386">
        <f t="shared" si="75"/>
        <v>0</v>
      </c>
      <c r="N100" s="386">
        <f t="shared" si="75"/>
        <v>560994463.35000002</v>
      </c>
      <c r="O100" s="386">
        <f t="shared" si="75"/>
        <v>0</v>
      </c>
      <c r="P100" s="386">
        <f t="shared" si="75"/>
        <v>0</v>
      </c>
      <c r="Q100" s="386">
        <f t="shared" si="75"/>
        <v>0</v>
      </c>
      <c r="R100" s="386">
        <f t="shared" si="75"/>
        <v>0</v>
      </c>
      <c r="S100" s="386">
        <f t="shared" si="75"/>
        <v>0</v>
      </c>
      <c r="T100" s="386">
        <f t="shared" si="75"/>
        <v>222994463.34999999</v>
      </c>
      <c r="U100" s="386">
        <f t="shared" si="75"/>
        <v>0</v>
      </c>
      <c r="V100" s="386">
        <f t="shared" si="75"/>
        <v>228143776</v>
      </c>
      <c r="W100" s="386">
        <f t="shared" si="75"/>
        <v>109856224</v>
      </c>
      <c r="X100" s="386">
        <f t="shared" si="75"/>
        <v>178400000</v>
      </c>
      <c r="Y100" s="386">
        <f t="shared" si="75"/>
        <v>0</v>
      </c>
      <c r="Z100" s="386">
        <f t="shared" si="75"/>
        <v>178400000</v>
      </c>
      <c r="AA100" s="386">
        <f t="shared" si="75"/>
        <v>109856224</v>
      </c>
      <c r="AB100" s="386">
        <f t="shared" si="75"/>
        <v>178400000</v>
      </c>
      <c r="AC100" s="386">
        <f t="shared" si="75"/>
        <v>-68543776</v>
      </c>
      <c r="AD100" s="386">
        <f t="shared" si="75"/>
        <v>451138239.35000002</v>
      </c>
      <c r="AE100" s="386">
        <f t="shared" si="75"/>
        <v>0</v>
      </c>
      <c r="AF100" s="386">
        <f t="shared" si="75"/>
        <v>0</v>
      </c>
      <c r="AG100" s="386">
        <f t="shared" si="75"/>
        <v>0</v>
      </c>
      <c r="AH100" s="287"/>
      <c r="AK100" s="289"/>
    </row>
    <row r="101" spans="1:37" s="288" customFormat="1" ht="83.1" customHeight="1" x14ac:dyDescent="0.5">
      <c r="A101" s="260" t="s">
        <v>21</v>
      </c>
      <c r="B101" s="459" t="s">
        <v>109</v>
      </c>
      <c r="C101" s="459" t="s">
        <v>109</v>
      </c>
      <c r="D101" s="459" t="s">
        <v>109</v>
      </c>
      <c r="E101" s="459" t="s">
        <v>119</v>
      </c>
      <c r="F101" s="346" t="s">
        <v>138</v>
      </c>
      <c r="G101" s="459" t="s">
        <v>145</v>
      </c>
      <c r="H101" s="261"/>
      <c r="I101" s="261"/>
      <c r="J101" s="87" t="s">
        <v>55</v>
      </c>
      <c r="K101" s="69">
        <v>264362674.34999999</v>
      </c>
      <c r="L101" s="69"/>
      <c r="M101" s="69"/>
      <c r="N101" s="69">
        <f t="shared" si="73"/>
        <v>264362674.34999999</v>
      </c>
      <c r="O101" s="274"/>
      <c r="P101" s="274"/>
      <c r="Q101" s="274"/>
      <c r="R101" s="274">
        <f t="shared" si="64"/>
        <v>0</v>
      </c>
      <c r="S101" s="262"/>
      <c r="T101" s="576">
        <v>140362674.34999999</v>
      </c>
      <c r="U101" s="276">
        <f t="shared" si="65"/>
        <v>0</v>
      </c>
      <c r="V101" s="276">
        <v>170000000</v>
      </c>
      <c r="W101" s="262">
        <f t="shared" si="66"/>
        <v>-46000000</v>
      </c>
      <c r="X101" s="217"/>
      <c r="Y101" s="217"/>
      <c r="Z101" s="262">
        <f t="shared" si="67"/>
        <v>0</v>
      </c>
      <c r="AA101" s="202">
        <f t="shared" si="68"/>
        <v>-46000000</v>
      </c>
      <c r="AB101" s="202"/>
      <c r="AC101" s="578">
        <f t="shared" si="69"/>
        <v>-46000000</v>
      </c>
      <c r="AD101" s="277">
        <f t="shared" si="70"/>
        <v>310362674.35000002</v>
      </c>
      <c r="AE101" s="490">
        <f t="shared" si="71"/>
        <v>0</v>
      </c>
      <c r="AF101" s="497"/>
      <c r="AG101" s="504"/>
      <c r="AH101" s="525">
        <v>3457077.24</v>
      </c>
      <c r="AI101" s="526">
        <f>SUM(AG101-AH101)</f>
        <v>-3457077.24</v>
      </c>
      <c r="AK101" s="289"/>
    </row>
    <row r="102" spans="1:37" s="288" customFormat="1" ht="67.5" customHeight="1" x14ac:dyDescent="0.35">
      <c r="A102" s="260" t="s">
        <v>21</v>
      </c>
      <c r="B102" s="459" t="s">
        <v>133</v>
      </c>
      <c r="C102" s="459" t="s">
        <v>109</v>
      </c>
      <c r="D102" s="459" t="s">
        <v>109</v>
      </c>
      <c r="E102" s="459" t="s">
        <v>119</v>
      </c>
      <c r="F102" s="346" t="s">
        <v>138</v>
      </c>
      <c r="G102" s="459" t="s">
        <v>109</v>
      </c>
      <c r="H102" s="261"/>
      <c r="I102" s="261"/>
      <c r="J102" s="87" t="s">
        <v>71</v>
      </c>
      <c r="K102" s="69">
        <v>289631789</v>
      </c>
      <c r="L102" s="69"/>
      <c r="M102" s="69"/>
      <c r="N102" s="69">
        <f t="shared" si="73"/>
        <v>289631789</v>
      </c>
      <c r="O102" s="274"/>
      <c r="P102" s="274"/>
      <c r="Q102" s="274"/>
      <c r="R102" s="274">
        <f t="shared" si="64"/>
        <v>0</v>
      </c>
      <c r="S102" s="262"/>
      <c r="T102" s="576">
        <v>82631789</v>
      </c>
      <c r="U102" s="276">
        <f t="shared" si="65"/>
        <v>0</v>
      </c>
      <c r="V102" s="426">
        <v>58143776</v>
      </c>
      <c r="W102" s="262">
        <f t="shared" si="66"/>
        <v>148856224</v>
      </c>
      <c r="X102" s="217">
        <v>171400000</v>
      </c>
      <c r="Y102" s="217"/>
      <c r="Z102" s="262">
        <f t="shared" si="67"/>
        <v>171400000</v>
      </c>
      <c r="AA102" s="202">
        <f t="shared" si="68"/>
        <v>148856224</v>
      </c>
      <c r="AB102" s="202">
        <v>171400000</v>
      </c>
      <c r="AC102" s="578">
        <f t="shared" si="69"/>
        <v>-22543776</v>
      </c>
      <c r="AD102" s="277">
        <f t="shared" si="70"/>
        <v>140775565</v>
      </c>
      <c r="AE102" s="490">
        <f t="shared" si="71"/>
        <v>0</v>
      </c>
      <c r="AF102" s="497"/>
      <c r="AG102" s="491"/>
      <c r="AH102" s="287"/>
      <c r="AK102" s="289"/>
    </row>
    <row r="103" spans="1:37" s="288" customFormat="1" ht="72.95" customHeight="1" x14ac:dyDescent="0.35">
      <c r="A103" s="260"/>
      <c r="B103" s="459" t="s">
        <v>109</v>
      </c>
      <c r="C103" s="459" t="s">
        <v>109</v>
      </c>
      <c r="D103" s="459" t="s">
        <v>109</v>
      </c>
      <c r="E103" s="459" t="s">
        <v>119</v>
      </c>
      <c r="F103" s="346" t="s">
        <v>138</v>
      </c>
      <c r="G103" s="459" t="s">
        <v>133</v>
      </c>
      <c r="H103" s="261"/>
      <c r="I103" s="261"/>
      <c r="J103" s="87" t="s">
        <v>217</v>
      </c>
      <c r="K103" s="69">
        <v>7000000</v>
      </c>
      <c r="L103" s="69"/>
      <c r="M103" s="69"/>
      <c r="N103" s="69">
        <f t="shared" si="73"/>
        <v>7000000</v>
      </c>
      <c r="O103" s="274"/>
      <c r="P103" s="274"/>
      <c r="Q103" s="274"/>
      <c r="R103" s="274">
        <f t="shared" si="64"/>
        <v>0</v>
      </c>
      <c r="S103" s="262"/>
      <c r="T103" s="262"/>
      <c r="U103" s="276">
        <f t="shared" si="65"/>
        <v>0</v>
      </c>
      <c r="V103" s="91"/>
      <c r="W103" s="262">
        <f t="shared" si="66"/>
        <v>7000000</v>
      </c>
      <c r="X103" s="217">
        <v>7000000</v>
      </c>
      <c r="Y103" s="217"/>
      <c r="Z103" s="262">
        <f t="shared" si="67"/>
        <v>7000000</v>
      </c>
      <c r="AA103" s="202">
        <f t="shared" si="68"/>
        <v>7000000</v>
      </c>
      <c r="AB103" s="202">
        <v>7000000</v>
      </c>
      <c r="AC103" s="202">
        <f t="shared" si="69"/>
        <v>0</v>
      </c>
      <c r="AD103" s="277">
        <f t="shared" si="70"/>
        <v>0</v>
      </c>
      <c r="AE103" s="490">
        <f t="shared" si="71"/>
        <v>0</v>
      </c>
      <c r="AF103" s="295"/>
      <c r="AG103" s="491"/>
      <c r="AH103" s="287"/>
      <c r="AK103" s="289"/>
    </row>
    <row r="104" spans="1:37" s="288" customFormat="1" ht="114.95" customHeight="1" x14ac:dyDescent="0.35">
      <c r="A104" s="260"/>
      <c r="B104" s="383" t="s">
        <v>109</v>
      </c>
      <c r="C104" s="383" t="s">
        <v>109</v>
      </c>
      <c r="D104" s="383" t="s">
        <v>109</v>
      </c>
      <c r="E104" s="383" t="s">
        <v>119</v>
      </c>
      <c r="F104" s="383" t="s">
        <v>143</v>
      </c>
      <c r="G104" s="383"/>
      <c r="H104" s="384"/>
      <c r="I104" s="384"/>
      <c r="J104" s="385" t="s">
        <v>236</v>
      </c>
      <c r="K104" s="386">
        <f t="shared" ref="K104:AG104" si="76">SUM(K105:K110)</f>
        <v>545974644.00999999</v>
      </c>
      <c r="L104" s="386">
        <f t="shared" si="76"/>
        <v>0</v>
      </c>
      <c r="M104" s="386">
        <f t="shared" si="76"/>
        <v>0</v>
      </c>
      <c r="N104" s="386">
        <f t="shared" si="76"/>
        <v>545974644.00999999</v>
      </c>
      <c r="O104" s="386">
        <f t="shared" si="76"/>
        <v>1800000</v>
      </c>
      <c r="P104" s="386">
        <f t="shared" si="76"/>
        <v>3250000</v>
      </c>
      <c r="Q104" s="386">
        <f t="shared" si="76"/>
        <v>591200</v>
      </c>
      <c r="R104" s="386">
        <f t="shared" si="76"/>
        <v>2658800</v>
      </c>
      <c r="S104" s="386">
        <f t="shared" si="76"/>
        <v>0</v>
      </c>
      <c r="T104" s="386">
        <f t="shared" si="76"/>
        <v>109359916</v>
      </c>
      <c r="U104" s="386">
        <f t="shared" si="76"/>
        <v>2658800</v>
      </c>
      <c r="V104" s="386">
        <f t="shared" si="76"/>
        <v>33615750</v>
      </c>
      <c r="W104" s="386">
        <f t="shared" si="76"/>
        <v>397948978.00999999</v>
      </c>
      <c r="X104" s="386">
        <f t="shared" si="76"/>
        <v>370500000</v>
      </c>
      <c r="Y104" s="386">
        <f t="shared" si="76"/>
        <v>0</v>
      </c>
      <c r="Z104" s="386">
        <f t="shared" si="76"/>
        <v>370500000</v>
      </c>
      <c r="AA104" s="386">
        <f t="shared" si="76"/>
        <v>397948978.00999999</v>
      </c>
      <c r="AB104" s="386">
        <f t="shared" si="76"/>
        <v>370500000</v>
      </c>
      <c r="AC104" s="386">
        <f t="shared" si="76"/>
        <v>27448978.010000005</v>
      </c>
      <c r="AD104" s="386">
        <f t="shared" si="76"/>
        <v>145366866</v>
      </c>
      <c r="AE104" s="386" t="e">
        <f t="shared" si="76"/>
        <v>#DIV/0!</v>
      </c>
      <c r="AF104" s="386">
        <f t="shared" si="76"/>
        <v>0</v>
      </c>
      <c r="AG104" s="386">
        <f t="shared" si="76"/>
        <v>0</v>
      </c>
      <c r="AH104" s="445">
        <f>AG104-AF104</f>
        <v>0</v>
      </c>
      <c r="AK104" s="289"/>
    </row>
    <row r="105" spans="1:37" s="288" customFormat="1" ht="153.6" customHeight="1" x14ac:dyDescent="0.35">
      <c r="A105" s="260" t="s">
        <v>21</v>
      </c>
      <c r="B105" s="459" t="s">
        <v>109</v>
      </c>
      <c r="C105" s="459" t="s">
        <v>109</v>
      </c>
      <c r="D105" s="459" t="s">
        <v>109</v>
      </c>
      <c r="E105" s="459" t="s">
        <v>119</v>
      </c>
      <c r="F105" s="340" t="s">
        <v>143</v>
      </c>
      <c r="G105" s="459" t="s">
        <v>107</v>
      </c>
      <c r="H105" s="261"/>
      <c r="I105" s="261"/>
      <c r="J105" s="87" t="s">
        <v>54</v>
      </c>
      <c r="K105" s="69">
        <v>83059728.010000005</v>
      </c>
      <c r="L105" s="69"/>
      <c r="M105" s="535"/>
      <c r="N105" s="69">
        <f t="shared" si="73"/>
        <v>83059728.010000005</v>
      </c>
      <c r="O105" s="274"/>
      <c r="P105" s="274"/>
      <c r="Q105" s="275"/>
      <c r="R105" s="274">
        <f t="shared" si="64"/>
        <v>0</v>
      </c>
      <c r="S105" s="262"/>
      <c r="T105" s="576">
        <v>12495000</v>
      </c>
      <c r="U105" s="276">
        <f t="shared" si="65"/>
        <v>0</v>
      </c>
      <c r="V105" s="578">
        <f>15615750</f>
        <v>15615750</v>
      </c>
      <c r="W105" s="262">
        <f t="shared" si="66"/>
        <v>54948978.010000005</v>
      </c>
      <c r="X105" s="217">
        <v>26500000</v>
      </c>
      <c r="Y105" s="217"/>
      <c r="Z105" s="262">
        <f t="shared" si="67"/>
        <v>26500000</v>
      </c>
      <c r="AA105" s="202">
        <f t="shared" si="68"/>
        <v>54948978.010000005</v>
      </c>
      <c r="AB105" s="202">
        <v>26500000</v>
      </c>
      <c r="AC105" s="202">
        <f t="shared" si="69"/>
        <v>28448978.010000005</v>
      </c>
      <c r="AD105" s="277">
        <f t="shared" si="70"/>
        <v>28110750</v>
      </c>
      <c r="AE105" s="490">
        <f t="shared" si="71"/>
        <v>0</v>
      </c>
      <c r="AF105" s="439"/>
      <c r="AG105" s="504"/>
      <c r="AH105" s="287"/>
      <c r="AK105" s="289"/>
    </row>
    <row r="106" spans="1:37" s="288" customFormat="1" ht="137.44999999999999" customHeight="1" x14ac:dyDescent="0.35">
      <c r="A106" s="260"/>
      <c r="B106" s="459" t="s">
        <v>109</v>
      </c>
      <c r="C106" s="459" t="s">
        <v>109</v>
      </c>
      <c r="D106" s="459" t="s">
        <v>109</v>
      </c>
      <c r="E106" s="459" t="s">
        <v>119</v>
      </c>
      <c r="F106" s="340" t="s">
        <v>143</v>
      </c>
      <c r="G106" s="459" t="s">
        <v>107</v>
      </c>
      <c r="H106" s="261" t="s">
        <v>124</v>
      </c>
      <c r="I106" s="261"/>
      <c r="J106" s="87" t="s">
        <v>188</v>
      </c>
      <c r="K106" s="69">
        <v>4500000</v>
      </c>
      <c r="L106" s="69"/>
      <c r="M106" s="69"/>
      <c r="N106" s="69">
        <f t="shared" si="73"/>
        <v>4500000</v>
      </c>
      <c r="O106" s="274">
        <v>1500000</v>
      </c>
      <c r="P106" s="274">
        <v>3000000</v>
      </c>
      <c r="Q106" s="275">
        <v>591200</v>
      </c>
      <c r="R106" s="274">
        <f t="shared" si="64"/>
        <v>2408800</v>
      </c>
      <c r="S106" s="262"/>
      <c r="T106" s="262"/>
      <c r="U106" s="276">
        <f t="shared" si="65"/>
        <v>2408800</v>
      </c>
      <c r="V106" s="91"/>
      <c r="W106" s="262">
        <f t="shared" si="66"/>
        <v>0</v>
      </c>
      <c r="X106" s="217"/>
      <c r="Y106" s="217"/>
      <c r="Z106" s="262"/>
      <c r="AA106" s="202">
        <f t="shared" si="68"/>
        <v>0</v>
      </c>
      <c r="AB106" s="202"/>
      <c r="AC106" s="202">
        <f t="shared" si="69"/>
        <v>0</v>
      </c>
      <c r="AD106" s="277">
        <f t="shared" si="70"/>
        <v>2091200</v>
      </c>
      <c r="AE106" s="490" t="e">
        <f t="shared" si="71"/>
        <v>#DIV/0!</v>
      </c>
      <c r="AF106" s="440"/>
      <c r="AG106" s="504"/>
      <c r="AH106" s="287"/>
      <c r="AK106" s="289"/>
    </row>
    <row r="107" spans="1:37" s="263" customFormat="1" ht="120.95" customHeight="1" x14ac:dyDescent="0.35">
      <c r="A107" s="260" t="s">
        <v>21</v>
      </c>
      <c r="B107" s="459" t="s">
        <v>109</v>
      </c>
      <c r="C107" s="459" t="s">
        <v>109</v>
      </c>
      <c r="D107" s="459" t="s">
        <v>109</v>
      </c>
      <c r="E107" s="459" t="s">
        <v>119</v>
      </c>
      <c r="F107" s="340" t="s">
        <v>143</v>
      </c>
      <c r="G107" s="459" t="s">
        <v>107</v>
      </c>
      <c r="H107" s="261" t="s">
        <v>185</v>
      </c>
      <c r="I107" s="261"/>
      <c r="J107" s="87" t="s">
        <v>61</v>
      </c>
      <c r="K107" s="69">
        <v>279414916</v>
      </c>
      <c r="L107" s="69"/>
      <c r="M107" s="69"/>
      <c r="N107" s="69">
        <f t="shared" si="73"/>
        <v>279414916</v>
      </c>
      <c r="O107" s="274">
        <v>300000</v>
      </c>
      <c r="P107" s="274">
        <v>250000</v>
      </c>
      <c r="Q107" s="275"/>
      <c r="R107" s="274">
        <f t="shared" si="64"/>
        <v>250000</v>
      </c>
      <c r="S107" s="262"/>
      <c r="T107" s="576">
        <v>46864916</v>
      </c>
      <c r="U107" s="276">
        <f t="shared" si="65"/>
        <v>250000</v>
      </c>
      <c r="V107" s="578">
        <v>13000000</v>
      </c>
      <c r="W107" s="262">
        <f t="shared" si="66"/>
        <v>219000000</v>
      </c>
      <c r="X107" s="217">
        <v>220000000</v>
      </c>
      <c r="Y107" s="217"/>
      <c r="Z107" s="262">
        <f>SUM(X107-Y107)</f>
        <v>220000000</v>
      </c>
      <c r="AA107" s="202">
        <f t="shared" si="68"/>
        <v>219000000</v>
      </c>
      <c r="AB107" s="202">
        <v>220000000</v>
      </c>
      <c r="AC107" s="578">
        <f t="shared" si="69"/>
        <v>-1000000</v>
      </c>
      <c r="AD107" s="277">
        <f t="shared" si="70"/>
        <v>60164916</v>
      </c>
      <c r="AE107" s="490">
        <f t="shared" si="71"/>
        <v>0</v>
      </c>
      <c r="AF107" s="295"/>
      <c r="AG107" s="491"/>
      <c r="AH107" s="92">
        <v>31243360</v>
      </c>
      <c r="AI107" s="444">
        <f>SUM(AG107-AH107)</f>
        <v>-31243360</v>
      </c>
      <c r="AJ107" s="92"/>
      <c r="AK107" s="264"/>
    </row>
    <row r="108" spans="1:37" s="263" customFormat="1" ht="106.5" customHeight="1" x14ac:dyDescent="0.35">
      <c r="A108" s="260" t="s">
        <v>21</v>
      </c>
      <c r="B108" s="459" t="s">
        <v>109</v>
      </c>
      <c r="C108" s="459" t="s">
        <v>109</v>
      </c>
      <c r="D108" s="459" t="s">
        <v>109</v>
      </c>
      <c r="E108" s="459" t="s">
        <v>119</v>
      </c>
      <c r="F108" s="340" t="s">
        <v>143</v>
      </c>
      <c r="G108" s="459" t="s">
        <v>107</v>
      </c>
      <c r="H108" s="261" t="s">
        <v>126</v>
      </c>
      <c r="I108" s="261"/>
      <c r="J108" s="87" t="s">
        <v>189</v>
      </c>
      <c r="K108" s="69">
        <v>125000000</v>
      </c>
      <c r="L108" s="69"/>
      <c r="M108" s="69"/>
      <c r="N108" s="69">
        <f t="shared" si="73"/>
        <v>125000000</v>
      </c>
      <c r="O108" s="274"/>
      <c r="P108" s="274"/>
      <c r="Q108" s="274"/>
      <c r="R108" s="274">
        <f t="shared" si="64"/>
        <v>0</v>
      </c>
      <c r="S108" s="262"/>
      <c r="T108" s="576">
        <v>50000000</v>
      </c>
      <c r="U108" s="276">
        <f t="shared" si="65"/>
        <v>0</v>
      </c>
      <c r="V108" s="574">
        <v>5000000</v>
      </c>
      <c r="W108" s="262">
        <f t="shared" si="66"/>
        <v>70000000</v>
      </c>
      <c r="X108" s="217">
        <v>70000000</v>
      </c>
      <c r="Y108" s="217"/>
      <c r="Z108" s="262">
        <f>SUM(X108-Y108)</f>
        <v>70000000</v>
      </c>
      <c r="AA108" s="202">
        <f t="shared" si="68"/>
        <v>70000000</v>
      </c>
      <c r="AB108" s="202">
        <v>70000000</v>
      </c>
      <c r="AC108" s="202">
        <f t="shared" si="69"/>
        <v>0</v>
      </c>
      <c r="AD108" s="277">
        <f t="shared" si="70"/>
        <v>55000000</v>
      </c>
      <c r="AE108" s="490">
        <f t="shared" si="71"/>
        <v>0</v>
      </c>
      <c r="AF108" s="295"/>
      <c r="AG108" s="491"/>
      <c r="AH108" s="92"/>
      <c r="AI108" s="92"/>
      <c r="AJ108" s="92"/>
      <c r="AK108" s="264"/>
    </row>
    <row r="109" spans="1:37" s="263" customFormat="1" ht="212.45" customHeight="1" x14ac:dyDescent="0.35">
      <c r="A109" s="260" t="s">
        <v>21</v>
      </c>
      <c r="B109" s="459" t="s">
        <v>109</v>
      </c>
      <c r="C109" s="459" t="s">
        <v>109</v>
      </c>
      <c r="D109" s="459" t="s">
        <v>109</v>
      </c>
      <c r="E109" s="459" t="s">
        <v>119</v>
      </c>
      <c r="F109" s="340" t="s">
        <v>143</v>
      </c>
      <c r="G109" s="459" t="s">
        <v>107</v>
      </c>
      <c r="H109" s="261" t="s">
        <v>181</v>
      </c>
      <c r="I109" s="261"/>
      <c r="J109" s="87" t="s">
        <v>58</v>
      </c>
      <c r="K109" s="69">
        <v>54000000</v>
      </c>
      <c r="L109" s="69"/>
      <c r="M109" s="69"/>
      <c r="N109" s="69">
        <f t="shared" si="73"/>
        <v>54000000</v>
      </c>
      <c r="O109" s="274"/>
      <c r="P109" s="274"/>
      <c r="Q109" s="274"/>
      <c r="R109" s="274">
        <f t="shared" si="64"/>
        <v>0</v>
      </c>
      <c r="S109" s="262"/>
      <c r="T109" s="434"/>
      <c r="U109" s="276">
        <f t="shared" si="65"/>
        <v>0</v>
      </c>
      <c r="V109" s="202"/>
      <c r="W109" s="262">
        <f t="shared" si="66"/>
        <v>54000000</v>
      </c>
      <c r="X109" s="217">
        <v>54000000</v>
      </c>
      <c r="Y109" s="217"/>
      <c r="Z109" s="262">
        <f>SUM(X109-Y109)</f>
        <v>54000000</v>
      </c>
      <c r="AA109" s="202">
        <f t="shared" si="68"/>
        <v>54000000</v>
      </c>
      <c r="AB109" s="202">
        <v>54000000</v>
      </c>
      <c r="AC109" s="202">
        <f t="shared" si="69"/>
        <v>0</v>
      </c>
      <c r="AD109" s="277">
        <f t="shared" si="70"/>
        <v>0</v>
      </c>
      <c r="AE109" s="490">
        <f t="shared" si="71"/>
        <v>0</v>
      </c>
      <c r="AF109" s="497"/>
      <c r="AG109" s="491"/>
      <c r="AH109" s="92"/>
      <c r="AI109" s="92"/>
      <c r="AJ109" s="92"/>
      <c r="AK109" s="264"/>
    </row>
    <row r="110" spans="1:37" s="263" customFormat="1" ht="113.45" customHeight="1" x14ac:dyDescent="0.35">
      <c r="A110" s="260" t="s">
        <v>21</v>
      </c>
      <c r="B110" s="459" t="s">
        <v>109</v>
      </c>
      <c r="C110" s="459" t="s">
        <v>109</v>
      </c>
      <c r="D110" s="459" t="s">
        <v>109</v>
      </c>
      <c r="E110" s="459" t="s">
        <v>119</v>
      </c>
      <c r="F110" s="340" t="s">
        <v>143</v>
      </c>
      <c r="G110" s="459" t="s">
        <v>109</v>
      </c>
      <c r="H110" s="261" t="s">
        <v>126</v>
      </c>
      <c r="I110" s="261"/>
      <c r="J110" s="87" t="s">
        <v>190</v>
      </c>
      <c r="K110" s="69"/>
      <c r="L110" s="69"/>
      <c r="M110" s="69"/>
      <c r="N110" s="69">
        <f t="shared" si="73"/>
        <v>0</v>
      </c>
      <c r="O110" s="274"/>
      <c r="P110" s="274"/>
      <c r="Q110" s="275"/>
      <c r="R110" s="274">
        <f>SUM(P110-Q110)</f>
        <v>0</v>
      </c>
      <c r="S110" s="262"/>
      <c r="T110" s="262"/>
      <c r="U110" s="276">
        <f t="shared" si="65"/>
        <v>0</v>
      </c>
      <c r="V110" s="291"/>
      <c r="W110" s="262">
        <f t="shared" si="66"/>
        <v>0</v>
      </c>
      <c r="X110" s="217"/>
      <c r="Y110" s="217"/>
      <c r="Z110" s="262">
        <f>SUM(X110-Y110)</f>
        <v>0</v>
      </c>
      <c r="AA110" s="202">
        <f t="shared" si="68"/>
        <v>0</v>
      </c>
      <c r="AB110" s="202"/>
      <c r="AC110" s="202">
        <f t="shared" si="69"/>
        <v>0</v>
      </c>
      <c r="AD110" s="277">
        <f t="shared" si="70"/>
        <v>0</v>
      </c>
      <c r="AE110" s="490" t="e">
        <f t="shared" si="71"/>
        <v>#DIV/0!</v>
      </c>
      <c r="AF110" s="497"/>
      <c r="AG110" s="491"/>
      <c r="AH110" s="92"/>
      <c r="AI110" s="92"/>
      <c r="AJ110" s="92"/>
      <c r="AK110" s="264"/>
    </row>
    <row r="111" spans="1:37" s="263" customFormat="1" ht="159.6" customHeight="1" x14ac:dyDescent="0.35">
      <c r="A111" s="260"/>
      <c r="B111" s="383" t="s">
        <v>109</v>
      </c>
      <c r="C111" s="394" t="s">
        <v>109</v>
      </c>
      <c r="D111" s="383" t="s">
        <v>109</v>
      </c>
      <c r="E111" s="383" t="s">
        <v>119</v>
      </c>
      <c r="F111" s="383" t="s">
        <v>177</v>
      </c>
      <c r="G111" s="383"/>
      <c r="H111" s="384"/>
      <c r="I111" s="384"/>
      <c r="J111" s="385" t="s">
        <v>237</v>
      </c>
      <c r="K111" s="386">
        <f t="shared" ref="K111:AG111" si="77">SUM(K112)</f>
        <v>2850000</v>
      </c>
      <c r="L111" s="386">
        <f t="shared" si="77"/>
        <v>0</v>
      </c>
      <c r="M111" s="386">
        <f t="shared" si="77"/>
        <v>0</v>
      </c>
      <c r="N111" s="386">
        <f t="shared" si="77"/>
        <v>2850000</v>
      </c>
      <c r="O111" s="386">
        <f t="shared" si="77"/>
        <v>500000</v>
      </c>
      <c r="P111" s="386">
        <f t="shared" si="77"/>
        <v>350000</v>
      </c>
      <c r="Q111" s="386">
        <f t="shared" si="77"/>
        <v>0</v>
      </c>
      <c r="R111" s="386">
        <f t="shared" si="77"/>
        <v>350000</v>
      </c>
      <c r="S111" s="386">
        <f t="shared" si="77"/>
        <v>0</v>
      </c>
      <c r="T111" s="386">
        <f t="shared" si="77"/>
        <v>0</v>
      </c>
      <c r="U111" s="386">
        <f t="shared" si="77"/>
        <v>350000</v>
      </c>
      <c r="V111" s="386">
        <f t="shared" si="77"/>
        <v>0</v>
      </c>
      <c r="W111" s="386">
        <f t="shared" si="77"/>
        <v>2000000</v>
      </c>
      <c r="X111" s="386">
        <f t="shared" si="77"/>
        <v>2000000</v>
      </c>
      <c r="Y111" s="386">
        <f t="shared" si="77"/>
        <v>0</v>
      </c>
      <c r="Z111" s="386">
        <f t="shared" si="77"/>
        <v>2000000</v>
      </c>
      <c r="AA111" s="386">
        <f t="shared" si="77"/>
        <v>2000000</v>
      </c>
      <c r="AB111" s="386">
        <f t="shared" si="77"/>
        <v>2000000</v>
      </c>
      <c r="AC111" s="386">
        <f t="shared" si="77"/>
        <v>0</v>
      </c>
      <c r="AD111" s="386">
        <f t="shared" si="77"/>
        <v>500000</v>
      </c>
      <c r="AE111" s="386">
        <f t="shared" si="77"/>
        <v>0</v>
      </c>
      <c r="AF111" s="386">
        <f t="shared" si="77"/>
        <v>0</v>
      </c>
      <c r="AG111" s="386">
        <f t="shared" si="77"/>
        <v>0</v>
      </c>
      <c r="AH111" s="92"/>
      <c r="AI111" s="92"/>
      <c r="AJ111" s="92"/>
      <c r="AK111" s="264"/>
    </row>
    <row r="112" spans="1:37" s="263" customFormat="1" ht="69.599999999999994" customHeight="1" x14ac:dyDescent="0.35">
      <c r="A112" s="260" t="s">
        <v>21</v>
      </c>
      <c r="B112" s="459" t="s">
        <v>109</v>
      </c>
      <c r="C112" s="459" t="s">
        <v>109</v>
      </c>
      <c r="D112" s="459" t="s">
        <v>109</v>
      </c>
      <c r="E112" s="459" t="s">
        <v>119</v>
      </c>
      <c r="F112" s="459" t="s">
        <v>177</v>
      </c>
      <c r="G112" s="459" t="s">
        <v>107</v>
      </c>
      <c r="H112" s="261"/>
      <c r="I112" s="261"/>
      <c r="J112" s="87" t="s">
        <v>68</v>
      </c>
      <c r="K112" s="69">
        <v>2850000</v>
      </c>
      <c r="L112" s="69"/>
      <c r="M112" s="69"/>
      <c r="N112" s="69">
        <f t="shared" si="73"/>
        <v>2850000</v>
      </c>
      <c r="O112" s="274">
        <v>500000</v>
      </c>
      <c r="P112" s="274">
        <v>350000</v>
      </c>
      <c r="Q112" s="275"/>
      <c r="R112" s="274">
        <f t="shared" si="64"/>
        <v>350000</v>
      </c>
      <c r="S112" s="262"/>
      <c r="T112" s="262"/>
      <c r="U112" s="276">
        <f t="shared" si="65"/>
        <v>350000</v>
      </c>
      <c r="V112" s="91"/>
      <c r="W112" s="262">
        <f t="shared" si="66"/>
        <v>2000000</v>
      </c>
      <c r="X112" s="217">
        <v>2000000</v>
      </c>
      <c r="Y112" s="451"/>
      <c r="Z112" s="262">
        <f>SUM(X112-Y112)</f>
        <v>2000000</v>
      </c>
      <c r="AA112" s="202">
        <f t="shared" si="68"/>
        <v>2000000</v>
      </c>
      <c r="AB112" s="202">
        <v>2000000</v>
      </c>
      <c r="AC112" s="202">
        <f t="shared" si="69"/>
        <v>0</v>
      </c>
      <c r="AD112" s="277">
        <f t="shared" si="70"/>
        <v>500000</v>
      </c>
      <c r="AE112" s="490">
        <f t="shared" si="71"/>
        <v>0</v>
      </c>
      <c r="AF112" s="497"/>
      <c r="AG112" s="491"/>
      <c r="AH112" s="92"/>
      <c r="AI112" s="92"/>
      <c r="AJ112" s="92"/>
      <c r="AK112" s="264"/>
    </row>
    <row r="113" spans="1:37" s="272" customFormat="1" ht="102.75" customHeight="1" x14ac:dyDescent="0.35">
      <c r="A113" s="270"/>
      <c r="B113" s="410" t="s">
        <v>109</v>
      </c>
      <c r="C113" s="410" t="s">
        <v>109</v>
      </c>
      <c r="D113" s="410" t="s">
        <v>109</v>
      </c>
      <c r="E113" s="410" t="s">
        <v>177</v>
      </c>
      <c r="F113" s="410"/>
      <c r="G113" s="410"/>
      <c r="H113" s="411"/>
      <c r="I113" s="411"/>
      <c r="J113" s="412" t="s">
        <v>191</v>
      </c>
      <c r="K113" s="414">
        <f t="shared" ref="K113:AG113" si="78">SUM(K114+K116+K119+K121)</f>
        <v>34550000</v>
      </c>
      <c r="L113" s="414">
        <f t="shared" si="78"/>
        <v>0</v>
      </c>
      <c r="M113" s="414">
        <f t="shared" si="78"/>
        <v>0</v>
      </c>
      <c r="N113" s="414">
        <f t="shared" si="78"/>
        <v>34550000</v>
      </c>
      <c r="O113" s="414">
        <f>SUM(O114+O116+O119+O121)</f>
        <v>1300000</v>
      </c>
      <c r="P113" s="414">
        <f t="shared" si="78"/>
        <v>2550000</v>
      </c>
      <c r="Q113" s="414">
        <f t="shared" si="78"/>
        <v>122451</v>
      </c>
      <c r="R113" s="414">
        <f t="shared" si="78"/>
        <v>2427549</v>
      </c>
      <c r="S113" s="414">
        <f t="shared" si="78"/>
        <v>700000</v>
      </c>
      <c r="T113" s="414">
        <f t="shared" si="78"/>
        <v>0</v>
      </c>
      <c r="U113" s="414">
        <f t="shared" si="78"/>
        <v>2427549</v>
      </c>
      <c r="V113" s="414">
        <f t="shared" si="78"/>
        <v>2000000</v>
      </c>
      <c r="W113" s="414">
        <f t="shared" si="78"/>
        <v>28000000</v>
      </c>
      <c r="X113" s="414">
        <f t="shared" si="78"/>
        <v>30000000</v>
      </c>
      <c r="Y113" s="414">
        <f t="shared" si="78"/>
        <v>28000000</v>
      </c>
      <c r="Z113" s="414">
        <f t="shared" si="78"/>
        <v>2000000</v>
      </c>
      <c r="AA113" s="414">
        <f t="shared" si="78"/>
        <v>0</v>
      </c>
      <c r="AB113" s="414">
        <f t="shared" si="78"/>
        <v>0</v>
      </c>
      <c r="AC113" s="413">
        <f t="shared" si="78"/>
        <v>0</v>
      </c>
      <c r="AD113" s="414">
        <f t="shared" si="78"/>
        <v>32122451</v>
      </c>
      <c r="AE113" s="414" t="e">
        <f t="shared" si="78"/>
        <v>#DIV/0!</v>
      </c>
      <c r="AF113" s="414">
        <f t="shared" si="78"/>
        <v>0</v>
      </c>
      <c r="AG113" s="414">
        <f t="shared" si="78"/>
        <v>202324</v>
      </c>
      <c r="AH113" s="464">
        <f>AG113-AF113</f>
        <v>202324</v>
      </c>
      <c r="AI113" s="93"/>
      <c r="AJ113" s="93"/>
      <c r="AK113" s="273"/>
    </row>
    <row r="114" spans="1:37" s="272" customFormat="1" ht="64.5" customHeight="1" x14ac:dyDescent="0.35">
      <c r="A114" s="270"/>
      <c r="B114" s="383" t="s">
        <v>109</v>
      </c>
      <c r="C114" s="383" t="s">
        <v>109</v>
      </c>
      <c r="D114" s="383" t="s">
        <v>109</v>
      </c>
      <c r="E114" s="383" t="s">
        <v>177</v>
      </c>
      <c r="F114" s="383" t="s">
        <v>148</v>
      </c>
      <c r="G114" s="383"/>
      <c r="H114" s="384"/>
      <c r="I114" s="384"/>
      <c r="J114" s="395"/>
      <c r="K114" s="386">
        <f t="shared" ref="K114:AG114" si="79">SUM(K115)</f>
        <v>0</v>
      </c>
      <c r="L114" s="386">
        <f t="shared" si="79"/>
        <v>0</v>
      </c>
      <c r="M114" s="386">
        <f t="shared" si="79"/>
        <v>0</v>
      </c>
      <c r="N114" s="386">
        <f t="shared" si="79"/>
        <v>0</v>
      </c>
      <c r="O114" s="386">
        <f t="shared" si="79"/>
        <v>0</v>
      </c>
      <c r="P114" s="386">
        <f t="shared" si="79"/>
        <v>0</v>
      </c>
      <c r="Q114" s="386">
        <f t="shared" si="79"/>
        <v>0</v>
      </c>
      <c r="R114" s="386">
        <f t="shared" si="79"/>
        <v>0</v>
      </c>
      <c r="S114" s="386">
        <f t="shared" si="79"/>
        <v>0</v>
      </c>
      <c r="T114" s="386">
        <f t="shared" si="79"/>
        <v>0</v>
      </c>
      <c r="U114" s="386">
        <f t="shared" si="79"/>
        <v>0</v>
      </c>
      <c r="V114" s="386">
        <f t="shared" si="79"/>
        <v>0</v>
      </c>
      <c r="W114" s="386">
        <f t="shared" si="79"/>
        <v>0</v>
      </c>
      <c r="X114" s="386">
        <f t="shared" si="79"/>
        <v>0</v>
      </c>
      <c r="Y114" s="386">
        <f t="shared" si="79"/>
        <v>0</v>
      </c>
      <c r="Z114" s="386">
        <f t="shared" si="79"/>
        <v>0</v>
      </c>
      <c r="AA114" s="386">
        <f t="shared" si="79"/>
        <v>0</v>
      </c>
      <c r="AB114" s="386">
        <f t="shared" si="79"/>
        <v>0</v>
      </c>
      <c r="AC114" s="386">
        <f t="shared" si="79"/>
        <v>0</v>
      </c>
      <c r="AD114" s="386">
        <f t="shared" si="79"/>
        <v>0</v>
      </c>
      <c r="AE114" s="386" t="e">
        <f t="shared" si="79"/>
        <v>#DIV/0!</v>
      </c>
      <c r="AF114" s="386">
        <f t="shared" si="79"/>
        <v>0</v>
      </c>
      <c r="AG114" s="386">
        <f t="shared" si="79"/>
        <v>0</v>
      </c>
      <c r="AH114" s="93"/>
      <c r="AI114" s="93"/>
      <c r="AJ114" s="93"/>
      <c r="AK114" s="273"/>
    </row>
    <row r="115" spans="1:37" s="263" customFormat="1" ht="96.6" customHeight="1" x14ac:dyDescent="0.35">
      <c r="A115" s="260" t="s">
        <v>21</v>
      </c>
      <c r="B115" s="459" t="s">
        <v>109</v>
      </c>
      <c r="C115" s="459" t="s">
        <v>109</v>
      </c>
      <c r="D115" s="459" t="s">
        <v>109</v>
      </c>
      <c r="E115" s="459" t="s">
        <v>177</v>
      </c>
      <c r="F115" s="459" t="s">
        <v>148</v>
      </c>
      <c r="G115" s="459" t="s">
        <v>133</v>
      </c>
      <c r="H115" s="261"/>
      <c r="I115" s="261"/>
      <c r="J115" s="87" t="s">
        <v>69</v>
      </c>
      <c r="K115" s="69"/>
      <c r="L115" s="69"/>
      <c r="M115" s="69"/>
      <c r="N115" s="69">
        <f t="shared" ref="N115:N123" si="80">SUM(K115+L115-M115)</f>
        <v>0</v>
      </c>
      <c r="O115" s="274"/>
      <c r="P115" s="274"/>
      <c r="Q115" s="274"/>
      <c r="R115" s="274">
        <f t="shared" ref="R115:R123" si="81">SUM(P115-Q115)</f>
        <v>0</v>
      </c>
      <c r="S115" s="262"/>
      <c r="T115" s="262"/>
      <c r="U115" s="276">
        <f t="shared" ref="U115:U123" si="82">SUM(R115)</f>
        <v>0</v>
      </c>
      <c r="V115" s="91"/>
      <c r="W115" s="262">
        <f t="shared" ref="W115:W123" si="83">SUM(N115-O115-Q115-S115-T115-U115-V115)</f>
        <v>0</v>
      </c>
      <c r="X115" s="217"/>
      <c r="Y115" s="217"/>
      <c r="Z115" s="262">
        <f t="shared" ref="Z115:Z123" si="84">SUM(X115-Y115)</f>
        <v>0</v>
      </c>
      <c r="AA115" s="202">
        <f t="shared" ref="AA115:AA123" si="85">SUM(W115-Y115)</f>
        <v>0</v>
      </c>
      <c r="AB115" s="202"/>
      <c r="AC115" s="202">
        <f t="shared" ref="AC115:AC123" si="86">SUM(AA115-AB115)</f>
        <v>0</v>
      </c>
      <c r="AD115" s="277">
        <f t="shared" ref="AD115:AD123" si="87">SUM(O115+Q115+S115+V115+T115+Y115)</f>
        <v>0</v>
      </c>
      <c r="AE115" s="490" t="e">
        <f t="shared" ref="AE115:AE123" si="88">Y115/(Y115+AB115+AC115)</f>
        <v>#DIV/0!</v>
      </c>
      <c r="AF115" s="497"/>
      <c r="AG115" s="491"/>
      <c r="AH115" s="92"/>
      <c r="AI115" s="92"/>
      <c r="AJ115" s="92"/>
      <c r="AK115" s="264"/>
    </row>
    <row r="116" spans="1:37" s="263" customFormat="1" ht="137.1" customHeight="1" x14ac:dyDescent="0.35">
      <c r="A116" s="260" t="s">
        <v>21</v>
      </c>
      <c r="B116" s="383" t="s">
        <v>109</v>
      </c>
      <c r="C116" s="383" t="s">
        <v>109</v>
      </c>
      <c r="D116" s="383" t="s">
        <v>109</v>
      </c>
      <c r="E116" s="383" t="s">
        <v>177</v>
      </c>
      <c r="F116" s="383" t="s">
        <v>128</v>
      </c>
      <c r="G116" s="383"/>
      <c r="H116" s="384"/>
      <c r="I116" s="384"/>
      <c r="J116" s="385" t="s">
        <v>192</v>
      </c>
      <c r="K116" s="386">
        <f t="shared" ref="K116:AG116" si="89">SUM(K117:K118)</f>
        <v>1300000</v>
      </c>
      <c r="L116" s="386">
        <f t="shared" si="89"/>
        <v>0</v>
      </c>
      <c r="M116" s="386">
        <f t="shared" si="89"/>
        <v>0</v>
      </c>
      <c r="N116" s="386">
        <f t="shared" si="89"/>
        <v>1300000</v>
      </c>
      <c r="O116" s="386">
        <f t="shared" si="89"/>
        <v>300000</v>
      </c>
      <c r="P116" s="386">
        <f t="shared" si="89"/>
        <v>300000</v>
      </c>
      <c r="Q116" s="386">
        <f t="shared" si="89"/>
        <v>0</v>
      </c>
      <c r="R116" s="386">
        <f t="shared" si="89"/>
        <v>300000</v>
      </c>
      <c r="S116" s="386">
        <f t="shared" si="89"/>
        <v>700000</v>
      </c>
      <c r="T116" s="386">
        <f t="shared" si="89"/>
        <v>0</v>
      </c>
      <c r="U116" s="386">
        <f t="shared" si="89"/>
        <v>300000</v>
      </c>
      <c r="V116" s="386">
        <f t="shared" si="89"/>
        <v>0</v>
      </c>
      <c r="W116" s="386">
        <f t="shared" si="89"/>
        <v>0</v>
      </c>
      <c r="X116" s="386">
        <f t="shared" si="89"/>
        <v>0</v>
      </c>
      <c r="Y116" s="386">
        <f t="shared" si="89"/>
        <v>0</v>
      </c>
      <c r="Z116" s="386">
        <f t="shared" si="89"/>
        <v>0</v>
      </c>
      <c r="AA116" s="386">
        <f t="shared" si="89"/>
        <v>0</v>
      </c>
      <c r="AB116" s="386">
        <f t="shared" si="89"/>
        <v>0</v>
      </c>
      <c r="AC116" s="386">
        <f t="shared" si="89"/>
        <v>0</v>
      </c>
      <c r="AD116" s="386">
        <f t="shared" si="89"/>
        <v>1000000</v>
      </c>
      <c r="AE116" s="386" t="e">
        <f t="shared" si="89"/>
        <v>#DIV/0!</v>
      </c>
      <c r="AF116" s="386">
        <f t="shared" si="89"/>
        <v>0</v>
      </c>
      <c r="AG116" s="386">
        <f t="shared" si="89"/>
        <v>0</v>
      </c>
      <c r="AH116" s="92"/>
      <c r="AJ116" s="296"/>
      <c r="AK116" s="264"/>
    </row>
    <row r="117" spans="1:37" s="263" customFormat="1" ht="76.5" customHeight="1" x14ac:dyDescent="0.45">
      <c r="A117" s="260" t="s">
        <v>21</v>
      </c>
      <c r="B117" s="459" t="s">
        <v>109</v>
      </c>
      <c r="C117" s="459" t="s">
        <v>109</v>
      </c>
      <c r="D117" s="459" t="s">
        <v>109</v>
      </c>
      <c r="E117" s="459" t="s">
        <v>177</v>
      </c>
      <c r="F117" s="340" t="s">
        <v>128</v>
      </c>
      <c r="G117" s="459" t="s">
        <v>109</v>
      </c>
      <c r="H117" s="261"/>
      <c r="I117" s="261"/>
      <c r="J117" s="87" t="s">
        <v>193</v>
      </c>
      <c r="K117" s="69">
        <v>1300000</v>
      </c>
      <c r="L117" s="69"/>
      <c r="M117" s="69"/>
      <c r="N117" s="69">
        <f t="shared" si="80"/>
        <v>1300000</v>
      </c>
      <c r="O117" s="274">
        <v>300000</v>
      </c>
      <c r="P117" s="274">
        <v>300000</v>
      </c>
      <c r="Q117" s="275"/>
      <c r="R117" s="274">
        <f t="shared" si="81"/>
        <v>300000</v>
      </c>
      <c r="S117" s="262">
        <v>700000</v>
      </c>
      <c r="T117" s="262"/>
      <c r="U117" s="276">
        <f t="shared" si="82"/>
        <v>300000</v>
      </c>
      <c r="V117" s="202"/>
      <c r="W117" s="262">
        <f t="shared" si="83"/>
        <v>0</v>
      </c>
      <c r="X117" s="217"/>
      <c r="Y117" s="217"/>
      <c r="Z117" s="262">
        <f t="shared" si="84"/>
        <v>0</v>
      </c>
      <c r="AA117" s="202">
        <f t="shared" si="85"/>
        <v>0</v>
      </c>
      <c r="AB117" s="202"/>
      <c r="AC117" s="202">
        <f t="shared" si="86"/>
        <v>0</v>
      </c>
      <c r="AD117" s="277">
        <f t="shared" si="87"/>
        <v>1000000</v>
      </c>
      <c r="AE117" s="490" t="e">
        <f t="shared" si="88"/>
        <v>#DIV/0!</v>
      </c>
      <c r="AF117" s="497"/>
      <c r="AG117" s="491"/>
      <c r="AH117" s="522">
        <v>150360</v>
      </c>
      <c r="AI117" s="522">
        <f>S117-AH117</f>
        <v>549640</v>
      </c>
      <c r="AJ117" s="577" t="s">
        <v>1659</v>
      </c>
      <c r="AK117" s="264"/>
    </row>
    <row r="118" spans="1:37" s="263" customFormat="1" ht="76.5" customHeight="1" x14ac:dyDescent="0.35">
      <c r="A118" s="260"/>
      <c r="B118" s="459" t="s">
        <v>109</v>
      </c>
      <c r="C118" s="459" t="s">
        <v>109</v>
      </c>
      <c r="D118" s="459" t="s">
        <v>109</v>
      </c>
      <c r="E118" s="459" t="s">
        <v>177</v>
      </c>
      <c r="F118" s="340" t="s">
        <v>128</v>
      </c>
      <c r="G118" s="459" t="s">
        <v>131</v>
      </c>
      <c r="H118" s="261"/>
      <c r="I118" s="261"/>
      <c r="J118" s="87" t="s">
        <v>194</v>
      </c>
      <c r="K118" s="69"/>
      <c r="L118" s="69"/>
      <c r="M118" s="69"/>
      <c r="N118" s="69">
        <f t="shared" si="80"/>
        <v>0</v>
      </c>
      <c r="O118" s="274"/>
      <c r="P118" s="274"/>
      <c r="Q118" s="275"/>
      <c r="R118" s="274">
        <f t="shared" si="81"/>
        <v>0</v>
      </c>
      <c r="S118" s="262"/>
      <c r="T118" s="262"/>
      <c r="U118" s="276">
        <f t="shared" si="82"/>
        <v>0</v>
      </c>
      <c r="V118" s="202"/>
      <c r="W118" s="262">
        <f t="shared" si="83"/>
        <v>0</v>
      </c>
      <c r="X118" s="217"/>
      <c r="Y118" s="217"/>
      <c r="Z118" s="262">
        <f t="shared" si="84"/>
        <v>0</v>
      </c>
      <c r="AA118" s="202">
        <f t="shared" si="85"/>
        <v>0</v>
      </c>
      <c r="AB118" s="202"/>
      <c r="AC118" s="202">
        <f t="shared" si="86"/>
        <v>0</v>
      </c>
      <c r="AD118" s="277">
        <f t="shared" si="87"/>
        <v>0</v>
      </c>
      <c r="AE118" s="490" t="e">
        <f t="shared" si="88"/>
        <v>#DIV/0!</v>
      </c>
      <c r="AF118" s="497"/>
      <c r="AG118" s="491"/>
      <c r="AH118" s="382"/>
      <c r="AJ118" s="296"/>
      <c r="AK118" s="264"/>
    </row>
    <row r="119" spans="1:37" s="263" customFormat="1" ht="76.5" customHeight="1" x14ac:dyDescent="0.35">
      <c r="A119" s="260"/>
      <c r="B119" s="383" t="s">
        <v>109</v>
      </c>
      <c r="C119" s="383" t="s">
        <v>109</v>
      </c>
      <c r="D119" s="383" t="s">
        <v>109</v>
      </c>
      <c r="E119" s="383" t="s">
        <v>177</v>
      </c>
      <c r="F119" s="383" t="s">
        <v>112</v>
      </c>
      <c r="G119" s="383"/>
      <c r="H119" s="384"/>
      <c r="I119" s="384"/>
      <c r="J119" s="385" t="s">
        <v>238</v>
      </c>
      <c r="K119" s="386">
        <f t="shared" ref="K119:AG119" si="90">SUM(K120)</f>
        <v>30000000</v>
      </c>
      <c r="L119" s="386">
        <f t="shared" si="90"/>
        <v>0</v>
      </c>
      <c r="M119" s="386">
        <f t="shared" si="90"/>
        <v>0</v>
      </c>
      <c r="N119" s="386">
        <f t="shared" si="90"/>
        <v>30000000</v>
      </c>
      <c r="O119" s="386">
        <f t="shared" si="90"/>
        <v>0</v>
      </c>
      <c r="P119" s="386">
        <f t="shared" si="90"/>
        <v>0</v>
      </c>
      <c r="Q119" s="386">
        <f t="shared" si="90"/>
        <v>0</v>
      </c>
      <c r="R119" s="386">
        <f t="shared" si="90"/>
        <v>0</v>
      </c>
      <c r="S119" s="386">
        <f t="shared" si="90"/>
        <v>0</v>
      </c>
      <c r="T119" s="386">
        <f t="shared" si="90"/>
        <v>0</v>
      </c>
      <c r="U119" s="386">
        <f t="shared" si="90"/>
        <v>0</v>
      </c>
      <c r="V119" s="386">
        <f t="shared" si="90"/>
        <v>2000000</v>
      </c>
      <c r="W119" s="386">
        <f t="shared" si="90"/>
        <v>28000000</v>
      </c>
      <c r="X119" s="386">
        <f t="shared" si="90"/>
        <v>30000000</v>
      </c>
      <c r="Y119" s="386">
        <f t="shared" si="90"/>
        <v>28000000</v>
      </c>
      <c r="Z119" s="386">
        <f t="shared" si="90"/>
        <v>2000000</v>
      </c>
      <c r="AA119" s="386">
        <f t="shared" si="90"/>
        <v>0</v>
      </c>
      <c r="AB119" s="386">
        <f t="shared" si="90"/>
        <v>0</v>
      </c>
      <c r="AC119" s="386">
        <f t="shared" si="90"/>
        <v>0</v>
      </c>
      <c r="AD119" s="386">
        <f t="shared" si="90"/>
        <v>30000000</v>
      </c>
      <c r="AE119" s="386">
        <f t="shared" si="90"/>
        <v>1</v>
      </c>
      <c r="AF119" s="386">
        <f t="shared" si="90"/>
        <v>0</v>
      </c>
      <c r="AG119" s="386">
        <f t="shared" si="90"/>
        <v>202324</v>
      </c>
      <c r="AH119" s="382"/>
      <c r="AJ119" s="296"/>
      <c r="AK119" s="264"/>
    </row>
    <row r="120" spans="1:37" s="240" customFormat="1" ht="104.1" customHeight="1" x14ac:dyDescent="0.35">
      <c r="A120" s="260">
        <v>0</v>
      </c>
      <c r="B120" s="459" t="s">
        <v>109</v>
      </c>
      <c r="C120" s="459" t="s">
        <v>109</v>
      </c>
      <c r="D120" s="459" t="s">
        <v>109</v>
      </c>
      <c r="E120" s="459" t="s">
        <v>177</v>
      </c>
      <c r="F120" s="459" t="s">
        <v>112</v>
      </c>
      <c r="G120" s="459" t="s">
        <v>133</v>
      </c>
      <c r="H120" s="261"/>
      <c r="I120" s="261"/>
      <c r="J120" s="87" t="s">
        <v>64</v>
      </c>
      <c r="K120" s="69">
        <v>30000000</v>
      </c>
      <c r="L120" s="69"/>
      <c r="M120" s="69"/>
      <c r="N120" s="69">
        <f t="shared" si="80"/>
        <v>30000000</v>
      </c>
      <c r="O120" s="274"/>
      <c r="P120" s="274"/>
      <c r="Q120" s="275"/>
      <c r="R120" s="274">
        <f t="shared" si="81"/>
        <v>0</v>
      </c>
      <c r="S120" s="262"/>
      <c r="T120" s="297"/>
      <c r="U120" s="276">
        <f t="shared" si="82"/>
        <v>0</v>
      </c>
      <c r="V120" s="574">
        <v>2000000</v>
      </c>
      <c r="W120" s="262">
        <f t="shared" si="83"/>
        <v>28000000</v>
      </c>
      <c r="X120" s="217">
        <v>30000000</v>
      </c>
      <c r="Y120" s="217">
        <v>28000000</v>
      </c>
      <c r="Z120" s="262">
        <f t="shared" si="84"/>
        <v>2000000</v>
      </c>
      <c r="AA120" s="202">
        <f t="shared" si="85"/>
        <v>0</v>
      </c>
      <c r="AB120" s="202"/>
      <c r="AC120" s="202">
        <f t="shared" si="86"/>
        <v>0</v>
      </c>
      <c r="AD120" s="277">
        <f t="shared" si="87"/>
        <v>30000000</v>
      </c>
      <c r="AE120" s="490">
        <f t="shared" si="88"/>
        <v>1</v>
      </c>
      <c r="AF120" s="497"/>
      <c r="AG120" s="491">
        <v>202324</v>
      </c>
      <c r="AH120" s="221"/>
      <c r="AJ120" s="296"/>
      <c r="AK120" s="222"/>
    </row>
    <row r="121" spans="1:37" s="240" customFormat="1" ht="104.1" customHeight="1" x14ac:dyDescent="0.35">
      <c r="A121" s="260"/>
      <c r="B121" s="383" t="s">
        <v>109</v>
      </c>
      <c r="C121" s="383" t="s">
        <v>109</v>
      </c>
      <c r="D121" s="383" t="s">
        <v>109</v>
      </c>
      <c r="E121" s="383" t="s">
        <v>177</v>
      </c>
      <c r="F121" s="383" t="s">
        <v>143</v>
      </c>
      <c r="G121" s="383"/>
      <c r="H121" s="384"/>
      <c r="I121" s="384"/>
      <c r="J121" s="385" t="s">
        <v>239</v>
      </c>
      <c r="K121" s="386">
        <f t="shared" ref="K121:AF121" si="91">SUM(K122:K123)</f>
        <v>3250000</v>
      </c>
      <c r="L121" s="386">
        <f t="shared" si="91"/>
        <v>0</v>
      </c>
      <c r="M121" s="386">
        <f t="shared" si="91"/>
        <v>0</v>
      </c>
      <c r="N121" s="386">
        <f t="shared" si="91"/>
        <v>3250000</v>
      </c>
      <c r="O121" s="386">
        <f t="shared" si="91"/>
        <v>1000000</v>
      </c>
      <c r="P121" s="386">
        <f t="shared" si="91"/>
        <v>2250000</v>
      </c>
      <c r="Q121" s="386">
        <f t="shared" si="91"/>
        <v>122451</v>
      </c>
      <c r="R121" s="386">
        <f t="shared" si="91"/>
        <v>2127549</v>
      </c>
      <c r="S121" s="386">
        <f t="shared" si="91"/>
        <v>0</v>
      </c>
      <c r="T121" s="386">
        <f t="shared" si="91"/>
        <v>0</v>
      </c>
      <c r="U121" s="386">
        <f t="shared" si="91"/>
        <v>2127549</v>
      </c>
      <c r="V121" s="386">
        <f t="shared" si="91"/>
        <v>0</v>
      </c>
      <c r="W121" s="386">
        <f t="shared" si="91"/>
        <v>0</v>
      </c>
      <c r="X121" s="386">
        <f t="shared" si="91"/>
        <v>0</v>
      </c>
      <c r="Y121" s="386">
        <f t="shared" si="91"/>
        <v>0</v>
      </c>
      <c r="Z121" s="386">
        <f t="shared" si="91"/>
        <v>0</v>
      </c>
      <c r="AA121" s="386">
        <f t="shared" si="91"/>
        <v>0</v>
      </c>
      <c r="AB121" s="386">
        <f t="shared" si="91"/>
        <v>0</v>
      </c>
      <c r="AC121" s="386">
        <f t="shared" si="91"/>
        <v>0</v>
      </c>
      <c r="AD121" s="386">
        <f t="shared" si="91"/>
        <v>1122451</v>
      </c>
      <c r="AE121" s="386" t="e">
        <f t="shared" si="91"/>
        <v>#DIV/0!</v>
      </c>
      <c r="AF121" s="386">
        <f t="shared" si="91"/>
        <v>0</v>
      </c>
      <c r="AG121" s="386">
        <f>SUM(AG122:AG123)</f>
        <v>0</v>
      </c>
      <c r="AH121" s="221"/>
      <c r="AJ121" s="296"/>
      <c r="AK121" s="222"/>
    </row>
    <row r="122" spans="1:37" s="240" customFormat="1" ht="104.1" customHeight="1" x14ac:dyDescent="0.35">
      <c r="A122" s="260"/>
      <c r="B122" s="459" t="s">
        <v>109</v>
      </c>
      <c r="C122" s="459" t="s">
        <v>109</v>
      </c>
      <c r="D122" s="459" t="s">
        <v>109</v>
      </c>
      <c r="E122" s="459" t="s">
        <v>177</v>
      </c>
      <c r="F122" s="340" t="s">
        <v>143</v>
      </c>
      <c r="G122" s="459" t="s">
        <v>107</v>
      </c>
      <c r="H122" s="261"/>
      <c r="I122" s="261"/>
      <c r="J122" s="87" t="s">
        <v>221</v>
      </c>
      <c r="K122" s="69">
        <v>750000</v>
      </c>
      <c r="L122" s="69"/>
      <c r="M122" s="69"/>
      <c r="N122" s="69">
        <f t="shared" si="80"/>
        <v>750000</v>
      </c>
      <c r="O122" s="274">
        <v>500000</v>
      </c>
      <c r="P122" s="274">
        <v>250000</v>
      </c>
      <c r="Q122" s="275"/>
      <c r="R122" s="274">
        <f t="shared" si="81"/>
        <v>250000</v>
      </c>
      <c r="S122" s="262"/>
      <c r="T122" s="297"/>
      <c r="U122" s="276">
        <f t="shared" si="82"/>
        <v>250000</v>
      </c>
      <c r="V122" s="202"/>
      <c r="W122" s="262">
        <f t="shared" si="83"/>
        <v>0</v>
      </c>
      <c r="X122" s="217"/>
      <c r="Y122" s="217"/>
      <c r="Z122" s="262">
        <f t="shared" si="84"/>
        <v>0</v>
      </c>
      <c r="AA122" s="202">
        <f t="shared" si="85"/>
        <v>0</v>
      </c>
      <c r="AB122" s="202"/>
      <c r="AC122" s="202">
        <f t="shared" si="86"/>
        <v>0</v>
      </c>
      <c r="AD122" s="277">
        <f t="shared" si="87"/>
        <v>500000</v>
      </c>
      <c r="AE122" s="490" t="e">
        <f t="shared" si="88"/>
        <v>#DIV/0!</v>
      </c>
      <c r="AF122" s="497"/>
      <c r="AG122" s="491"/>
      <c r="AH122" s="221"/>
      <c r="AJ122" s="296"/>
      <c r="AK122" s="222"/>
    </row>
    <row r="123" spans="1:37" s="240" customFormat="1" ht="104.1" customHeight="1" x14ac:dyDescent="0.35">
      <c r="A123" s="260"/>
      <c r="B123" s="459" t="s">
        <v>109</v>
      </c>
      <c r="C123" s="459" t="s">
        <v>109</v>
      </c>
      <c r="D123" s="459" t="s">
        <v>109</v>
      </c>
      <c r="E123" s="459" t="s">
        <v>177</v>
      </c>
      <c r="F123" s="340" t="s">
        <v>143</v>
      </c>
      <c r="G123" s="459" t="s">
        <v>133</v>
      </c>
      <c r="H123" s="261"/>
      <c r="I123" s="261"/>
      <c r="J123" s="87" t="s">
        <v>195</v>
      </c>
      <c r="K123" s="69">
        <v>2500000</v>
      </c>
      <c r="L123" s="69"/>
      <c r="M123" s="69"/>
      <c r="N123" s="69">
        <f t="shared" si="80"/>
        <v>2500000</v>
      </c>
      <c r="O123" s="274">
        <v>500000</v>
      </c>
      <c r="P123" s="274">
        <v>2000000</v>
      </c>
      <c r="Q123" s="275">
        <v>122451</v>
      </c>
      <c r="R123" s="274">
        <f t="shared" si="81"/>
        <v>1877549</v>
      </c>
      <c r="S123" s="262"/>
      <c r="T123" s="297"/>
      <c r="U123" s="276">
        <f t="shared" si="82"/>
        <v>1877549</v>
      </c>
      <c r="V123" s="202"/>
      <c r="W123" s="262">
        <f t="shared" si="83"/>
        <v>0</v>
      </c>
      <c r="X123" s="217"/>
      <c r="Y123" s="217"/>
      <c r="Z123" s="262">
        <f t="shared" si="84"/>
        <v>0</v>
      </c>
      <c r="AA123" s="202">
        <f t="shared" si="85"/>
        <v>0</v>
      </c>
      <c r="AB123" s="202"/>
      <c r="AC123" s="202">
        <f t="shared" si="86"/>
        <v>0</v>
      </c>
      <c r="AD123" s="277">
        <f t="shared" si="87"/>
        <v>622451</v>
      </c>
      <c r="AE123" s="490" t="e">
        <f t="shared" si="88"/>
        <v>#DIV/0!</v>
      </c>
      <c r="AF123" s="497"/>
      <c r="AG123" s="491"/>
      <c r="AH123" s="221"/>
      <c r="AJ123" s="296"/>
      <c r="AK123" s="222"/>
    </row>
    <row r="124" spans="1:37" s="272" customFormat="1" ht="63" customHeight="1" x14ac:dyDescent="0.35">
      <c r="A124" s="270" t="s">
        <v>21</v>
      </c>
      <c r="B124" s="410" t="s">
        <v>109</v>
      </c>
      <c r="C124" s="410" t="s">
        <v>109</v>
      </c>
      <c r="D124" s="410" t="s">
        <v>109</v>
      </c>
      <c r="E124" s="410" t="s">
        <v>196</v>
      </c>
      <c r="F124" s="410"/>
      <c r="G124" s="410"/>
      <c r="H124" s="411"/>
      <c r="I124" s="411"/>
      <c r="J124" s="412" t="s">
        <v>197</v>
      </c>
      <c r="K124" s="413">
        <f t="shared" ref="K124:AG124" si="92">SUM(K125)</f>
        <v>10000000</v>
      </c>
      <c r="L124" s="413">
        <f t="shared" si="92"/>
        <v>0</v>
      </c>
      <c r="M124" s="413">
        <f t="shared" si="92"/>
        <v>0</v>
      </c>
      <c r="N124" s="413">
        <f t="shared" si="92"/>
        <v>10000000</v>
      </c>
      <c r="O124" s="413">
        <f t="shared" si="92"/>
        <v>0</v>
      </c>
      <c r="P124" s="413">
        <f t="shared" si="92"/>
        <v>0</v>
      </c>
      <c r="Q124" s="413">
        <f t="shared" si="92"/>
        <v>0</v>
      </c>
      <c r="R124" s="413">
        <f t="shared" si="92"/>
        <v>0</v>
      </c>
      <c r="S124" s="413">
        <f t="shared" si="92"/>
        <v>10000000</v>
      </c>
      <c r="T124" s="413">
        <f t="shared" si="92"/>
        <v>0</v>
      </c>
      <c r="U124" s="413">
        <f t="shared" si="92"/>
        <v>0</v>
      </c>
      <c r="V124" s="413">
        <f t="shared" si="92"/>
        <v>0</v>
      </c>
      <c r="W124" s="413">
        <f t="shared" si="92"/>
        <v>0</v>
      </c>
      <c r="X124" s="413">
        <f t="shared" si="92"/>
        <v>0</v>
      </c>
      <c r="Y124" s="413">
        <f t="shared" si="92"/>
        <v>0</v>
      </c>
      <c r="Z124" s="413">
        <f t="shared" si="92"/>
        <v>0</v>
      </c>
      <c r="AA124" s="413">
        <f t="shared" si="92"/>
        <v>0</v>
      </c>
      <c r="AB124" s="413">
        <f t="shared" si="92"/>
        <v>0</v>
      </c>
      <c r="AC124" s="413">
        <f t="shared" si="92"/>
        <v>0</v>
      </c>
      <c r="AD124" s="413">
        <f t="shared" si="92"/>
        <v>10000000</v>
      </c>
      <c r="AE124" s="413" t="e">
        <f t="shared" si="92"/>
        <v>#DIV/0!</v>
      </c>
      <c r="AF124" s="413">
        <f t="shared" si="92"/>
        <v>0</v>
      </c>
      <c r="AG124" s="413">
        <f t="shared" si="92"/>
        <v>0</v>
      </c>
      <c r="AH124" s="93"/>
      <c r="AJ124" s="298"/>
      <c r="AK124" s="273"/>
    </row>
    <row r="125" spans="1:37" s="240" customFormat="1" ht="65.45" customHeight="1" x14ac:dyDescent="0.4">
      <c r="A125" s="260" t="s">
        <v>21</v>
      </c>
      <c r="B125" s="383" t="s">
        <v>109</v>
      </c>
      <c r="C125" s="383" t="s">
        <v>109</v>
      </c>
      <c r="D125" s="383" t="s">
        <v>109</v>
      </c>
      <c r="E125" s="383" t="s">
        <v>196</v>
      </c>
      <c r="F125" s="383"/>
      <c r="G125" s="383"/>
      <c r="H125" s="384"/>
      <c r="I125" s="384"/>
      <c r="J125" s="397" t="s">
        <v>198</v>
      </c>
      <c r="K125" s="386">
        <v>10000000</v>
      </c>
      <c r="L125" s="386"/>
      <c r="M125" s="386"/>
      <c r="N125" s="386">
        <f>SUM(K125+L125-M125)</f>
        <v>10000000</v>
      </c>
      <c r="O125" s="387"/>
      <c r="P125" s="387"/>
      <c r="Q125" s="387"/>
      <c r="R125" s="387">
        <f>SUM(P125-Q125)</f>
        <v>0</v>
      </c>
      <c r="S125" s="388">
        <v>10000000</v>
      </c>
      <c r="T125" s="396"/>
      <c r="U125" s="389">
        <f>SUM(R125)</f>
        <v>0</v>
      </c>
      <c r="V125" s="389"/>
      <c r="W125" s="388">
        <f>SUM(N125-O125-Q125-S125-T125-U125-V125)</f>
        <v>0</v>
      </c>
      <c r="X125" s="388">
        <v>0</v>
      </c>
      <c r="Y125" s="388"/>
      <c r="Z125" s="388">
        <f>SUM(X125-Y125)</f>
        <v>0</v>
      </c>
      <c r="AA125" s="389">
        <f>SUM(W125-Y125)</f>
        <v>0</v>
      </c>
      <c r="AB125" s="389">
        <v>0</v>
      </c>
      <c r="AC125" s="389">
        <f>SUM(AA125-AB125)</f>
        <v>0</v>
      </c>
      <c r="AD125" s="389">
        <f>SUM(O125+Q125+S125+V125+T125+Y125)</f>
        <v>10000000</v>
      </c>
      <c r="AE125" s="498" t="e">
        <f>Y125/(Y125+AB125+AC125)</f>
        <v>#DIV/0!</v>
      </c>
      <c r="AF125" s="503"/>
      <c r="AG125" s="527"/>
      <c r="AH125" s="523">
        <v>1230333</v>
      </c>
      <c r="AI125" s="523">
        <f>AD125-AH125</f>
        <v>8769667</v>
      </c>
      <c r="AJ125" s="296"/>
      <c r="AK125" s="222"/>
    </row>
    <row r="126" spans="1:37" s="285" customFormat="1" ht="42.95" customHeight="1" x14ac:dyDescent="0.35">
      <c r="A126" s="278"/>
      <c r="B126" s="279"/>
      <c r="C126" s="279"/>
      <c r="D126" s="279"/>
      <c r="E126" s="279"/>
      <c r="F126" s="279"/>
      <c r="G126" s="279"/>
      <c r="H126" s="280"/>
      <c r="I126" s="280"/>
      <c r="J126" s="299"/>
      <c r="K126" s="90"/>
      <c r="L126" s="90"/>
      <c r="M126" s="90"/>
      <c r="N126" s="90"/>
      <c r="O126" s="247"/>
      <c r="P126" s="247"/>
      <c r="Q126" s="247"/>
      <c r="R126" s="247"/>
      <c r="S126" s="282"/>
      <c r="T126" s="282"/>
      <c r="U126" s="300"/>
      <c r="V126" s="283"/>
      <c r="W126" s="283"/>
      <c r="X126" s="282"/>
      <c r="Y126" s="282"/>
      <c r="Z126" s="282">
        <f>SUM(Z42:Z125)</f>
        <v>4840160695.1499996</v>
      </c>
      <c r="AA126" s="283"/>
      <c r="AB126" s="283"/>
      <c r="AC126" s="300"/>
      <c r="AD126" s="301"/>
      <c r="AE126" s="499"/>
      <c r="AF126" s="500"/>
      <c r="AG126" s="500"/>
      <c r="AH126" s="284"/>
      <c r="AK126" s="286"/>
    </row>
    <row r="127" spans="1:37" s="240" customFormat="1" ht="29.25" customHeight="1" x14ac:dyDescent="0.35">
      <c r="A127" s="260"/>
      <c r="B127" s="302"/>
      <c r="C127" s="302"/>
      <c r="D127" s="302"/>
      <c r="E127" s="302"/>
      <c r="F127" s="302"/>
      <c r="G127" s="302"/>
      <c r="H127" s="302"/>
      <c r="I127" s="302"/>
      <c r="J127" s="88" t="s">
        <v>199</v>
      </c>
      <c r="K127" s="94">
        <f>SUM(K15)</f>
        <v>2582148700</v>
      </c>
      <c r="L127" s="94">
        <f>SUM(L15)</f>
        <v>0</v>
      </c>
      <c r="M127" s="94">
        <f>SUM(M15)</f>
        <v>0</v>
      </c>
      <c r="N127" s="94">
        <f>SUM(K127+L127-M127)</f>
        <v>2582148700</v>
      </c>
      <c r="O127" s="94">
        <f t="shared" ref="O127:AD127" si="93">SUM(O15)</f>
        <v>10300000</v>
      </c>
      <c r="P127" s="94">
        <f t="shared" si="93"/>
        <v>20100000</v>
      </c>
      <c r="Q127" s="94">
        <f t="shared" si="93"/>
        <v>2140842</v>
      </c>
      <c r="R127" s="94">
        <f t="shared" si="93"/>
        <v>17959158</v>
      </c>
      <c r="S127" s="94">
        <f t="shared" si="93"/>
        <v>340500000</v>
      </c>
      <c r="T127" s="94">
        <f t="shared" si="93"/>
        <v>672533971.99000001</v>
      </c>
      <c r="U127" s="94">
        <f t="shared" si="93"/>
        <v>17959158</v>
      </c>
      <c r="V127" s="94">
        <f t="shared" si="93"/>
        <v>334167526</v>
      </c>
      <c r="W127" s="94">
        <f t="shared" si="93"/>
        <v>1204547202.01</v>
      </c>
      <c r="X127" s="94">
        <f>SUM(X15)</f>
        <v>1359093858.03</v>
      </c>
      <c r="Y127" s="94">
        <f t="shared" si="93"/>
        <v>383861719</v>
      </c>
      <c r="Z127" s="94">
        <f t="shared" si="93"/>
        <v>975232139.02999997</v>
      </c>
      <c r="AA127" s="94">
        <f t="shared" si="93"/>
        <v>820685483.00999999</v>
      </c>
      <c r="AB127" s="94">
        <f t="shared" si="93"/>
        <v>970728467</v>
      </c>
      <c r="AC127" s="94">
        <f t="shared" si="93"/>
        <v>-150042983.99000001</v>
      </c>
      <c r="AD127" s="94">
        <f t="shared" si="93"/>
        <v>1743504058.99</v>
      </c>
      <c r="AE127" s="506">
        <f>Y127/(Y127+AB127+AC127)</f>
        <v>0.31867719119637555</v>
      </c>
      <c r="AF127" s="497"/>
      <c r="AG127" s="497"/>
      <c r="AH127" s="221"/>
      <c r="AK127" s="222"/>
    </row>
    <row r="128" spans="1:37" s="240" customFormat="1" x14ac:dyDescent="0.35">
      <c r="A128" s="260"/>
      <c r="B128" s="302"/>
      <c r="C128" s="302"/>
      <c r="D128" s="302"/>
      <c r="E128" s="302"/>
      <c r="F128" s="302"/>
      <c r="G128" s="302"/>
      <c r="H128" s="302"/>
      <c r="I128" s="302"/>
      <c r="J128" s="88" t="s">
        <v>200</v>
      </c>
      <c r="K128" s="94">
        <f>SUM(K7)</f>
        <v>45855174</v>
      </c>
      <c r="L128" s="94">
        <f>SUM(L7)</f>
        <v>0</v>
      </c>
      <c r="M128" s="94">
        <f>SUM(M7)</f>
        <v>0</v>
      </c>
      <c r="N128" s="94">
        <f>SUM(K128+L128-M128)</f>
        <v>45855174</v>
      </c>
      <c r="O128" s="303">
        <f t="shared" ref="O128:AD128" si="94">SUM(O7)</f>
        <v>0</v>
      </c>
      <c r="P128" s="303">
        <f t="shared" si="94"/>
        <v>0</v>
      </c>
      <c r="Q128" s="303">
        <f t="shared" si="94"/>
        <v>0</v>
      </c>
      <c r="R128" s="303">
        <f t="shared" si="94"/>
        <v>0</v>
      </c>
      <c r="S128" s="303">
        <f t="shared" si="94"/>
        <v>45855174</v>
      </c>
      <c r="T128" s="303">
        <f t="shared" si="94"/>
        <v>0</v>
      </c>
      <c r="U128" s="303">
        <f t="shared" si="94"/>
        <v>0</v>
      </c>
      <c r="V128" s="303">
        <f t="shared" si="94"/>
        <v>0</v>
      </c>
      <c r="W128" s="303">
        <f t="shared" si="94"/>
        <v>0</v>
      </c>
      <c r="X128" s="303">
        <f t="shared" si="94"/>
        <v>0</v>
      </c>
      <c r="Y128" s="303">
        <f t="shared" si="94"/>
        <v>0</v>
      </c>
      <c r="Z128" s="303">
        <f t="shared" si="94"/>
        <v>0</v>
      </c>
      <c r="AA128" s="303">
        <f t="shared" si="94"/>
        <v>0</v>
      </c>
      <c r="AB128" s="303">
        <f t="shared" si="94"/>
        <v>0</v>
      </c>
      <c r="AC128" s="303">
        <f t="shared" si="94"/>
        <v>0</v>
      </c>
      <c r="AD128" s="303">
        <f t="shared" si="94"/>
        <v>45855174</v>
      </c>
      <c r="AE128" s="506"/>
      <c r="AF128" s="497"/>
      <c r="AG128" s="497"/>
      <c r="AH128" s="221"/>
      <c r="AK128" s="222"/>
    </row>
    <row r="129" spans="1:37" s="240" customFormat="1" x14ac:dyDescent="0.35">
      <c r="A129" s="260"/>
      <c r="B129" s="302"/>
      <c r="C129" s="302"/>
      <c r="D129" s="302"/>
      <c r="E129" s="302"/>
      <c r="F129" s="302"/>
      <c r="G129" s="302"/>
      <c r="H129" s="302"/>
      <c r="I129" s="302"/>
      <c r="J129" s="88" t="s">
        <v>201</v>
      </c>
      <c r="K129" s="94">
        <f>SUM(K127:K128)</f>
        <v>2628003874</v>
      </c>
      <c r="L129" s="94">
        <f>SUM(L127:L128)</f>
        <v>0</v>
      </c>
      <c r="M129" s="94">
        <f>SUM(M127:M128)</f>
        <v>0</v>
      </c>
      <c r="N129" s="94">
        <f>SUM(K129+L129-M129)</f>
        <v>2628003874</v>
      </c>
      <c r="O129" s="303">
        <f t="shared" ref="O129:AD129" si="95">SUM(O127:O128)</f>
        <v>10300000</v>
      </c>
      <c r="P129" s="303">
        <f t="shared" si="95"/>
        <v>20100000</v>
      </c>
      <c r="Q129" s="303">
        <f t="shared" si="95"/>
        <v>2140842</v>
      </c>
      <c r="R129" s="303">
        <f t="shared" si="95"/>
        <v>17959158</v>
      </c>
      <c r="S129" s="303">
        <f t="shared" si="95"/>
        <v>386355174</v>
      </c>
      <c r="T129" s="303">
        <f t="shared" si="95"/>
        <v>672533971.99000001</v>
      </c>
      <c r="U129" s="303">
        <f t="shared" si="95"/>
        <v>17959158</v>
      </c>
      <c r="V129" s="303">
        <f t="shared" si="95"/>
        <v>334167526</v>
      </c>
      <c r="W129" s="303">
        <f t="shared" si="95"/>
        <v>1204547202.01</v>
      </c>
      <c r="X129" s="303">
        <f t="shared" si="95"/>
        <v>1359093858.03</v>
      </c>
      <c r="Y129" s="303">
        <f t="shared" si="95"/>
        <v>383861719</v>
      </c>
      <c r="Z129" s="303">
        <f t="shared" si="95"/>
        <v>975232139.02999997</v>
      </c>
      <c r="AA129" s="303">
        <f t="shared" si="95"/>
        <v>820685483.00999999</v>
      </c>
      <c r="AB129" s="303">
        <f t="shared" si="95"/>
        <v>970728467</v>
      </c>
      <c r="AC129" s="303">
        <f t="shared" si="95"/>
        <v>-150042983.99000001</v>
      </c>
      <c r="AD129" s="303">
        <f t="shared" si="95"/>
        <v>1789359232.99</v>
      </c>
      <c r="AE129" s="506">
        <f>Y129/(Y129+AB129+AC129)</f>
        <v>0.31867719119637555</v>
      </c>
      <c r="AF129" s="497"/>
      <c r="AG129" s="497"/>
      <c r="AH129" s="221"/>
      <c r="AK129" s="222"/>
    </row>
    <row r="130" spans="1:37" s="240" customFormat="1" ht="27" customHeight="1" x14ac:dyDescent="0.35">
      <c r="A130" s="304"/>
      <c r="B130" s="633" t="s">
        <v>104</v>
      </c>
      <c r="C130" s="634"/>
      <c r="D130" s="634"/>
      <c r="E130" s="634"/>
      <c r="F130" s="634"/>
      <c r="G130" s="634"/>
      <c r="H130" s="634"/>
      <c r="I130" s="635"/>
      <c r="J130" s="305"/>
      <c r="K130" s="306"/>
      <c r="L130" s="306"/>
      <c r="M130" s="306"/>
      <c r="N130" s="306">
        <f>SUM(K127+L127-M127)</f>
        <v>2582148700</v>
      </c>
      <c r="O130" s="95"/>
      <c r="P130" s="95"/>
      <c r="Q130" s="95"/>
      <c r="R130" s="218">
        <f>SUM(P129-Q129)</f>
        <v>17959158</v>
      </c>
      <c r="S130" s="307">
        <f>SUM(S129)</f>
        <v>386355174</v>
      </c>
      <c r="T130" s="306"/>
      <c r="U130" s="308"/>
      <c r="V130" s="309"/>
      <c r="W130" s="248">
        <f>SUM(N127-O127-Q127-S127-T127-U127-V127)</f>
        <v>1204547202.01</v>
      </c>
      <c r="X130" s="310"/>
      <c r="Y130" s="248"/>
      <c r="Z130" s="248">
        <f>SUM(X129-Y129)</f>
        <v>975232139.02999997</v>
      </c>
      <c r="AA130" s="309">
        <f>(W127-Y127)</f>
        <v>820685483.00999999</v>
      </c>
      <c r="AB130" s="309" t="e">
        <f>SUM(#REF!+AB41+AB126+#REF!+#REF!+#REF!+#REF!+#REF!+#REF!)</f>
        <v>#REF!</v>
      </c>
      <c r="AC130" s="537"/>
      <c r="AD130" s="311"/>
      <c r="AE130" s="312"/>
      <c r="AF130" s="507"/>
      <c r="AG130" s="508"/>
      <c r="AH130" s="221"/>
      <c r="AK130" s="222"/>
    </row>
    <row r="131" spans="1:37" s="240" customFormat="1" ht="17.25" customHeight="1" x14ac:dyDescent="0.35">
      <c r="A131" s="304"/>
      <c r="B131" s="636"/>
      <c r="C131" s="637"/>
      <c r="D131" s="637"/>
      <c r="E131" s="637"/>
      <c r="F131" s="637"/>
      <c r="G131" s="637"/>
      <c r="H131" s="637"/>
      <c r="I131" s="638"/>
      <c r="J131" s="305"/>
      <c r="K131" s="306"/>
      <c r="L131" s="306"/>
      <c r="M131" s="306"/>
      <c r="N131" s="306" t="e">
        <f>SUM(#REF!+#REF!-#REF!)</f>
        <v>#REF!</v>
      </c>
      <c r="O131" s="95"/>
      <c r="P131" s="95"/>
      <c r="Q131" s="95"/>
      <c r="R131" s="95"/>
      <c r="S131" s="307"/>
      <c r="T131" s="306"/>
      <c r="U131" s="313"/>
      <c r="V131" s="314"/>
      <c r="W131" s="248" t="e">
        <f>SUM(#REF!-#REF!-#REF!-#REF!-#REF!-#REF!-#REF!)</f>
        <v>#REF!</v>
      </c>
      <c r="X131" s="310"/>
      <c r="Y131" s="248"/>
      <c r="Z131" s="248"/>
      <c r="AA131" s="309" t="e">
        <f>SUM(#REF!-#REF!)</f>
        <v>#REF!</v>
      </c>
      <c r="AB131" s="315"/>
      <c r="AC131" s="538"/>
      <c r="AD131" s="316"/>
      <c r="AE131" s="317"/>
      <c r="AF131" s="508"/>
      <c r="AG131" s="508"/>
      <c r="AH131" s="221"/>
      <c r="AK131" s="222"/>
    </row>
    <row r="132" spans="1:37" s="240" customFormat="1" ht="17.25" customHeight="1" x14ac:dyDescent="0.35">
      <c r="A132" s="304"/>
      <c r="B132" s="639"/>
      <c r="C132" s="640"/>
      <c r="D132" s="640"/>
      <c r="E132" s="640"/>
      <c r="F132" s="640"/>
      <c r="G132" s="640"/>
      <c r="H132" s="640"/>
      <c r="I132" s="641"/>
      <c r="J132" s="305"/>
      <c r="K132" s="306"/>
      <c r="L132" s="306"/>
      <c r="M132" s="306">
        <f>SUM(K129+L129-M129)</f>
        <v>2628003874</v>
      </c>
      <c r="N132" s="306">
        <f>SUM(K128+L128-M128)</f>
        <v>45855174</v>
      </c>
      <c r="O132" s="95"/>
      <c r="P132" s="95"/>
      <c r="Q132" s="95"/>
      <c r="R132" s="95"/>
      <c r="S132" s="307"/>
      <c r="T132" s="306"/>
      <c r="U132" s="313"/>
      <c r="V132" s="314"/>
      <c r="W132" s="248">
        <f>SUM(N128-O128-Q128-S128-T128-U128-V128)</f>
        <v>0</v>
      </c>
      <c r="X132" s="310"/>
      <c r="Y132" s="248"/>
      <c r="Z132" s="248"/>
      <c r="AA132" s="309">
        <f>SUM(W128-Y128)</f>
        <v>0</v>
      </c>
      <c r="AB132" s="315" t="e">
        <f>SUM(W128-Y128-#REF!)</f>
        <v>#REF!</v>
      </c>
      <c r="AC132" s="538"/>
      <c r="AD132" s="316"/>
      <c r="AE132" s="317"/>
      <c r="AF132" s="508"/>
      <c r="AG132" s="508"/>
      <c r="AH132" s="221"/>
      <c r="AK132" s="222"/>
    </row>
    <row r="133" spans="1:37" s="319" customFormat="1" ht="26.25" x14ac:dyDescent="0.35">
      <c r="A133" s="96"/>
      <c r="B133" s="97"/>
      <c r="C133" s="97"/>
      <c r="D133" s="97"/>
      <c r="E133" s="97"/>
      <c r="F133" s="97"/>
      <c r="G133" s="97"/>
      <c r="H133" s="97"/>
      <c r="I133" s="97"/>
      <c r="J133" s="98"/>
      <c r="K133" s="99"/>
      <c r="L133" s="99"/>
      <c r="M133" s="99"/>
      <c r="N133" s="99"/>
      <c r="O133" s="99"/>
      <c r="P133" s="99"/>
      <c r="Q133" s="99"/>
      <c r="R133" s="99"/>
      <c r="S133" s="99"/>
      <c r="T133" s="99"/>
      <c r="U133" s="99"/>
      <c r="V133" s="100"/>
      <c r="W133" s="100"/>
      <c r="X133" s="100"/>
      <c r="Y133" s="100"/>
      <c r="Z133" s="100"/>
      <c r="AA133" s="101"/>
      <c r="AB133" s="100"/>
      <c r="AC133" s="100"/>
      <c r="AD133" s="102"/>
      <c r="AE133" s="509"/>
      <c r="AF133" s="510"/>
      <c r="AG133" s="510"/>
      <c r="AH133" s="318"/>
      <c r="AK133" s="320"/>
    </row>
    <row r="134" spans="1:37" s="129" customFormat="1" ht="57.75" customHeight="1" x14ac:dyDescent="0.35">
      <c r="A134" s="103"/>
      <c r="B134" s="623" t="s">
        <v>202</v>
      </c>
      <c r="C134" s="624"/>
      <c r="D134" s="624"/>
      <c r="E134" s="624"/>
      <c r="F134" s="624"/>
      <c r="G134" s="624"/>
      <c r="H134" s="624"/>
      <c r="I134" s="624"/>
      <c r="J134" s="624"/>
      <c r="K134" s="104"/>
      <c r="L134" s="104"/>
      <c r="M134" s="104"/>
      <c r="N134" s="104"/>
      <c r="O134" s="104"/>
      <c r="P134" s="104"/>
      <c r="Q134" s="104"/>
      <c r="R134" s="104"/>
      <c r="S134" s="104"/>
      <c r="T134" s="104"/>
      <c r="U134" s="105"/>
      <c r="V134" s="106"/>
      <c r="W134" s="94"/>
      <c r="X134" s="94"/>
      <c r="Y134" s="94"/>
      <c r="Z134" s="94"/>
      <c r="AA134" s="106"/>
      <c r="AB134" s="106"/>
      <c r="AC134" s="106"/>
      <c r="AD134" s="107"/>
      <c r="AE134" s="108"/>
      <c r="AF134" s="486"/>
      <c r="AG134" s="486"/>
      <c r="AH134" s="229"/>
      <c r="AK134" s="230"/>
    </row>
    <row r="135" spans="1:37" ht="40.5" customHeight="1" x14ac:dyDescent="0.35">
      <c r="A135" s="321" t="s">
        <v>21</v>
      </c>
      <c r="B135" s="322">
        <v>3</v>
      </c>
      <c r="C135" s="322">
        <v>6</v>
      </c>
      <c r="D135" s="322">
        <v>3</v>
      </c>
      <c r="E135" s="322">
        <v>20</v>
      </c>
      <c r="F135" s="322"/>
      <c r="G135" s="322" t="s">
        <v>203</v>
      </c>
      <c r="H135" s="322">
        <v>10</v>
      </c>
      <c r="I135" s="322" t="s">
        <v>204</v>
      </c>
      <c r="J135" s="323" t="s">
        <v>202</v>
      </c>
      <c r="K135" s="109">
        <v>1174750619</v>
      </c>
      <c r="L135" s="109">
        <v>0</v>
      </c>
      <c r="M135" s="109">
        <v>1174750619</v>
      </c>
      <c r="N135" s="109">
        <f>SUM(K135+L135-M135)</f>
        <v>0</v>
      </c>
      <c r="O135" s="109"/>
      <c r="P135" s="104"/>
      <c r="Q135" s="104"/>
      <c r="R135" s="104"/>
      <c r="S135" s="104"/>
      <c r="T135" s="104"/>
      <c r="U135" s="105"/>
      <c r="V135" s="106"/>
      <c r="W135" s="94">
        <f>SUM(N135-O135-Q135-S135-T135-U135-V135)</f>
        <v>0</v>
      </c>
      <c r="X135" s="94"/>
      <c r="Y135" s="94"/>
      <c r="Z135" s="94"/>
      <c r="AA135" s="106"/>
      <c r="AB135" s="106"/>
      <c r="AC135" s="106"/>
      <c r="AD135" s="107"/>
      <c r="AE135" s="108"/>
      <c r="AF135" s="511"/>
      <c r="AG135" s="511"/>
    </row>
    <row r="136" spans="1:37" s="319" customFormat="1" ht="28.5" customHeight="1" x14ac:dyDescent="0.35">
      <c r="A136" s="96"/>
      <c r="B136" s="97"/>
      <c r="C136" s="97"/>
      <c r="D136" s="97"/>
      <c r="E136" s="97"/>
      <c r="F136" s="97"/>
      <c r="G136" s="97"/>
      <c r="H136" s="97"/>
      <c r="I136" s="97">
        <f>SUBTOTAL(9,N138:N142)</f>
        <v>18802547553</v>
      </c>
      <c r="J136" s="110" t="s">
        <v>205</v>
      </c>
      <c r="K136" s="111">
        <f>SUM(K135:K135)</f>
        <v>1174750619</v>
      </c>
      <c r="L136" s="111">
        <f>SUM(L135:L135)</f>
        <v>0</v>
      </c>
      <c r="M136" s="111">
        <f>SUM(M135:M135)</f>
        <v>1174750619</v>
      </c>
      <c r="N136" s="111">
        <f>SUM(N135:N135)</f>
        <v>0</v>
      </c>
      <c r="O136" s="111"/>
      <c r="P136" s="111"/>
      <c r="Q136" s="111">
        <f>SUM(Q135:Q135)</f>
        <v>0</v>
      </c>
      <c r="R136" s="111"/>
      <c r="S136" s="111">
        <f>SUM(S135:S135)</f>
        <v>0</v>
      </c>
      <c r="T136" s="111"/>
      <c r="U136" s="105"/>
      <c r="V136" s="112"/>
      <c r="W136" s="111">
        <f>SUM(W135:W135)</f>
        <v>0</v>
      </c>
      <c r="X136" s="111">
        <f>SUM(X135:X135)</f>
        <v>0</v>
      </c>
      <c r="Y136" s="111"/>
      <c r="Z136" s="111"/>
      <c r="AA136" s="112">
        <f>SUM(W136-Y136)</f>
        <v>0</v>
      </c>
      <c r="AB136" s="112"/>
      <c r="AC136" s="112"/>
      <c r="AD136" s="113"/>
      <c r="AE136" s="114"/>
      <c r="AF136" s="512"/>
      <c r="AG136" s="512"/>
      <c r="AH136" s="324"/>
      <c r="AK136" s="320"/>
    </row>
    <row r="137" spans="1:37" s="319" customFormat="1" ht="28.5" customHeight="1" x14ac:dyDescent="0.35">
      <c r="A137" s="96"/>
      <c r="B137" s="625" t="s">
        <v>206</v>
      </c>
      <c r="C137" s="626"/>
      <c r="D137" s="626"/>
      <c r="E137" s="626"/>
      <c r="F137" s="626"/>
      <c r="G137" s="626"/>
      <c r="H137" s="626"/>
      <c r="I137" s="626"/>
      <c r="J137" s="627"/>
      <c r="K137" s="111"/>
      <c r="L137" s="111"/>
      <c r="M137" s="111"/>
      <c r="N137" s="111"/>
      <c r="O137" s="111"/>
      <c r="P137" s="111"/>
      <c r="Q137" s="111"/>
      <c r="R137" s="111"/>
      <c r="S137" s="111"/>
      <c r="T137" s="111"/>
      <c r="U137" s="105"/>
      <c r="V137" s="112"/>
      <c r="W137" s="111"/>
      <c r="X137" s="111"/>
      <c r="Y137" s="111"/>
      <c r="Z137" s="111"/>
      <c r="AA137" s="112"/>
      <c r="AB137" s="112"/>
      <c r="AC137" s="112"/>
      <c r="AD137" s="114"/>
      <c r="AE137" s="114"/>
      <c r="AF137" s="512">
        <v>0</v>
      </c>
      <c r="AG137" s="512"/>
      <c r="AH137" s="324"/>
      <c r="AK137" s="320"/>
    </row>
    <row r="138" spans="1:37" ht="100.5" customHeight="1" x14ac:dyDescent="0.35">
      <c r="A138" s="321" t="s">
        <v>22</v>
      </c>
      <c r="B138" s="115">
        <v>505</v>
      </c>
      <c r="C138" s="115">
        <v>1000</v>
      </c>
      <c r="D138" s="115" t="s">
        <v>185</v>
      </c>
      <c r="E138" s="115" t="s">
        <v>74</v>
      </c>
      <c r="F138" s="115" t="s">
        <v>74</v>
      </c>
      <c r="G138" s="115" t="s">
        <v>203</v>
      </c>
      <c r="H138" s="115">
        <v>11</v>
      </c>
      <c r="I138" s="116" t="s">
        <v>204</v>
      </c>
      <c r="J138" s="216" t="s">
        <v>271</v>
      </c>
      <c r="K138" s="339">
        <v>7754673768</v>
      </c>
      <c r="L138" s="541"/>
      <c r="M138" s="541"/>
      <c r="N138" s="69">
        <f>SUM(K138+L138-M138)</f>
        <v>7754673768</v>
      </c>
      <c r="O138" s="117"/>
      <c r="P138" s="117"/>
      <c r="Q138" s="117"/>
      <c r="R138" s="117"/>
      <c r="S138" s="118">
        <v>200000000</v>
      </c>
      <c r="T138" s="118"/>
      <c r="U138" s="119">
        <f>SUM(R138)</f>
        <v>0</v>
      </c>
      <c r="V138" s="201"/>
      <c r="W138" s="118">
        <f>SUM(N138-O138-Q138-S138-T138-U138-V138)</f>
        <v>7554673768</v>
      </c>
      <c r="X138" s="120">
        <v>7488711448.5799999</v>
      </c>
      <c r="Y138" s="120">
        <v>7111119318</v>
      </c>
      <c r="Z138" s="118">
        <f>SUM(X138-Y138)</f>
        <v>377592130.57999992</v>
      </c>
      <c r="AA138" s="118">
        <f>SUM(W138-Y138)</f>
        <v>443554450</v>
      </c>
      <c r="AB138" s="118">
        <v>277000000</v>
      </c>
      <c r="AC138" s="118">
        <f>SUM(AA138-AB138)</f>
        <v>166554450</v>
      </c>
      <c r="AD138" s="120">
        <f>SUM(O138+Q138+S138+V138+T138+Y138)</f>
        <v>7311119318</v>
      </c>
      <c r="AE138" s="506">
        <f t="shared" ref="AE138:AE143" si="96">Y138/(Y138+AB138+AC138)</f>
        <v>0.94128741179019504</v>
      </c>
      <c r="AF138" s="486"/>
      <c r="AG138" s="486"/>
    </row>
    <row r="139" spans="1:37" ht="100.5" customHeight="1" x14ac:dyDescent="0.35">
      <c r="A139" s="321"/>
      <c r="B139" s="115">
        <v>505</v>
      </c>
      <c r="C139" s="115">
        <v>1000</v>
      </c>
      <c r="D139" s="115" t="s">
        <v>126</v>
      </c>
      <c r="E139" s="115" t="s">
        <v>74</v>
      </c>
      <c r="F139" s="115" t="s">
        <v>74</v>
      </c>
      <c r="G139" s="115" t="s">
        <v>203</v>
      </c>
      <c r="H139" s="540">
        <v>11</v>
      </c>
      <c r="I139" s="116" t="s">
        <v>204</v>
      </c>
      <c r="J139" s="216" t="s">
        <v>272</v>
      </c>
      <c r="K139" s="339">
        <v>4604450528</v>
      </c>
      <c r="L139" s="541"/>
      <c r="M139" s="541"/>
      <c r="N139" s="69">
        <f>SUM(K139+L139-M139)</f>
        <v>4604450528</v>
      </c>
      <c r="O139" s="117"/>
      <c r="P139" s="117"/>
      <c r="Q139" s="117"/>
      <c r="R139" s="117"/>
      <c r="S139" s="118"/>
      <c r="T139" s="118"/>
      <c r="U139" s="119">
        <f>SUM(R139)</f>
        <v>0</v>
      </c>
      <c r="V139" s="118"/>
      <c r="W139" s="118">
        <f>SUM(N139-O139-Q139-S139-T139-U139-V139)</f>
        <v>4604450528</v>
      </c>
      <c r="X139" s="120">
        <v>4141202588</v>
      </c>
      <c r="Y139" s="120">
        <v>3089021148</v>
      </c>
      <c r="Z139" s="118">
        <f>SUM(X139-Y139)</f>
        <v>1052181440</v>
      </c>
      <c r="AA139" s="118">
        <f>SUM(W139-Y139)</f>
        <v>1515429380</v>
      </c>
      <c r="AB139" s="118">
        <v>981346542.00000024</v>
      </c>
      <c r="AC139" s="118">
        <f>SUM(AA139-AB139)</f>
        <v>534082837.99999976</v>
      </c>
      <c r="AD139" s="120">
        <f>SUM(O139+Q139+S139+V139+T139+Y139)</f>
        <v>3089021148</v>
      </c>
      <c r="AE139" s="506">
        <f t="shared" si="96"/>
        <v>0.67087725869035553</v>
      </c>
      <c r="AF139" s="486"/>
      <c r="AG139" s="486"/>
    </row>
    <row r="140" spans="1:37" ht="100.5" customHeight="1" x14ac:dyDescent="0.35">
      <c r="A140" s="321"/>
      <c r="B140" s="115">
        <v>505</v>
      </c>
      <c r="C140" s="115">
        <v>1000</v>
      </c>
      <c r="D140" s="115" t="s">
        <v>126</v>
      </c>
      <c r="E140" s="115" t="s">
        <v>74</v>
      </c>
      <c r="F140" s="115" t="s">
        <v>74</v>
      </c>
      <c r="G140" s="115" t="s">
        <v>203</v>
      </c>
      <c r="H140" s="540" t="s">
        <v>273</v>
      </c>
      <c r="I140" s="116" t="s">
        <v>204</v>
      </c>
      <c r="J140" s="216" t="s">
        <v>272</v>
      </c>
      <c r="K140" s="339">
        <v>2494373222</v>
      </c>
      <c r="L140" s="541"/>
      <c r="M140" s="541"/>
      <c r="N140" s="69">
        <f>SUM(K140+L140-M140)</f>
        <v>2494373222</v>
      </c>
      <c r="O140" s="117"/>
      <c r="P140" s="117"/>
      <c r="Q140" s="117"/>
      <c r="R140" s="117"/>
      <c r="S140" s="118"/>
      <c r="T140" s="118"/>
      <c r="U140" s="119">
        <f>SUM(R140)</f>
        <v>0</v>
      </c>
      <c r="V140" s="118"/>
      <c r="W140" s="118">
        <f>SUM(N140-O140-Q140-S140-T140-U140-V140)</f>
        <v>2494373222</v>
      </c>
      <c r="X140" s="120">
        <v>2609867397</v>
      </c>
      <c r="Y140" s="120">
        <v>2425738773</v>
      </c>
      <c r="Z140" s="118"/>
      <c r="AA140" s="118">
        <f>SUM(W140-Y140)</f>
        <v>68634449</v>
      </c>
      <c r="AB140" s="118">
        <v>151300698</v>
      </c>
      <c r="AC140" s="201">
        <f>SUM(AA140-AB140)</f>
        <v>-82666249</v>
      </c>
      <c r="AD140" s="120">
        <f>SUM(O140+Q140+S140+V140+T140+Y140)</f>
        <v>2425738773</v>
      </c>
      <c r="AE140" s="506">
        <f t="shared" si="96"/>
        <v>0.97248429048441731</v>
      </c>
      <c r="AF140" s="486"/>
      <c r="AG140" s="486"/>
    </row>
    <row r="141" spans="1:37" ht="98.25" customHeight="1" x14ac:dyDescent="0.35">
      <c r="A141" s="321" t="s">
        <v>22</v>
      </c>
      <c r="B141" s="115" t="s">
        <v>223</v>
      </c>
      <c r="C141" s="115">
        <v>1000</v>
      </c>
      <c r="D141" s="115" t="s">
        <v>274</v>
      </c>
      <c r="E141" s="115" t="s">
        <v>74</v>
      </c>
      <c r="F141" s="115" t="s">
        <v>74</v>
      </c>
      <c r="G141" s="115" t="s">
        <v>203</v>
      </c>
      <c r="H141" s="115">
        <v>11</v>
      </c>
      <c r="I141" s="116" t="s">
        <v>204</v>
      </c>
      <c r="J141" s="216" t="s">
        <v>275</v>
      </c>
      <c r="K141" s="339">
        <v>1273094091</v>
      </c>
      <c r="L141" s="541"/>
      <c r="M141" s="541"/>
      <c r="N141" s="69">
        <f>SUM(K141+L141-M141)</f>
        <v>1273094091</v>
      </c>
      <c r="O141" s="117"/>
      <c r="P141" s="117"/>
      <c r="Q141" s="117"/>
      <c r="R141" s="117"/>
      <c r="S141" s="118">
        <v>83952621</v>
      </c>
      <c r="T141" s="435"/>
      <c r="U141" s="119">
        <f>SUM(R141)</f>
        <v>0</v>
      </c>
      <c r="V141" s="118"/>
      <c r="W141" s="118">
        <f>SUM(N141-O141-Q141-S141-T141-U141-V141)</f>
        <v>1189141470</v>
      </c>
      <c r="X141" s="120">
        <v>1189141470</v>
      </c>
      <c r="Y141" s="120"/>
      <c r="Z141" s="118">
        <f>SUM(X141-Y141)</f>
        <v>1189141470</v>
      </c>
      <c r="AA141" s="118">
        <f>SUM(W141-Y141)</f>
        <v>1189141470</v>
      </c>
      <c r="AB141" s="118">
        <v>1189141470</v>
      </c>
      <c r="AC141" s="118">
        <f>SUM(AA141-AB141)</f>
        <v>0</v>
      </c>
      <c r="AD141" s="120">
        <f>SUM(O141+Q141+S141+V141+T141+Y141)</f>
        <v>83952621</v>
      </c>
      <c r="AE141" s="506">
        <f t="shared" si="96"/>
        <v>0</v>
      </c>
      <c r="AF141" s="486"/>
      <c r="AG141" s="486"/>
    </row>
    <row r="142" spans="1:37" ht="102.75" customHeight="1" x14ac:dyDescent="0.35">
      <c r="A142" s="321"/>
      <c r="B142" s="115" t="s">
        <v>223</v>
      </c>
      <c r="C142" s="115">
        <v>1000</v>
      </c>
      <c r="D142" s="115" t="s">
        <v>181</v>
      </c>
      <c r="E142" s="115" t="s">
        <v>74</v>
      </c>
      <c r="F142" s="115" t="s">
        <v>74</v>
      </c>
      <c r="G142" s="115" t="s">
        <v>203</v>
      </c>
      <c r="H142" s="115">
        <v>11</v>
      </c>
      <c r="I142" s="116" t="s">
        <v>204</v>
      </c>
      <c r="J142" s="216" t="s">
        <v>276</v>
      </c>
      <c r="K142" s="339">
        <v>2675955944</v>
      </c>
      <c r="L142" s="541"/>
      <c r="M142" s="541"/>
      <c r="N142" s="69">
        <f>SUM(K142+L142-M142)</f>
        <v>2675955944</v>
      </c>
      <c r="O142" s="117"/>
      <c r="P142" s="117"/>
      <c r="Q142" s="117"/>
      <c r="R142" s="117"/>
      <c r="S142" s="118"/>
      <c r="T142" s="118"/>
      <c r="U142" s="119">
        <f>SUM(R142)</f>
        <v>0</v>
      </c>
      <c r="V142" s="119">
        <v>19485000</v>
      </c>
      <c r="W142" s="118">
        <f>SUM(N142-O142-Q142-S142-T142-U142-V142)</f>
        <v>2656470944</v>
      </c>
      <c r="X142" s="120">
        <v>2525918909.5</v>
      </c>
      <c r="Y142" s="120">
        <v>1317607659</v>
      </c>
      <c r="Z142" s="118">
        <f>SUM(X142-Y142)</f>
        <v>1208311250.5</v>
      </c>
      <c r="AA142" s="118">
        <f>SUM(W142-Y142)</f>
        <v>1338863285</v>
      </c>
      <c r="AB142" s="118">
        <v>1151802153</v>
      </c>
      <c r="AC142" s="118">
        <f>SUM(AA142-AB142)</f>
        <v>187061132</v>
      </c>
      <c r="AD142" s="120">
        <f>SUM(O142+Q142+S142+V142+T142+Y142)</f>
        <v>1337092659</v>
      </c>
      <c r="AE142" s="506">
        <f t="shared" si="96"/>
        <v>0.49599927376431335</v>
      </c>
      <c r="AF142" s="486"/>
      <c r="AG142" s="486"/>
    </row>
    <row r="143" spans="1:37" s="325" customFormat="1" ht="53.25" customHeight="1" x14ac:dyDescent="0.35">
      <c r="A143" s="96"/>
      <c r="B143" s="97"/>
      <c r="C143" s="97"/>
      <c r="D143" s="97"/>
      <c r="E143" s="97"/>
      <c r="F143" s="97"/>
      <c r="G143" s="97"/>
      <c r="H143" s="97"/>
      <c r="I143" s="97"/>
      <c r="J143" s="351" t="s">
        <v>207</v>
      </c>
      <c r="K143" s="121">
        <f>SUM(K138:K142)</f>
        <v>18802547553</v>
      </c>
      <c r="L143" s="121">
        <f>SUM(L138:L142)</f>
        <v>0</v>
      </c>
      <c r="M143" s="121">
        <f>SUM(M138:M142)</f>
        <v>0</v>
      </c>
      <c r="N143" s="121">
        <f>SUM(N138:N142)</f>
        <v>18802547553</v>
      </c>
      <c r="O143" s="121"/>
      <c r="P143" s="121"/>
      <c r="Q143" s="121">
        <f>SUM(Q138:Q142)</f>
        <v>0</v>
      </c>
      <c r="R143" s="121"/>
      <c r="S143" s="121">
        <f t="shared" ref="S143:AD143" si="97">SUM(S138:S142)</f>
        <v>283952621</v>
      </c>
      <c r="T143" s="121">
        <f t="shared" si="97"/>
        <v>0</v>
      </c>
      <c r="U143" s="122">
        <f t="shared" si="97"/>
        <v>0</v>
      </c>
      <c r="V143" s="352">
        <f t="shared" si="97"/>
        <v>19485000</v>
      </c>
      <c r="W143" s="353">
        <f t="shared" si="97"/>
        <v>18499109932</v>
      </c>
      <c r="X143" s="262">
        <f t="shared" si="97"/>
        <v>17954841813.080002</v>
      </c>
      <c r="Y143" s="354">
        <f t="shared" si="97"/>
        <v>13943486898</v>
      </c>
      <c r="Z143" s="354">
        <f t="shared" si="97"/>
        <v>3827226291.0799999</v>
      </c>
      <c r="AA143" s="354">
        <f t="shared" si="97"/>
        <v>4555623034</v>
      </c>
      <c r="AB143" s="354">
        <f t="shared" si="97"/>
        <v>3750590863</v>
      </c>
      <c r="AC143" s="354">
        <f t="shared" si="97"/>
        <v>805032170.99999976</v>
      </c>
      <c r="AD143" s="354">
        <f t="shared" si="97"/>
        <v>14246924519</v>
      </c>
      <c r="AE143" s="513">
        <f t="shared" si="96"/>
        <v>0.75373825817859352</v>
      </c>
      <c r="AF143" s="512"/>
      <c r="AG143" s="512"/>
      <c r="AH143" s="324"/>
      <c r="AK143" s="320"/>
    </row>
    <row r="144" spans="1:37" s="328" customFormat="1" x14ac:dyDescent="0.35">
      <c r="A144" s="326" t="s">
        <v>74</v>
      </c>
      <c r="B144" s="327" t="s">
        <v>74</v>
      </c>
      <c r="C144" s="327" t="s">
        <v>74</v>
      </c>
      <c r="D144" s="327" t="s">
        <v>74</v>
      </c>
      <c r="E144" s="327" t="s">
        <v>74</v>
      </c>
      <c r="F144" s="327" t="s">
        <v>74</v>
      </c>
      <c r="G144" s="327" t="s">
        <v>74</v>
      </c>
      <c r="H144" s="327" t="s">
        <v>74</v>
      </c>
      <c r="I144" s="327" t="s">
        <v>74</v>
      </c>
      <c r="J144" s="123"/>
      <c r="K144" s="109"/>
      <c r="L144" s="109"/>
      <c r="M144" s="124"/>
      <c r="N144" s="124"/>
      <c r="O144" s="124"/>
      <c r="P144" s="124"/>
      <c r="Q144" s="124"/>
      <c r="R144" s="124"/>
      <c r="S144" s="124"/>
      <c r="T144" s="124"/>
      <c r="U144" s="125" t="s">
        <v>208</v>
      </c>
      <c r="V144" s="126"/>
      <c r="W144" s="124"/>
      <c r="X144" s="124"/>
      <c r="Y144" s="124"/>
      <c r="Z144" s="197"/>
      <c r="AA144" s="112">
        <f>SUM(W143-Y143)</f>
        <v>4555623034</v>
      </c>
      <c r="AB144" s="112"/>
      <c r="AC144" s="198">
        <f>SUM(AA143-AB143)</f>
        <v>805032171</v>
      </c>
      <c r="AD144" s="198"/>
      <c r="AE144" s="199"/>
      <c r="AF144" s="514"/>
      <c r="AG144" s="514"/>
      <c r="AH144" s="221"/>
      <c r="AK144" s="222"/>
    </row>
    <row r="145" spans="1:37" s="328" customFormat="1" ht="27.75" customHeight="1" x14ac:dyDescent="0.35">
      <c r="A145" s="127"/>
      <c r="B145" s="329"/>
      <c r="C145" s="329"/>
      <c r="D145" s="329"/>
      <c r="E145" s="329"/>
      <c r="F145" s="329"/>
      <c r="G145" s="329"/>
      <c r="H145" s="329"/>
      <c r="I145" s="329"/>
      <c r="J145" s="330"/>
      <c r="K145" s="127"/>
      <c r="L145" s="127"/>
      <c r="M145" s="127"/>
      <c r="N145" s="128"/>
      <c r="O145" s="128"/>
      <c r="P145" s="128"/>
      <c r="Q145" s="129"/>
      <c r="R145" s="129"/>
      <c r="S145" s="129"/>
      <c r="T145" s="127"/>
      <c r="U145" s="130"/>
      <c r="V145" s="131"/>
      <c r="W145" s="127"/>
      <c r="X145" s="132"/>
      <c r="Y145" s="132"/>
      <c r="Z145" s="132"/>
      <c r="AA145" s="131"/>
      <c r="AB145" s="133" t="e">
        <f>#REF!+#REF!+AB138+#REF!</f>
        <v>#REF!</v>
      </c>
      <c r="AC145" s="133" t="e">
        <f>#REF!+#REF!+AC138+#REF!</f>
        <v>#REF!</v>
      </c>
      <c r="AD145" s="134"/>
      <c r="AE145" s="135"/>
      <c r="AF145" s="467"/>
      <c r="AG145" s="467"/>
      <c r="AH145" s="221"/>
      <c r="AK145" s="222"/>
    </row>
    <row r="146" spans="1:37" s="328" customFormat="1" ht="66" customHeight="1" x14ac:dyDescent="0.35">
      <c r="A146" s="127"/>
      <c r="B146" s="329" t="s">
        <v>7</v>
      </c>
      <c r="C146" s="329"/>
      <c r="D146" s="329"/>
      <c r="E146" s="329"/>
      <c r="F146" s="329"/>
      <c r="G146" s="329"/>
      <c r="H146" s="329"/>
      <c r="I146" s="329"/>
      <c r="J146" s="330"/>
      <c r="K146" s="127"/>
      <c r="L146" s="127"/>
      <c r="M146" s="127"/>
      <c r="N146" s="128"/>
      <c r="O146" s="128"/>
      <c r="P146" s="128"/>
      <c r="Q146" s="129"/>
      <c r="R146" s="129"/>
      <c r="S146" s="129"/>
      <c r="T146" s="628" t="s">
        <v>666</v>
      </c>
      <c r="U146" s="628"/>
      <c r="V146" s="628"/>
      <c r="W146" s="628"/>
      <c r="X146" s="628"/>
      <c r="Y146" s="628"/>
      <c r="Z146" s="628"/>
      <c r="AA146" s="628"/>
      <c r="AB146" s="628"/>
      <c r="AC146" s="628"/>
      <c r="AD146" s="628"/>
      <c r="AE146" s="136"/>
      <c r="AF146" s="467"/>
      <c r="AG146" s="467"/>
      <c r="AH146" s="221"/>
      <c r="AK146" s="222"/>
    </row>
    <row r="147" spans="1:37" s="328" customFormat="1" ht="81.75" customHeight="1" x14ac:dyDescent="0.35">
      <c r="A147" s="127"/>
      <c r="B147" s="329"/>
      <c r="C147" s="329"/>
      <c r="D147" s="329"/>
      <c r="E147" s="329"/>
      <c r="F147" s="329"/>
      <c r="G147" s="329"/>
      <c r="H147" s="329"/>
      <c r="I147" s="329"/>
      <c r="J147" s="331"/>
      <c r="K147" s="129"/>
      <c r="L147" s="129"/>
      <c r="M147" s="137"/>
      <c r="N147" s="137"/>
      <c r="O147" s="137"/>
      <c r="P147" s="137"/>
      <c r="Q147" s="129"/>
      <c r="R147" s="129"/>
      <c r="S147" s="129"/>
      <c r="T147" s="629" t="s">
        <v>209</v>
      </c>
      <c r="U147" s="629"/>
      <c r="V147" s="629"/>
      <c r="W147" s="462" t="s">
        <v>210</v>
      </c>
      <c r="X147" s="341" t="s">
        <v>96</v>
      </c>
      <c r="Y147" s="341" t="s">
        <v>97</v>
      </c>
      <c r="Z147" s="462" t="s">
        <v>211</v>
      </c>
      <c r="AA147" s="342" t="s">
        <v>212</v>
      </c>
      <c r="AB147" s="342" t="s">
        <v>100</v>
      </c>
      <c r="AC147" s="342" t="s">
        <v>101</v>
      </c>
      <c r="AD147" s="515" t="s">
        <v>213</v>
      </c>
      <c r="AE147" s="516"/>
      <c r="AF147" s="467"/>
      <c r="AG147" s="467"/>
      <c r="AH147" s="221"/>
      <c r="AK147" s="222"/>
    </row>
    <row r="148" spans="1:37" s="328" customFormat="1" ht="60.75" customHeight="1" x14ac:dyDescent="0.35">
      <c r="A148" s="127"/>
      <c r="B148" s="329"/>
      <c r="C148" s="329"/>
      <c r="D148" s="329"/>
      <c r="E148" s="329"/>
      <c r="F148" s="329"/>
      <c r="G148" s="329"/>
      <c r="H148" s="329"/>
      <c r="I148" s="329"/>
      <c r="J148" s="138"/>
      <c r="K148" s="139"/>
      <c r="L148" s="139"/>
      <c r="M148" s="139"/>
      <c r="N148" s="140"/>
      <c r="O148" s="140"/>
      <c r="P148" s="140"/>
      <c r="Q148" s="129"/>
      <c r="R148" s="129"/>
      <c r="S148" s="129"/>
      <c r="T148" s="630" t="s">
        <v>214</v>
      </c>
      <c r="U148" s="630"/>
      <c r="V148" s="630"/>
      <c r="W148" s="141">
        <f>SUM(W127)</f>
        <v>1204547202.01</v>
      </c>
      <c r="X148" s="141">
        <f>SUM(X127)</f>
        <v>1359093858.03</v>
      </c>
      <c r="Y148" s="141">
        <f>SUM(Y127)</f>
        <v>383861719</v>
      </c>
      <c r="Z148" s="141">
        <f>SUM(Z129)</f>
        <v>975232139.02999997</v>
      </c>
      <c r="AA148" s="141">
        <f>SUM(AA127)</f>
        <v>820685483.00999999</v>
      </c>
      <c r="AB148" s="141">
        <f>SUM(AB127)</f>
        <v>970728467</v>
      </c>
      <c r="AC148" s="141">
        <f>SUM(AC127)</f>
        <v>-150042983.99000001</v>
      </c>
      <c r="AD148" s="517">
        <f>Y148/(Y148+AB148+AC148)</f>
        <v>0.31867719119637555</v>
      </c>
      <c r="AE148" s="518"/>
      <c r="AF148" s="467"/>
      <c r="AG148" s="467"/>
      <c r="AH148" s="221"/>
      <c r="AK148" s="222"/>
    </row>
    <row r="149" spans="1:37" s="328" customFormat="1" ht="45" customHeight="1" x14ac:dyDescent="0.35">
      <c r="A149" s="127"/>
      <c r="B149" s="329"/>
      <c r="C149" s="329"/>
      <c r="D149" s="329"/>
      <c r="E149" s="329"/>
      <c r="F149" s="329"/>
      <c r="G149" s="329"/>
      <c r="H149" s="329"/>
      <c r="I149" s="329"/>
      <c r="J149" s="332"/>
      <c r="K149" s="137"/>
      <c r="L149" s="137"/>
      <c r="M149" s="137"/>
      <c r="N149" s="137"/>
      <c r="O149" s="137"/>
      <c r="P149" s="137"/>
      <c r="Q149" s="137"/>
      <c r="R149" s="137"/>
      <c r="S149" s="137"/>
      <c r="T149" s="631" t="s">
        <v>215</v>
      </c>
      <c r="U149" s="631"/>
      <c r="V149" s="631"/>
      <c r="W149" s="141">
        <f t="shared" ref="W149:AC149" si="98">SUM(W143)</f>
        <v>18499109932</v>
      </c>
      <c r="X149" s="141">
        <f t="shared" si="98"/>
        <v>17954841813.080002</v>
      </c>
      <c r="Y149" s="141">
        <f t="shared" si="98"/>
        <v>13943486898</v>
      </c>
      <c r="Z149" s="141">
        <f t="shared" si="98"/>
        <v>3827226291.0799999</v>
      </c>
      <c r="AA149" s="141">
        <f t="shared" si="98"/>
        <v>4555623034</v>
      </c>
      <c r="AB149" s="141">
        <f t="shared" si="98"/>
        <v>3750590863</v>
      </c>
      <c r="AC149" s="141">
        <f t="shared" si="98"/>
        <v>805032170.99999976</v>
      </c>
      <c r="AD149" s="517">
        <f>Y149/(Y149+AB149+AC149)</f>
        <v>0.75373825817859352</v>
      </c>
      <c r="AE149" s="518"/>
      <c r="AF149" s="467"/>
      <c r="AG149" s="467"/>
      <c r="AH149" s="221"/>
      <c r="AK149" s="222"/>
    </row>
    <row r="150" spans="1:37" s="328" customFormat="1" ht="45.75" customHeight="1" x14ac:dyDescent="0.35">
      <c r="A150" s="127"/>
      <c r="B150" s="329"/>
      <c r="C150" s="329"/>
      <c r="D150" s="329"/>
      <c r="E150" s="329"/>
      <c r="F150" s="329"/>
      <c r="G150" s="329"/>
      <c r="H150" s="329"/>
      <c r="I150" s="329"/>
      <c r="J150" s="144"/>
      <c r="K150" s="137"/>
      <c r="L150" s="137"/>
      <c r="M150" s="137"/>
      <c r="N150" s="137"/>
      <c r="O150" s="137"/>
      <c r="P150" s="137"/>
      <c r="Q150" s="137"/>
      <c r="R150" s="137"/>
      <c r="S150" s="137"/>
      <c r="T150" s="615" t="s">
        <v>216</v>
      </c>
      <c r="U150" s="615"/>
      <c r="V150" s="615"/>
      <c r="W150" s="141">
        <f t="shared" ref="W150:AB150" si="99">SUM(W148:W149)</f>
        <v>19703657134.009998</v>
      </c>
      <c r="X150" s="141">
        <f t="shared" si="99"/>
        <v>19313935671.110001</v>
      </c>
      <c r="Y150" s="141">
        <f t="shared" si="99"/>
        <v>14327348617</v>
      </c>
      <c r="Z150" s="141">
        <f t="shared" si="99"/>
        <v>4802458430.1099997</v>
      </c>
      <c r="AA150" s="141">
        <f t="shared" si="99"/>
        <v>5376308517.0100002</v>
      </c>
      <c r="AB150" s="141">
        <f t="shared" si="99"/>
        <v>4721319330</v>
      </c>
      <c r="AC150" s="141">
        <f>SUM(AC148:AC149)</f>
        <v>654989187.00999975</v>
      </c>
      <c r="AD150" s="517">
        <f>Y150/(Y150+AB150+AC150)</f>
        <v>0.72714159201795669</v>
      </c>
      <c r="AE150" s="518"/>
      <c r="AF150" s="467"/>
      <c r="AG150" s="467"/>
      <c r="AH150" s="221"/>
      <c r="AK150" s="222"/>
    </row>
    <row r="151" spans="1:37" s="328" customFormat="1" ht="56.1" customHeight="1" x14ac:dyDescent="0.35">
      <c r="A151" s="127"/>
      <c r="B151" s="329"/>
      <c r="C151" s="329"/>
      <c r="D151" s="329"/>
      <c r="E151" s="329"/>
      <c r="F151" s="329"/>
      <c r="G151" s="329"/>
      <c r="H151" s="329"/>
      <c r="I151" s="329"/>
      <c r="J151" s="144"/>
      <c r="K151" s="137"/>
      <c r="L151" s="137"/>
      <c r="M151" s="137"/>
      <c r="N151" s="137"/>
      <c r="O151" s="137"/>
      <c r="P151" s="137"/>
      <c r="Q151" s="137"/>
      <c r="R151" s="137"/>
      <c r="S151" s="137"/>
      <c r="T151" s="137"/>
      <c r="U151" s="142"/>
      <c r="V151" s="137"/>
      <c r="W151" s="616"/>
      <c r="X151" s="617"/>
      <c r="Y151" s="617"/>
      <c r="Z151" s="617"/>
      <c r="AA151" s="617"/>
      <c r="AB151" s="617"/>
      <c r="AC151" s="618"/>
      <c r="AD151" s="143"/>
      <c r="AE151" s="139"/>
      <c r="AF151" s="467"/>
      <c r="AG151" s="467"/>
      <c r="AH151" s="221"/>
      <c r="AK151" s="222"/>
    </row>
    <row r="152" spans="1:37" s="328" customFormat="1" ht="32.25" customHeight="1" x14ac:dyDescent="0.35">
      <c r="A152" s="127"/>
      <c r="B152" s="329"/>
      <c r="C152" s="329"/>
      <c r="D152" s="329"/>
      <c r="E152" s="329"/>
      <c r="F152" s="329"/>
      <c r="G152" s="329"/>
      <c r="H152" s="329"/>
      <c r="I152" s="329"/>
      <c r="J152" s="144"/>
      <c r="K152" s="137"/>
      <c r="L152" s="137"/>
      <c r="M152" s="137"/>
      <c r="N152" s="145"/>
      <c r="O152" s="145"/>
      <c r="P152" s="145"/>
      <c r="Q152" s="137"/>
      <c r="R152" s="137"/>
      <c r="S152" s="137"/>
      <c r="T152" s="137"/>
      <c r="U152" s="142"/>
      <c r="V152" s="137"/>
      <c r="W152" s="146">
        <f>SUBTOTAL(9,W138:W142)</f>
        <v>18499109932</v>
      </c>
      <c r="X152" s="147">
        <f>SUBTOTAL(9,X138:X142)</f>
        <v>17954841813.080002</v>
      </c>
      <c r="Y152" s="147">
        <f>SUBTOTAL(9,Y138:Y142)</f>
        <v>13943486898</v>
      </c>
      <c r="Z152" s="147">
        <f>SUM(X150-Y150)</f>
        <v>4986587054.1100006</v>
      </c>
      <c r="AA152" s="147">
        <f>SUM(W150-Y150)</f>
        <v>5376308517.0099983</v>
      </c>
      <c r="AB152" s="147">
        <f>SUM(X150-Y150)</f>
        <v>4986587054.1100006</v>
      </c>
      <c r="AC152" s="148">
        <f>SUM(AA149-AB149)</f>
        <v>805032171</v>
      </c>
      <c r="AD152" s="149"/>
      <c r="AE152" s="150"/>
      <c r="AF152" s="467"/>
      <c r="AG152" s="467"/>
      <c r="AH152" s="221"/>
      <c r="AK152" s="222"/>
    </row>
    <row r="153" spans="1:37" s="328" customFormat="1" x14ac:dyDescent="0.35">
      <c r="A153" s="127"/>
      <c r="B153" s="329"/>
      <c r="C153" s="329"/>
      <c r="D153" s="329"/>
      <c r="E153" s="329"/>
      <c r="F153" s="329"/>
      <c r="G153" s="329"/>
      <c r="H153" s="329"/>
      <c r="I153" s="329"/>
      <c r="J153" s="144"/>
      <c r="K153" s="129"/>
      <c r="L153" s="129"/>
      <c r="M153" s="129"/>
      <c r="N153" s="151"/>
      <c r="O153" s="151"/>
      <c r="P153" s="151"/>
      <c r="Q153" s="137"/>
      <c r="R153" s="137"/>
      <c r="S153" s="129"/>
      <c r="T153" s="129"/>
      <c r="U153" s="152"/>
      <c r="V153" s="129"/>
      <c r="W153" s="146"/>
      <c r="X153" s="147"/>
      <c r="Y153" s="147"/>
      <c r="Z153" s="147"/>
      <c r="AA153" s="147"/>
      <c r="AB153" s="147"/>
      <c r="AC153" s="153">
        <f>SUM(W148-AB148)</f>
        <v>233818735.00999999</v>
      </c>
      <c r="AD153" s="149"/>
      <c r="AE153" s="150"/>
      <c r="AF153" s="467"/>
      <c r="AG153" s="467"/>
      <c r="AH153" s="221"/>
      <c r="AK153" s="222"/>
    </row>
    <row r="154" spans="1:37" s="328" customFormat="1" ht="24" thickBot="1" x14ac:dyDescent="0.4">
      <c r="A154" s="127"/>
      <c r="B154" s="329"/>
      <c r="C154" s="329"/>
      <c r="D154" s="329"/>
      <c r="E154" s="329"/>
      <c r="F154" s="329"/>
      <c r="G154" s="329"/>
      <c r="H154" s="329"/>
      <c r="I154" s="329"/>
      <c r="J154" s="144"/>
      <c r="K154" s="137"/>
      <c r="L154" s="137"/>
      <c r="M154" s="137"/>
      <c r="N154" s="145"/>
      <c r="O154" s="145"/>
      <c r="P154" s="145"/>
      <c r="Q154" s="137"/>
      <c r="R154" s="137"/>
      <c r="S154" s="137"/>
      <c r="T154" s="137"/>
      <c r="U154" s="142"/>
      <c r="V154" s="137"/>
      <c r="W154" s="154" t="s">
        <v>104</v>
      </c>
      <c r="X154" s="155"/>
      <c r="Y154" s="155"/>
      <c r="Z154" s="155"/>
      <c r="AA154" s="155">
        <f>SUM(AA150-AB150)</f>
        <v>654989187.01000023</v>
      </c>
      <c r="AB154" s="155">
        <f>SUM(AC154-AC150)</f>
        <v>4.76837158203125E-7</v>
      </c>
      <c r="AC154" s="156">
        <f>SUM(AA150-AB150)</f>
        <v>654989187.01000023</v>
      </c>
      <c r="AD154" s="149"/>
      <c r="AE154" s="150"/>
      <c r="AF154" s="467"/>
      <c r="AG154" s="467"/>
      <c r="AH154" s="221"/>
      <c r="AK154" s="222"/>
    </row>
    <row r="155" spans="1:37" s="328" customFormat="1" ht="93" customHeight="1" x14ac:dyDescent="0.35">
      <c r="A155" s="127"/>
      <c r="B155" s="329"/>
      <c r="C155" s="329"/>
      <c r="D155" s="329"/>
      <c r="E155" s="329"/>
      <c r="F155" s="329"/>
      <c r="G155" s="329"/>
      <c r="H155" s="329"/>
      <c r="I155" s="329"/>
      <c r="J155" s="144"/>
      <c r="K155" s="137"/>
      <c r="L155" s="137"/>
      <c r="M155" s="137"/>
      <c r="N155" s="137"/>
      <c r="O155" s="137"/>
      <c r="P155" s="137"/>
      <c r="Q155" s="137"/>
      <c r="R155" s="137"/>
      <c r="S155" s="137"/>
      <c r="T155" s="137"/>
      <c r="U155" s="142"/>
      <c r="V155" s="137"/>
      <c r="W155" s="129"/>
      <c r="X155" s="157"/>
      <c r="Y155" s="158"/>
      <c r="Z155" s="129"/>
      <c r="AA155" s="158"/>
      <c r="AB155" s="129"/>
      <c r="AC155" s="129"/>
      <c r="AD155" s="159"/>
      <c r="AE155" s="139"/>
      <c r="AF155" s="467"/>
      <c r="AG155" s="467"/>
      <c r="AH155" s="221"/>
      <c r="AK155" s="222"/>
    </row>
    <row r="156" spans="1:37" s="328" customFormat="1" ht="58.35" customHeight="1" x14ac:dyDescent="0.35">
      <c r="A156" s="127"/>
      <c r="B156" s="329"/>
      <c r="C156" s="329"/>
      <c r="D156" s="329"/>
      <c r="E156" s="329"/>
      <c r="F156" s="329"/>
      <c r="G156" s="329"/>
      <c r="H156" s="329"/>
      <c r="I156" s="329"/>
      <c r="J156" s="144"/>
      <c r="K156" s="137"/>
      <c r="L156" s="137"/>
      <c r="M156" s="137"/>
      <c r="N156" s="137"/>
      <c r="O156" s="137"/>
      <c r="P156" s="137"/>
      <c r="Q156" s="137"/>
      <c r="R156" s="137"/>
      <c r="S156" s="137"/>
      <c r="T156" s="137"/>
      <c r="U156" s="142"/>
      <c r="V156" s="160"/>
      <c r="W156" s="161"/>
      <c r="X156" s="161"/>
      <c r="Y156" s="162"/>
      <c r="Z156" s="162"/>
      <c r="AA156" s="162"/>
      <c r="AB156" s="162"/>
      <c r="AC156" s="162"/>
      <c r="AD156" s="159"/>
      <c r="AE156" s="139"/>
      <c r="AF156" s="467"/>
      <c r="AG156" s="467"/>
      <c r="AH156" s="221"/>
      <c r="AK156" s="222"/>
    </row>
    <row r="157" spans="1:37" s="328" customFormat="1" ht="32.1" customHeight="1" x14ac:dyDescent="0.35">
      <c r="A157" s="127"/>
      <c r="B157" s="329"/>
      <c r="C157" s="329"/>
      <c r="D157" s="329"/>
      <c r="E157" s="329"/>
      <c r="F157" s="329"/>
      <c r="G157" s="329"/>
      <c r="H157" s="329"/>
      <c r="I157" s="329"/>
      <c r="J157" s="144"/>
      <c r="K157" s="129"/>
      <c r="L157" s="129"/>
      <c r="M157" s="129"/>
      <c r="N157" s="151"/>
      <c r="O157" s="151"/>
      <c r="P157" s="151"/>
      <c r="Q157" s="129"/>
      <c r="R157" s="129"/>
      <c r="S157" s="129"/>
      <c r="T157" s="129"/>
      <c r="U157" s="152"/>
      <c r="V157" s="163"/>
      <c r="W157" s="164"/>
      <c r="X157" s="164"/>
      <c r="Y157" s="164"/>
      <c r="Z157" s="164"/>
      <c r="AA157" s="164"/>
      <c r="AB157" s="619"/>
      <c r="AC157" s="620"/>
      <c r="AD157" s="165"/>
      <c r="AE157" s="519"/>
      <c r="AF157" s="467"/>
      <c r="AG157" s="467"/>
      <c r="AH157" s="221"/>
      <c r="AK157" s="222"/>
    </row>
    <row r="158" spans="1:37" s="328" customFormat="1" ht="51" customHeight="1" x14ac:dyDescent="0.4">
      <c r="A158" s="127"/>
      <c r="B158" s="329"/>
      <c r="C158" s="329"/>
      <c r="D158" s="329"/>
      <c r="E158" s="329"/>
      <c r="F158" s="329"/>
      <c r="G158" s="329"/>
      <c r="H158" s="329"/>
      <c r="I158" s="329"/>
      <c r="J158" s="144"/>
      <c r="K158" s="137"/>
      <c r="L158" s="137"/>
      <c r="M158" s="137"/>
      <c r="N158" s="145"/>
      <c r="O158" s="145"/>
      <c r="P158" s="145"/>
      <c r="Q158" s="137"/>
      <c r="R158" s="137"/>
      <c r="S158" s="137"/>
      <c r="T158" s="137"/>
      <c r="U158" s="142"/>
      <c r="V158" s="160"/>
      <c r="W158" s="166"/>
      <c r="X158" s="166"/>
      <c r="Y158" s="167"/>
      <c r="Z158" s="167"/>
      <c r="AA158" s="167"/>
      <c r="AB158" s="167"/>
      <c r="AC158" s="167"/>
      <c r="AD158" s="149"/>
      <c r="AE158" s="520"/>
      <c r="AF158" s="467"/>
      <c r="AG158" s="467"/>
      <c r="AH158" s="221"/>
      <c r="AK158" s="222"/>
    </row>
    <row r="159" spans="1:37" s="328" customFormat="1" ht="42.75" customHeight="1" x14ac:dyDescent="0.4">
      <c r="A159" s="127"/>
      <c r="B159" s="329"/>
      <c r="C159" s="329"/>
      <c r="D159" s="329"/>
      <c r="E159" s="329"/>
      <c r="F159" s="329"/>
      <c r="G159" s="329"/>
      <c r="H159" s="329"/>
      <c r="I159" s="329"/>
      <c r="J159" s="127"/>
      <c r="K159" s="129"/>
      <c r="L159" s="129"/>
      <c r="M159" s="129"/>
      <c r="N159" s="137"/>
      <c r="O159" s="137"/>
      <c r="P159" s="137"/>
      <c r="Q159" s="129"/>
      <c r="R159" s="129"/>
      <c r="S159" s="129"/>
      <c r="T159" s="129"/>
      <c r="U159" s="152"/>
      <c r="V159" s="168"/>
      <c r="W159" s="166"/>
      <c r="X159" s="166"/>
      <c r="Y159" s="166"/>
      <c r="Z159" s="166"/>
      <c r="AA159" s="166"/>
      <c r="AB159" s="621"/>
      <c r="AC159" s="622"/>
      <c r="AD159" s="169"/>
      <c r="AE159" s="520"/>
      <c r="AF159" s="467"/>
      <c r="AG159" s="467"/>
      <c r="AH159" s="221"/>
      <c r="AK159" s="222"/>
    </row>
    <row r="160" spans="1:37" x14ac:dyDescent="0.35">
      <c r="L160" s="128">
        <f>SUM(M158-L158)</f>
        <v>0</v>
      </c>
      <c r="V160" s="137"/>
      <c r="W160" s="170"/>
      <c r="X160" s="170"/>
      <c r="Y160" s="171"/>
      <c r="Z160" s="171"/>
      <c r="AA160" s="171"/>
      <c r="AB160" s="171"/>
      <c r="AC160" s="171"/>
      <c r="AD160" s="149"/>
      <c r="AE160" s="520"/>
    </row>
    <row r="161" spans="5:29" x14ac:dyDescent="0.35">
      <c r="E161" s="333"/>
      <c r="Y161" s="334"/>
      <c r="Z161" s="334"/>
      <c r="AA161" s="334"/>
      <c r="AB161" s="334"/>
      <c r="AC161" s="334"/>
    </row>
    <row r="162" spans="5:29" x14ac:dyDescent="0.35">
      <c r="AA162" s="219"/>
      <c r="AC162" s="219"/>
    </row>
    <row r="163" spans="5:29" x14ac:dyDescent="0.35">
      <c r="Y163" s="219"/>
    </row>
    <row r="164" spans="5:29" x14ac:dyDescent="0.35">
      <c r="AA164" s="219"/>
    </row>
    <row r="165" spans="5:29" x14ac:dyDescent="0.35">
      <c r="AB165" s="219"/>
    </row>
  </sheetData>
  <autoFilter ref="A5:WWS5" xr:uid="{00000000-0009-0000-0000-000001000000}">
    <filterColumn colId="31" showButton="0"/>
  </autoFilter>
  <mergeCells count="16">
    <mergeCell ref="AF5:AG5"/>
    <mergeCell ref="B130:I132"/>
    <mergeCell ref="A1:X1"/>
    <mergeCell ref="A2:X2"/>
    <mergeCell ref="B3:I3"/>
    <mergeCell ref="X4:AB4"/>
    <mergeCell ref="T150:V150"/>
    <mergeCell ref="W151:AC151"/>
    <mergeCell ref="AB157:AC157"/>
    <mergeCell ref="AB159:AC159"/>
    <mergeCell ref="B134:J134"/>
    <mergeCell ref="B137:J137"/>
    <mergeCell ref="T146:AD146"/>
    <mergeCell ref="T147:V147"/>
    <mergeCell ref="T148:V148"/>
    <mergeCell ref="T149:V149"/>
  </mergeCells>
  <pageMargins left="1.299212598425197" right="0" top="0.39370078740157483" bottom="0" header="0.78740157480314965" footer="0.78740157480314965"/>
  <pageSetup paperSize="5" scale="65" orientation="landscape" r:id="rId1"/>
  <headerFooter alignWithMargins="0"/>
  <rowBreaks count="3" manualBreakCount="3">
    <brk id="61" max="14" man="1"/>
    <brk id="83" max="14" man="1"/>
    <brk id="154"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23"/>
  <sheetViews>
    <sheetView tabSelected="1" topLeftCell="A312" zoomScale="10" zoomScaleNormal="10" zoomScaleSheetLayoutView="24" zoomScalePageLayoutView="24" workbookViewId="0">
      <selection activeCell="K323" sqref="K323"/>
    </sheetView>
  </sheetViews>
  <sheetFormatPr baseColWidth="10" defaultRowHeight="272.45" customHeight="1" x14ac:dyDescent="0.7"/>
  <cols>
    <col min="1" max="1" width="16.26953125" style="438" customWidth="1"/>
    <col min="2" max="2" width="30" style="215" customWidth="1"/>
    <col min="3" max="3" width="33.7265625" customWidth="1"/>
    <col min="4" max="4" width="36.453125" customWidth="1"/>
    <col min="5" max="5" width="88.81640625" customWidth="1"/>
    <col min="6" max="6" width="15.7265625" customWidth="1"/>
    <col min="7" max="7" width="18.08984375" customWidth="1"/>
    <col min="8" max="8" width="24.81640625" customWidth="1"/>
    <col min="9" max="9" width="18.54296875" customWidth="1"/>
    <col min="10" max="10" width="29.81640625" style="196" customWidth="1"/>
    <col min="11" max="11" width="33.26953125" customWidth="1"/>
    <col min="12" max="12" width="56.26953125" customWidth="1"/>
    <col min="13" max="13" width="61.81640625" style="207" customWidth="1"/>
    <col min="14" max="14" width="57.7265625" style="207"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9.54296875" customWidth="1"/>
    <col min="24" max="24" width="65.36328125" style="367" customWidth="1"/>
    <col min="25" max="25" width="77.6328125" style="367" customWidth="1"/>
    <col min="26" max="26" width="66.453125" style="367"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8" customHeight="1" x14ac:dyDescent="0.7">
      <c r="A1" s="437"/>
      <c r="B1" s="211"/>
      <c r="C1" s="1"/>
      <c r="D1" s="2"/>
      <c r="E1" s="3"/>
      <c r="F1" s="2"/>
      <c r="G1" s="2"/>
      <c r="H1" s="2"/>
      <c r="I1" s="2"/>
      <c r="J1" s="2"/>
      <c r="K1" s="4"/>
      <c r="L1" s="2"/>
      <c r="M1" s="549"/>
      <c r="N1" s="203"/>
      <c r="O1" s="2"/>
      <c r="P1" s="2"/>
      <c r="Q1" s="2"/>
      <c r="R1" s="5"/>
      <c r="S1" s="6"/>
      <c r="T1" s="550"/>
      <c r="U1" s="343"/>
      <c r="V1" s="7"/>
      <c r="W1" s="7"/>
      <c r="X1" s="355"/>
      <c r="Y1" s="356"/>
      <c r="Z1" s="357"/>
      <c r="AA1" s="7"/>
      <c r="AB1" s="7"/>
      <c r="AC1" s="7"/>
      <c r="AD1" s="7"/>
      <c r="AE1" s="7"/>
      <c r="AF1" s="7"/>
      <c r="AG1" s="8"/>
    </row>
    <row r="2" spans="1:33" ht="61.5" x14ac:dyDescent="0.7">
      <c r="A2" s="431"/>
      <c r="B2" s="212"/>
      <c r="C2" s="655" t="s">
        <v>266</v>
      </c>
      <c r="D2" s="655"/>
      <c r="E2" s="655"/>
      <c r="F2" s="655"/>
      <c r="G2" s="655"/>
      <c r="H2" s="655"/>
      <c r="I2" s="655"/>
      <c r="J2" s="655"/>
      <c r="K2" s="655"/>
      <c r="L2" s="655"/>
      <c r="M2" s="655"/>
      <c r="N2" s="655"/>
      <c r="O2" s="655"/>
      <c r="P2" s="655"/>
      <c r="Q2" s="655"/>
      <c r="R2" s="9"/>
      <c r="S2" s="6"/>
      <c r="T2" s="550"/>
      <c r="U2" s="343"/>
      <c r="V2" s="7"/>
      <c r="W2" s="7"/>
      <c r="X2" s="355"/>
      <c r="Y2" s="356"/>
      <c r="Z2" s="357"/>
      <c r="AA2" s="7"/>
      <c r="AB2" s="7"/>
      <c r="AC2" s="7"/>
      <c r="AD2" s="7"/>
      <c r="AE2" s="7"/>
      <c r="AF2" s="7"/>
      <c r="AG2" s="8"/>
    </row>
    <row r="3" spans="1:33" ht="45.75" customHeight="1" x14ac:dyDescent="0.7">
      <c r="A3" s="437"/>
      <c r="B3" s="211"/>
      <c r="C3" s="1"/>
      <c r="D3" s="10"/>
      <c r="E3" s="11"/>
      <c r="F3" s="2"/>
      <c r="G3" s="2"/>
      <c r="H3" s="2"/>
      <c r="I3" s="2"/>
      <c r="J3" s="2"/>
      <c r="K3" s="4"/>
      <c r="L3" s="2"/>
      <c r="M3" s="549"/>
      <c r="N3" s="203"/>
      <c r="O3" s="2"/>
      <c r="P3" s="2"/>
      <c r="Q3" s="2"/>
      <c r="R3" s="5"/>
      <c r="S3" s="6"/>
      <c r="T3" s="550"/>
      <c r="U3" s="343"/>
      <c r="V3" s="7"/>
      <c r="W3" s="7"/>
      <c r="X3" s="355"/>
      <c r="Y3" s="356"/>
      <c r="Z3" s="357"/>
      <c r="AA3" s="7"/>
      <c r="AB3" s="7"/>
      <c r="AC3" s="7"/>
      <c r="AD3" s="7"/>
      <c r="AE3" s="7"/>
      <c r="AF3" s="7"/>
      <c r="AG3" s="8"/>
    </row>
    <row r="4" spans="1:33" ht="61.5" x14ac:dyDescent="0.7">
      <c r="A4" s="437"/>
      <c r="B4" s="211"/>
      <c r="C4" s="1"/>
      <c r="D4" s="656" t="s">
        <v>0</v>
      </c>
      <c r="E4" s="656"/>
      <c r="F4" s="2"/>
      <c r="G4" s="2"/>
      <c r="H4" s="2"/>
      <c r="I4" s="2"/>
      <c r="J4" s="2"/>
      <c r="K4" s="4"/>
      <c r="L4" s="2"/>
      <c r="M4" s="549"/>
      <c r="N4" s="203"/>
      <c r="O4" s="2"/>
      <c r="P4" s="2"/>
      <c r="Q4" s="2"/>
      <c r="R4" s="5"/>
      <c r="S4" s="6"/>
      <c r="T4" s="550"/>
      <c r="U4" s="343"/>
      <c r="V4" s="7"/>
      <c r="W4" s="7"/>
      <c r="X4" s="355"/>
      <c r="Y4" s="356"/>
      <c r="Z4" s="357"/>
      <c r="AA4" s="7"/>
      <c r="AB4" s="7"/>
      <c r="AC4" s="7"/>
      <c r="AD4" s="7"/>
      <c r="AE4" s="7"/>
      <c r="AF4" s="7"/>
      <c r="AG4" s="8"/>
    </row>
    <row r="5" spans="1:33" ht="61.5" x14ac:dyDescent="0.7">
      <c r="A5" s="431"/>
      <c r="B5" s="213"/>
      <c r="C5" s="12"/>
      <c r="D5" s="13" t="s">
        <v>1</v>
      </c>
      <c r="E5" s="657" t="s">
        <v>2</v>
      </c>
      <c r="F5" s="657"/>
      <c r="G5" s="2"/>
      <c r="H5" s="6"/>
      <c r="I5" s="6"/>
      <c r="J5" s="658" t="s">
        <v>3</v>
      </c>
      <c r="K5" s="658"/>
      <c r="L5" s="658"/>
      <c r="M5" s="658"/>
      <c r="N5" s="658"/>
      <c r="O5" s="6"/>
      <c r="P5" s="6"/>
      <c r="Q5" s="6"/>
      <c r="R5" s="14"/>
      <c r="S5" s="6"/>
      <c r="T5" s="550"/>
      <c r="U5" s="343"/>
      <c r="V5" s="7"/>
      <c r="W5" s="7"/>
      <c r="X5" s="355"/>
      <c r="Y5" s="356"/>
      <c r="Z5" s="357"/>
      <c r="AA5" s="7"/>
      <c r="AB5" s="7"/>
      <c r="AC5" s="7"/>
      <c r="AD5" s="7"/>
      <c r="AE5" s="7"/>
      <c r="AF5" s="7"/>
      <c r="AG5" s="8"/>
    </row>
    <row r="6" spans="1:33" ht="61.5" x14ac:dyDescent="0.7">
      <c r="A6" s="431"/>
      <c r="B6" s="213"/>
      <c r="C6" s="12"/>
      <c r="D6" s="15" t="s">
        <v>4</v>
      </c>
      <c r="E6" s="657" t="s">
        <v>5</v>
      </c>
      <c r="F6" s="657"/>
      <c r="G6" s="2"/>
      <c r="H6" s="6"/>
      <c r="I6" s="6"/>
      <c r="J6" s="658"/>
      <c r="K6" s="658"/>
      <c r="L6" s="658"/>
      <c r="M6" s="658"/>
      <c r="N6" s="658"/>
      <c r="O6" s="6"/>
      <c r="P6" s="6"/>
      <c r="Q6" s="6"/>
      <c r="R6" s="14"/>
      <c r="S6" s="6"/>
      <c r="T6" s="550"/>
      <c r="U6" s="343"/>
      <c r="V6" s="7"/>
      <c r="W6" s="7"/>
      <c r="X6" s="355"/>
      <c r="Y6" s="356"/>
      <c r="Z6" s="357"/>
      <c r="AA6" s="7"/>
      <c r="AB6" s="7"/>
      <c r="AC6" s="7"/>
      <c r="AD6" s="7"/>
      <c r="AE6" s="7"/>
      <c r="AF6" s="7"/>
      <c r="AG6" s="8"/>
    </row>
    <row r="7" spans="1:33" ht="61.5" x14ac:dyDescent="0.7">
      <c r="A7" s="431"/>
      <c r="B7" s="213"/>
      <c r="C7" s="12"/>
      <c r="D7" s="15" t="s">
        <v>6</v>
      </c>
      <c r="E7" s="659">
        <v>7395656</v>
      </c>
      <c r="F7" s="659"/>
      <c r="G7" s="16"/>
      <c r="H7" s="6"/>
      <c r="I7" s="6"/>
      <c r="J7" s="658"/>
      <c r="K7" s="658"/>
      <c r="L7" s="658"/>
      <c r="M7" s="658"/>
      <c r="N7" s="658"/>
      <c r="O7" s="6"/>
      <c r="P7" s="6"/>
      <c r="Q7" s="6"/>
      <c r="R7" s="14"/>
      <c r="S7" s="6"/>
      <c r="T7" s="550"/>
      <c r="U7" s="343" t="s">
        <v>7</v>
      </c>
      <c r="V7" s="7"/>
      <c r="W7" s="7"/>
      <c r="X7" s="355"/>
      <c r="Y7" s="356"/>
      <c r="Z7" s="357"/>
      <c r="AA7" s="7"/>
      <c r="AB7" s="7"/>
      <c r="AC7" s="7"/>
      <c r="AD7" s="7"/>
      <c r="AE7" s="7"/>
      <c r="AF7" s="7"/>
      <c r="AG7" s="8"/>
    </row>
    <row r="8" spans="1:33" ht="61.5" x14ac:dyDescent="0.7">
      <c r="A8" s="431"/>
      <c r="B8" s="213"/>
      <c r="C8" s="12"/>
      <c r="D8" s="15" t="s">
        <v>8</v>
      </c>
      <c r="E8" s="660" t="s">
        <v>9</v>
      </c>
      <c r="F8" s="660"/>
      <c r="G8" s="17"/>
      <c r="H8" s="6"/>
      <c r="I8" s="6"/>
      <c r="J8" s="658"/>
      <c r="K8" s="658"/>
      <c r="L8" s="658"/>
      <c r="M8" s="658"/>
      <c r="N8" s="658"/>
      <c r="O8" s="6"/>
      <c r="P8" s="6"/>
      <c r="Q8" s="6"/>
      <c r="R8" s="14"/>
      <c r="S8" s="6"/>
      <c r="T8" s="550"/>
      <c r="U8" s="343"/>
      <c r="V8" s="7"/>
      <c r="W8" s="7"/>
      <c r="X8" s="355"/>
      <c r="Y8" s="356"/>
      <c r="Z8" s="357"/>
      <c r="AA8" s="7"/>
      <c r="AB8" s="7"/>
      <c r="AC8" s="7"/>
      <c r="AD8" s="7"/>
      <c r="AE8" s="7"/>
      <c r="AF8" s="7"/>
      <c r="AG8" s="8"/>
    </row>
    <row r="9" spans="1:33" ht="61.5" x14ac:dyDescent="0.7">
      <c r="A9" s="431"/>
      <c r="B9" s="213"/>
      <c r="C9" s="12"/>
      <c r="D9" s="15" t="s">
        <v>10</v>
      </c>
      <c r="E9" s="657" t="s">
        <v>11</v>
      </c>
      <c r="F9" s="657"/>
      <c r="G9" s="2"/>
      <c r="H9" s="6"/>
      <c r="I9" s="6"/>
      <c r="J9" s="658"/>
      <c r="K9" s="658"/>
      <c r="L9" s="658"/>
      <c r="M9" s="658"/>
      <c r="N9" s="658"/>
      <c r="O9" s="6"/>
      <c r="P9" s="6"/>
      <c r="Q9" s="6"/>
      <c r="R9" s="14"/>
      <c r="S9" s="432"/>
      <c r="T9" s="551"/>
      <c r="U9" s="432"/>
      <c r="V9" s="432"/>
      <c r="W9" s="7"/>
      <c r="X9" s="355"/>
      <c r="Y9" s="356"/>
      <c r="Z9" s="357"/>
      <c r="AA9" s="7"/>
      <c r="AB9" s="7"/>
      <c r="AC9" s="7"/>
      <c r="AD9" s="7"/>
      <c r="AE9" s="7"/>
      <c r="AF9" s="7"/>
      <c r="AG9" s="8"/>
    </row>
    <row r="10" spans="1:33" ht="61.5" x14ac:dyDescent="0.7">
      <c r="A10" s="431"/>
      <c r="B10" s="213"/>
      <c r="C10" s="12"/>
      <c r="D10" s="15" t="s">
        <v>12</v>
      </c>
      <c r="E10" s="663" t="s">
        <v>13</v>
      </c>
      <c r="F10" s="663"/>
      <c r="G10" s="18"/>
      <c r="H10" s="6"/>
      <c r="I10" s="6"/>
      <c r="J10" s="19"/>
      <c r="K10" s="19"/>
      <c r="L10" s="19"/>
      <c r="M10" s="552"/>
      <c r="N10" s="204"/>
      <c r="O10" s="6"/>
      <c r="P10" s="6"/>
      <c r="Q10" s="6"/>
      <c r="R10" s="14"/>
      <c r="S10" s="20"/>
      <c r="T10" s="553"/>
      <c r="U10" s="554"/>
      <c r="V10" s="554"/>
      <c r="W10" s="7"/>
      <c r="X10" s="355"/>
      <c r="Y10" s="356"/>
      <c r="Z10" s="357"/>
      <c r="AA10" s="7"/>
      <c r="AB10" s="7"/>
      <c r="AC10" s="7"/>
      <c r="AD10" s="7"/>
      <c r="AE10" s="7"/>
      <c r="AF10" s="7"/>
      <c r="AG10" s="8"/>
    </row>
    <row r="11" spans="1:33" s="172" customFormat="1" ht="61.5" x14ac:dyDescent="0.7">
      <c r="A11" s="431"/>
      <c r="B11" s="214"/>
      <c r="C11" s="12"/>
      <c r="D11" s="173" t="s">
        <v>14</v>
      </c>
      <c r="E11" s="664" t="s">
        <v>1684</v>
      </c>
      <c r="F11" s="665"/>
      <c r="G11" s="18"/>
      <c r="H11" s="174"/>
      <c r="I11" s="174"/>
      <c r="J11" s="666" t="s">
        <v>15</v>
      </c>
      <c r="K11" s="667"/>
      <c r="L11" s="667"/>
      <c r="M11" s="667"/>
      <c r="N11" s="668"/>
      <c r="O11" s="174"/>
      <c r="P11" s="174"/>
      <c r="Q11" s="174"/>
      <c r="R11" s="14"/>
      <c r="S11" s="175"/>
      <c r="T11" s="555"/>
      <c r="U11" s="556"/>
      <c r="V11" s="556"/>
      <c r="W11" s="176"/>
      <c r="X11" s="358"/>
      <c r="Y11" s="359"/>
      <c r="Z11" s="360"/>
      <c r="AA11" s="176"/>
      <c r="AB11" s="176"/>
      <c r="AC11" s="176"/>
      <c r="AD11" s="176"/>
      <c r="AE11" s="176"/>
      <c r="AF11" s="176"/>
      <c r="AG11" s="177"/>
    </row>
    <row r="12" spans="1:33" s="172" customFormat="1" ht="61.5" x14ac:dyDescent="0.7">
      <c r="A12" s="431"/>
      <c r="B12" s="214"/>
      <c r="C12" s="12"/>
      <c r="D12" s="173" t="s">
        <v>16</v>
      </c>
      <c r="E12" s="675">
        <f>SUM(N18)</f>
        <v>19239920161.110001</v>
      </c>
      <c r="F12" s="676"/>
      <c r="G12" s="178"/>
      <c r="H12" s="174"/>
      <c r="I12" s="174"/>
      <c r="J12" s="669"/>
      <c r="K12" s="670"/>
      <c r="L12" s="670"/>
      <c r="M12" s="670"/>
      <c r="N12" s="671"/>
      <c r="O12" s="174"/>
      <c r="P12" s="174"/>
      <c r="Q12" s="174"/>
      <c r="R12" s="14"/>
      <c r="S12" s="179"/>
      <c r="T12" s="555"/>
      <c r="U12" s="555"/>
      <c r="V12" s="555"/>
      <c r="W12" s="176"/>
      <c r="X12" s="358"/>
      <c r="Y12" s="359"/>
      <c r="Z12" s="360"/>
      <c r="AA12" s="176"/>
      <c r="AB12" s="176"/>
      <c r="AC12" s="176"/>
      <c r="AD12" s="176"/>
      <c r="AE12" s="176"/>
      <c r="AF12" s="176"/>
      <c r="AG12" s="177"/>
    </row>
    <row r="13" spans="1:33" s="172" customFormat="1" ht="61.5" x14ac:dyDescent="0.7">
      <c r="A13" s="431"/>
      <c r="B13" s="214"/>
      <c r="C13" s="12"/>
      <c r="D13" s="173" t="s">
        <v>17</v>
      </c>
      <c r="E13" s="648">
        <v>280000000</v>
      </c>
      <c r="F13" s="648"/>
      <c r="G13" s="180"/>
      <c r="H13" s="174"/>
      <c r="I13" s="174"/>
      <c r="J13" s="669"/>
      <c r="K13" s="670"/>
      <c r="L13" s="670"/>
      <c r="M13" s="670"/>
      <c r="N13" s="671"/>
      <c r="O13" s="174"/>
      <c r="P13" s="174"/>
      <c r="Q13" s="18"/>
      <c r="R13" s="14"/>
      <c r="S13" s="181"/>
      <c r="T13" s="557"/>
      <c r="U13" s="557"/>
      <c r="V13" s="182"/>
      <c r="W13" s="176"/>
      <c r="X13" s="358"/>
      <c r="Y13" s="359"/>
      <c r="Z13" s="360"/>
      <c r="AA13" s="176"/>
      <c r="AB13" s="176"/>
      <c r="AC13" s="176"/>
      <c r="AD13" s="176"/>
      <c r="AE13" s="176"/>
      <c r="AF13" s="176"/>
      <c r="AG13" s="177"/>
    </row>
    <row r="14" spans="1:33" s="172" customFormat="1" ht="61.5" x14ac:dyDescent="0.7">
      <c r="A14" s="431"/>
      <c r="B14" s="214"/>
      <c r="C14" s="12"/>
      <c r="D14" s="173" t="s">
        <v>18</v>
      </c>
      <c r="E14" s="649">
        <v>28000000</v>
      </c>
      <c r="F14" s="649"/>
      <c r="G14" s="180"/>
      <c r="H14" s="174"/>
      <c r="I14" s="174"/>
      <c r="J14" s="669"/>
      <c r="K14" s="670"/>
      <c r="L14" s="670"/>
      <c r="M14" s="670"/>
      <c r="N14" s="671"/>
      <c r="O14" s="174"/>
      <c r="P14" s="174"/>
      <c r="Q14" s="174"/>
      <c r="R14" s="14"/>
      <c r="S14" s="181"/>
      <c r="T14" s="557"/>
      <c r="U14" s="557"/>
      <c r="V14" s="182"/>
      <c r="W14" s="176"/>
      <c r="X14" s="361"/>
      <c r="Y14" s="359"/>
      <c r="Z14" s="360"/>
      <c r="AA14" s="176"/>
      <c r="AB14" s="176"/>
      <c r="AC14" s="176"/>
      <c r="AD14" s="176"/>
      <c r="AE14" s="176"/>
      <c r="AF14" s="176"/>
      <c r="AG14" s="177"/>
    </row>
    <row r="15" spans="1:33" s="172" customFormat="1" ht="62.25" thickBot="1" x14ac:dyDescent="0.75">
      <c r="A15" s="431"/>
      <c r="B15" s="214"/>
      <c r="C15" s="12"/>
      <c r="D15" s="183" t="s">
        <v>19</v>
      </c>
      <c r="E15" s="650">
        <v>44747</v>
      </c>
      <c r="F15" s="651"/>
      <c r="G15" s="184"/>
      <c r="H15" s="174"/>
      <c r="I15" s="174"/>
      <c r="J15" s="672"/>
      <c r="K15" s="673"/>
      <c r="L15" s="673"/>
      <c r="M15" s="673"/>
      <c r="N15" s="674"/>
      <c r="O15" s="174"/>
      <c r="P15" s="185"/>
      <c r="Q15" s="174"/>
      <c r="R15" s="14"/>
      <c r="S15" s="181"/>
      <c r="T15" s="557"/>
      <c r="U15" s="557"/>
      <c r="V15" s="182"/>
      <c r="W15" s="176"/>
      <c r="X15" s="358"/>
      <c r="Y15" s="359"/>
      <c r="Z15" s="360"/>
      <c r="AA15" s="176"/>
      <c r="AB15" s="176"/>
      <c r="AC15" s="176"/>
      <c r="AD15" s="176"/>
      <c r="AE15" s="176"/>
      <c r="AF15" s="176"/>
      <c r="AG15" s="177"/>
    </row>
    <row r="16" spans="1:33" s="172" customFormat="1" ht="39.6" customHeight="1" x14ac:dyDescent="0.7">
      <c r="A16" s="431"/>
      <c r="B16" s="214"/>
      <c r="C16" s="12"/>
      <c r="D16" s="18"/>
      <c r="E16" s="186"/>
      <c r="F16" s="187"/>
      <c r="G16" s="187"/>
      <c r="H16" s="174"/>
      <c r="I16" s="174"/>
      <c r="J16" s="18"/>
      <c r="K16" s="188"/>
      <c r="L16" s="189"/>
      <c r="M16" s="558"/>
      <c r="N16" s="205"/>
      <c r="O16" s="174"/>
      <c r="P16" s="174"/>
      <c r="Q16" s="190"/>
      <c r="R16" s="21"/>
      <c r="S16" s="174"/>
      <c r="T16" s="559"/>
      <c r="U16" s="344"/>
      <c r="V16" s="176"/>
      <c r="W16" s="176"/>
      <c r="X16" s="362"/>
      <c r="Y16" s="359"/>
      <c r="Z16" s="360"/>
      <c r="AA16" s="176"/>
      <c r="AB16" s="176"/>
      <c r="AC16" s="176"/>
      <c r="AD16" s="176"/>
      <c r="AE16" s="176"/>
      <c r="AF16" s="176"/>
      <c r="AG16" s="177"/>
    </row>
    <row r="17" spans="1:33" s="172" customFormat="1" ht="39.6" customHeight="1" thickBot="1" x14ac:dyDescent="0.75">
      <c r="A17" s="431"/>
      <c r="B17" s="214"/>
      <c r="C17" s="12"/>
      <c r="D17" s="652" t="s">
        <v>20</v>
      </c>
      <c r="E17" s="652"/>
      <c r="F17" s="174"/>
      <c r="G17" s="191"/>
      <c r="H17" s="653"/>
      <c r="I17" s="653"/>
      <c r="J17" s="174"/>
      <c r="K17" s="191"/>
      <c r="L17" s="560"/>
      <c r="M17" s="206"/>
      <c r="N17" s="206"/>
      <c r="O17" s="174"/>
      <c r="P17" s="174"/>
      <c r="Q17" s="192"/>
      <c r="R17" s="22"/>
      <c r="S17" s="174"/>
      <c r="T17" s="561"/>
      <c r="U17" s="344"/>
      <c r="V17" s="176"/>
      <c r="W17" s="176"/>
      <c r="X17" s="363"/>
      <c r="Y17" s="364"/>
      <c r="Z17" s="365"/>
      <c r="AA17" s="118"/>
      <c r="AB17" s="176"/>
      <c r="AC17" s="176"/>
      <c r="AD17" s="176"/>
      <c r="AE17" s="176"/>
      <c r="AF17" s="176"/>
      <c r="AG17" s="177"/>
    </row>
    <row r="18" spans="1:33" s="172" customFormat="1" ht="72" customHeight="1" x14ac:dyDescent="0.4">
      <c r="A18" s="431"/>
      <c r="B18" s="214"/>
      <c r="C18" s="12"/>
      <c r="D18" s="193"/>
      <c r="E18" s="194"/>
      <c r="F18" s="174"/>
      <c r="G18" s="195"/>
      <c r="H18" s="647"/>
      <c r="I18" s="647"/>
      <c r="J18" s="174"/>
      <c r="K18" s="195"/>
      <c r="L18" s="562"/>
      <c r="M18" s="563">
        <f>SUBTOTAL(9,M20:M321)</f>
        <v>30415033425.110001</v>
      </c>
      <c r="N18" s="563">
        <f>SUBTOTAL(9,N20:N321)</f>
        <v>19239920161.110001</v>
      </c>
      <c r="O18" s="564"/>
      <c r="P18" s="174"/>
      <c r="Q18" s="174"/>
      <c r="R18" s="14"/>
      <c r="S18" s="174"/>
      <c r="T18" s="559"/>
      <c r="U18" s="344"/>
      <c r="V18" s="176"/>
      <c r="W18" s="176"/>
      <c r="X18" s="563">
        <f t="shared" ref="X18:Y18" si="0">SUBTOTAL(9,X20:X321)</f>
        <v>15497153470.890001</v>
      </c>
      <c r="Y18" s="563">
        <f t="shared" si="0"/>
        <v>0</v>
      </c>
      <c r="Z18" s="563">
        <f>SUBTOTAL(9,Z20:Z321)</f>
        <v>15497153470.890001</v>
      </c>
      <c r="AA18" s="565"/>
      <c r="AB18" s="565"/>
      <c r="AC18" s="176"/>
      <c r="AD18" s="176"/>
      <c r="AE18" s="176"/>
      <c r="AF18" s="176"/>
      <c r="AG18" s="177"/>
    </row>
    <row r="19" spans="1:33" ht="148.5" customHeight="1" x14ac:dyDescent="0.35">
      <c r="A19" s="531" t="s">
        <v>23</v>
      </c>
      <c r="B19" s="532" t="s">
        <v>24</v>
      </c>
      <c r="C19" s="544" t="s">
        <v>25</v>
      </c>
      <c r="D19" s="544" t="s">
        <v>26</v>
      </c>
      <c r="E19" s="544" t="s">
        <v>27</v>
      </c>
      <c r="F19" s="544" t="s">
        <v>28</v>
      </c>
      <c r="G19" s="544" t="s">
        <v>29</v>
      </c>
      <c r="H19" s="544" t="s">
        <v>242</v>
      </c>
      <c r="I19" s="544" t="s">
        <v>30</v>
      </c>
      <c r="J19" s="544" t="s">
        <v>31</v>
      </c>
      <c r="K19" s="544" t="s">
        <v>32</v>
      </c>
      <c r="L19" s="544" t="s">
        <v>33</v>
      </c>
      <c r="M19" s="566" t="s">
        <v>34</v>
      </c>
      <c r="N19" s="534" t="s">
        <v>35</v>
      </c>
      <c r="O19" s="533" t="s">
        <v>36</v>
      </c>
      <c r="P19" s="533" t="s">
        <v>37</v>
      </c>
      <c r="Q19" s="544" t="s">
        <v>38</v>
      </c>
      <c r="R19" s="23"/>
      <c r="S19" s="209" t="s">
        <v>39</v>
      </c>
      <c r="T19" s="209" t="s">
        <v>40</v>
      </c>
      <c r="U19" s="209" t="s">
        <v>41</v>
      </c>
      <c r="V19" s="209" t="s">
        <v>42</v>
      </c>
      <c r="W19" s="209" t="s">
        <v>43</v>
      </c>
      <c r="X19" s="366" t="s">
        <v>44</v>
      </c>
      <c r="Y19" s="366" t="s">
        <v>45</v>
      </c>
      <c r="Z19" s="366" t="s">
        <v>249</v>
      </c>
      <c r="AA19" s="209" t="s">
        <v>46</v>
      </c>
      <c r="AB19" s="209" t="s">
        <v>47</v>
      </c>
      <c r="AC19" s="209" t="s">
        <v>48</v>
      </c>
      <c r="AD19" s="209" t="s">
        <v>49</v>
      </c>
      <c r="AE19" s="209" t="s">
        <v>50</v>
      </c>
      <c r="AF19" s="209" t="s">
        <v>51</v>
      </c>
      <c r="AG19" s="209" t="s">
        <v>52</v>
      </c>
    </row>
    <row r="20" spans="1:33" ht="317.25" customHeight="1" x14ac:dyDescent="0.35">
      <c r="A20" s="677">
        <v>1</v>
      </c>
      <c r="B20" s="600"/>
      <c r="C20" s="542" t="s">
        <v>277</v>
      </c>
      <c r="D20" s="601" t="s">
        <v>674</v>
      </c>
      <c r="E20" s="602" t="s">
        <v>680</v>
      </c>
      <c r="F20" s="597" t="s">
        <v>278</v>
      </c>
      <c r="G20" s="545">
        <v>1</v>
      </c>
      <c r="H20" s="545" t="s">
        <v>279</v>
      </c>
      <c r="I20" s="603">
        <v>2</v>
      </c>
      <c r="J20" s="545" t="s">
        <v>284</v>
      </c>
      <c r="K20" s="545" t="s">
        <v>281</v>
      </c>
      <c r="L20" s="545" t="s">
        <v>285</v>
      </c>
      <c r="M20" s="567">
        <v>10000000</v>
      </c>
      <c r="N20" s="568">
        <v>10000000</v>
      </c>
      <c r="O20" s="542" t="s">
        <v>282</v>
      </c>
      <c r="P20" s="542" t="s">
        <v>53</v>
      </c>
      <c r="Q20" s="543" t="s">
        <v>283</v>
      </c>
      <c r="S20" s="678"/>
      <c r="T20" s="679"/>
      <c r="U20" s="680"/>
      <c r="V20" s="681"/>
      <c r="W20" s="682"/>
      <c r="X20" s="683"/>
      <c r="Y20" s="684"/>
      <c r="Z20" s="683"/>
      <c r="AA20" s="681"/>
      <c r="AB20" s="682"/>
      <c r="AC20" s="681"/>
      <c r="AD20" s="685"/>
      <c r="AE20" s="685"/>
      <c r="AF20" s="682"/>
      <c r="AG20" s="682"/>
    </row>
    <row r="21" spans="1:33" ht="409.6" customHeight="1" x14ac:dyDescent="0.35">
      <c r="A21" s="677">
        <v>1</v>
      </c>
      <c r="B21" s="600"/>
      <c r="C21" s="542" t="s">
        <v>277</v>
      </c>
      <c r="D21" s="601" t="s">
        <v>674</v>
      </c>
      <c r="E21" s="602" t="s">
        <v>534</v>
      </c>
      <c r="F21" s="597" t="s">
        <v>278</v>
      </c>
      <c r="G21" s="545">
        <v>1</v>
      </c>
      <c r="H21" s="545" t="s">
        <v>279</v>
      </c>
      <c r="I21" s="603">
        <v>2</v>
      </c>
      <c r="J21" s="545" t="s">
        <v>284</v>
      </c>
      <c r="K21" s="545" t="s">
        <v>281</v>
      </c>
      <c r="L21" s="545" t="s">
        <v>286</v>
      </c>
      <c r="M21" s="567">
        <v>5000000</v>
      </c>
      <c r="N21" s="568">
        <v>5000000</v>
      </c>
      <c r="O21" s="542" t="s">
        <v>282</v>
      </c>
      <c r="P21" s="542" t="s">
        <v>53</v>
      </c>
      <c r="Q21" s="543" t="s">
        <v>283</v>
      </c>
      <c r="S21" s="686"/>
      <c r="T21" s="687"/>
      <c r="U21" s="688"/>
      <c r="V21" s="687"/>
      <c r="W21" s="689"/>
      <c r="X21" s="690"/>
      <c r="Y21" s="691"/>
      <c r="Z21" s="690"/>
      <c r="AA21" s="687"/>
      <c r="AB21" s="692"/>
      <c r="AC21" s="687"/>
      <c r="AD21" s="693"/>
      <c r="AE21" s="693"/>
      <c r="AF21" s="687"/>
      <c r="AG21" s="687"/>
    </row>
    <row r="22" spans="1:33" ht="309" customHeight="1" x14ac:dyDescent="0.35">
      <c r="A22" s="677">
        <v>1</v>
      </c>
      <c r="B22" s="600"/>
      <c r="C22" s="542" t="s">
        <v>277</v>
      </c>
      <c r="D22" s="601" t="s">
        <v>674</v>
      </c>
      <c r="E22" s="602" t="s">
        <v>534</v>
      </c>
      <c r="F22" s="597" t="s">
        <v>278</v>
      </c>
      <c r="G22" s="545">
        <v>1</v>
      </c>
      <c r="H22" s="545" t="s">
        <v>279</v>
      </c>
      <c r="I22" s="603">
        <v>2</v>
      </c>
      <c r="J22" s="545" t="s">
        <v>284</v>
      </c>
      <c r="K22" s="545" t="s">
        <v>281</v>
      </c>
      <c r="L22" s="545" t="s">
        <v>287</v>
      </c>
      <c r="M22" s="567">
        <v>15000000</v>
      </c>
      <c r="N22" s="568">
        <v>15000000</v>
      </c>
      <c r="O22" s="542" t="s">
        <v>282</v>
      </c>
      <c r="P22" s="542" t="s">
        <v>53</v>
      </c>
      <c r="Q22" s="543" t="s">
        <v>283</v>
      </c>
      <c r="S22" s="686"/>
      <c r="T22" s="687"/>
      <c r="U22" s="688"/>
      <c r="V22" s="687"/>
      <c r="W22" s="689"/>
      <c r="X22" s="690"/>
      <c r="Y22" s="691"/>
      <c r="Z22" s="690"/>
      <c r="AA22" s="687"/>
      <c r="AB22" s="692"/>
      <c r="AC22" s="687"/>
      <c r="AD22" s="693"/>
      <c r="AE22" s="693"/>
      <c r="AF22" s="687"/>
      <c r="AG22" s="687"/>
    </row>
    <row r="23" spans="1:33" ht="220.5" customHeight="1" x14ac:dyDescent="0.35">
      <c r="A23" s="569">
        <v>2</v>
      </c>
      <c r="B23" s="600"/>
      <c r="C23" s="542" t="s">
        <v>277</v>
      </c>
      <c r="D23" s="601">
        <v>44103103</v>
      </c>
      <c r="E23" s="602" t="s">
        <v>535</v>
      </c>
      <c r="F23" s="597" t="s">
        <v>278</v>
      </c>
      <c r="G23" s="545">
        <v>1</v>
      </c>
      <c r="H23" s="545" t="s">
        <v>279</v>
      </c>
      <c r="I23" s="603">
        <v>2</v>
      </c>
      <c r="J23" s="545" t="s">
        <v>301</v>
      </c>
      <c r="K23" s="545" t="s">
        <v>281</v>
      </c>
      <c r="L23" s="545" t="s">
        <v>290</v>
      </c>
      <c r="M23" s="567">
        <v>10300000</v>
      </c>
      <c r="N23" s="568">
        <v>10300000</v>
      </c>
      <c r="O23" s="542" t="s">
        <v>282</v>
      </c>
      <c r="P23" s="542" t="s">
        <v>53</v>
      </c>
      <c r="Q23" s="543" t="s">
        <v>283</v>
      </c>
      <c r="S23" s="686"/>
      <c r="T23" s="694"/>
      <c r="U23" s="688"/>
      <c r="V23" s="687"/>
      <c r="W23" s="689"/>
      <c r="X23" s="690"/>
      <c r="Y23" s="691"/>
      <c r="Z23" s="690"/>
      <c r="AA23" s="687"/>
      <c r="AB23" s="689"/>
      <c r="AC23" s="687"/>
      <c r="AD23" s="693"/>
      <c r="AE23" s="693"/>
      <c r="AF23" s="689"/>
      <c r="AG23" s="689"/>
    </row>
    <row r="24" spans="1:33" ht="272.45" customHeight="1" x14ac:dyDescent="0.35">
      <c r="A24" s="569">
        <v>3</v>
      </c>
      <c r="B24" s="600"/>
      <c r="C24" s="542" t="s">
        <v>277</v>
      </c>
      <c r="D24" s="601">
        <v>84131603</v>
      </c>
      <c r="E24" s="602" t="s">
        <v>536</v>
      </c>
      <c r="F24" s="597" t="s">
        <v>278</v>
      </c>
      <c r="G24" s="545">
        <v>1</v>
      </c>
      <c r="H24" s="545" t="s">
        <v>291</v>
      </c>
      <c r="I24" s="603">
        <v>2</v>
      </c>
      <c r="J24" s="545" t="s">
        <v>289</v>
      </c>
      <c r="K24" s="545" t="s">
        <v>281</v>
      </c>
      <c r="L24" s="545" t="s">
        <v>56</v>
      </c>
      <c r="M24" s="567">
        <v>9000000</v>
      </c>
      <c r="N24" s="568">
        <v>9000000</v>
      </c>
      <c r="O24" s="542" t="s">
        <v>282</v>
      </c>
      <c r="P24" s="542" t="s">
        <v>53</v>
      </c>
      <c r="Q24" s="543" t="s">
        <v>283</v>
      </c>
      <c r="S24" s="695" t="s">
        <v>1786</v>
      </c>
      <c r="T24" s="696" t="s">
        <v>1787</v>
      </c>
      <c r="U24" s="697">
        <v>44692</v>
      </c>
      <c r="V24" s="696" t="s">
        <v>1788</v>
      </c>
      <c r="W24" s="698" t="s">
        <v>1675</v>
      </c>
      <c r="X24" s="699">
        <v>7568464</v>
      </c>
      <c r="Y24" s="700">
        <v>0</v>
      </c>
      <c r="Z24" s="699">
        <v>7568464</v>
      </c>
      <c r="AA24" s="696" t="s">
        <v>1789</v>
      </c>
      <c r="AB24" s="701" t="s">
        <v>698</v>
      </c>
      <c r="AC24" s="696" t="s">
        <v>1790</v>
      </c>
      <c r="AD24" s="702">
        <v>44694</v>
      </c>
      <c r="AE24" s="702">
        <v>44895</v>
      </c>
      <c r="AF24" s="696" t="s">
        <v>1740</v>
      </c>
      <c r="AG24" s="696" t="s">
        <v>993</v>
      </c>
    </row>
    <row r="25" spans="1:33" ht="272.45" customHeight="1" x14ac:dyDescent="0.35">
      <c r="A25" s="569">
        <v>4</v>
      </c>
      <c r="B25" s="600"/>
      <c r="C25" s="542" t="s">
        <v>277</v>
      </c>
      <c r="D25" s="601">
        <v>46191601</v>
      </c>
      <c r="E25" s="602" t="s">
        <v>537</v>
      </c>
      <c r="F25" s="597" t="s">
        <v>278</v>
      </c>
      <c r="G25" s="545">
        <v>1</v>
      </c>
      <c r="H25" s="545" t="s">
        <v>292</v>
      </c>
      <c r="I25" s="603">
        <v>1</v>
      </c>
      <c r="J25" s="545" t="s">
        <v>294</v>
      </c>
      <c r="K25" s="545" t="s">
        <v>281</v>
      </c>
      <c r="L25" s="545" t="s">
        <v>58</v>
      </c>
      <c r="M25" s="567">
        <v>6000000</v>
      </c>
      <c r="N25" s="568">
        <v>6000000</v>
      </c>
      <c r="O25" s="542" t="s">
        <v>282</v>
      </c>
      <c r="P25" s="542" t="s">
        <v>53</v>
      </c>
      <c r="Q25" s="543" t="s">
        <v>283</v>
      </c>
      <c r="S25" s="686"/>
      <c r="T25" s="694"/>
      <c r="U25" s="688"/>
      <c r="V25" s="687"/>
      <c r="W25" s="689"/>
      <c r="X25" s="690"/>
      <c r="Y25" s="691"/>
      <c r="Z25" s="690"/>
      <c r="AA25" s="687"/>
      <c r="AB25" s="689"/>
      <c r="AC25" s="687"/>
      <c r="AD25" s="693"/>
      <c r="AE25" s="693"/>
      <c r="AF25" s="689"/>
      <c r="AG25" s="689"/>
    </row>
    <row r="26" spans="1:33" s="172" customFormat="1" ht="272.45" customHeight="1" x14ac:dyDescent="0.35">
      <c r="A26" s="569">
        <v>5</v>
      </c>
      <c r="B26" s="600"/>
      <c r="C26" s="542" t="s">
        <v>277</v>
      </c>
      <c r="D26" s="601" t="s">
        <v>675</v>
      </c>
      <c r="E26" s="602" t="s">
        <v>1662</v>
      </c>
      <c r="F26" s="597" t="s">
        <v>278</v>
      </c>
      <c r="G26" s="545">
        <v>1</v>
      </c>
      <c r="H26" s="545" t="s">
        <v>295</v>
      </c>
      <c r="I26" s="603">
        <v>7</v>
      </c>
      <c r="J26" s="545" t="s">
        <v>294</v>
      </c>
      <c r="K26" s="545" t="s">
        <v>281</v>
      </c>
      <c r="L26" s="545" t="s">
        <v>58</v>
      </c>
      <c r="M26" s="567">
        <v>18000000</v>
      </c>
      <c r="N26" s="568">
        <v>18000000</v>
      </c>
      <c r="O26" s="542" t="s">
        <v>282</v>
      </c>
      <c r="P26" s="542" t="s">
        <v>53</v>
      </c>
      <c r="Q26" s="543" t="s">
        <v>283</v>
      </c>
      <c r="R26" s="24"/>
      <c r="S26" s="695" t="s">
        <v>1709</v>
      </c>
      <c r="T26" s="696" t="s">
        <v>1710</v>
      </c>
      <c r="U26" s="697">
        <v>44650</v>
      </c>
      <c r="V26" s="696" t="s">
        <v>1711</v>
      </c>
      <c r="W26" s="698" t="s">
        <v>1175</v>
      </c>
      <c r="X26" s="699">
        <v>17969000</v>
      </c>
      <c r="Y26" s="700">
        <v>0</v>
      </c>
      <c r="Z26" s="699">
        <v>17969000</v>
      </c>
      <c r="AA26" s="696" t="s">
        <v>1712</v>
      </c>
      <c r="AB26" s="701" t="s">
        <v>698</v>
      </c>
      <c r="AC26" s="696" t="s">
        <v>1713</v>
      </c>
      <c r="AD26" s="702" t="s">
        <v>700</v>
      </c>
      <c r="AE26" s="702">
        <v>44834</v>
      </c>
      <c r="AF26" s="696" t="s">
        <v>1692</v>
      </c>
      <c r="AG26" s="696" t="s">
        <v>993</v>
      </c>
    </row>
    <row r="27" spans="1:33" ht="272.45" customHeight="1" x14ac:dyDescent="0.35">
      <c r="A27" s="677">
        <v>6</v>
      </c>
      <c r="B27" s="600"/>
      <c r="C27" s="542" t="s">
        <v>277</v>
      </c>
      <c r="D27" s="601" t="s">
        <v>684</v>
      </c>
      <c r="E27" s="602" t="s">
        <v>538</v>
      </c>
      <c r="F27" s="597" t="s">
        <v>278</v>
      </c>
      <c r="G27" s="545">
        <v>1</v>
      </c>
      <c r="H27" s="545" t="s">
        <v>291</v>
      </c>
      <c r="I27" s="603">
        <v>2</v>
      </c>
      <c r="J27" s="545" t="s">
        <v>280</v>
      </c>
      <c r="K27" s="545" t="s">
        <v>281</v>
      </c>
      <c r="L27" s="545" t="s">
        <v>296</v>
      </c>
      <c r="M27" s="567">
        <v>6000000</v>
      </c>
      <c r="N27" s="568">
        <v>6000000</v>
      </c>
      <c r="O27" s="542" t="s">
        <v>282</v>
      </c>
      <c r="P27" s="542" t="s">
        <v>53</v>
      </c>
      <c r="Q27" s="543" t="s">
        <v>283</v>
      </c>
      <c r="S27" s="695" t="s">
        <v>1748</v>
      </c>
      <c r="T27" s="696" t="s">
        <v>1688</v>
      </c>
      <c r="U27" s="697">
        <v>44680</v>
      </c>
      <c r="V27" s="696" t="s">
        <v>1749</v>
      </c>
      <c r="W27" s="698" t="s">
        <v>1675</v>
      </c>
      <c r="X27" s="699">
        <v>11981796</v>
      </c>
      <c r="Y27" s="700">
        <v>0</v>
      </c>
      <c r="Z27" s="699">
        <v>11981796</v>
      </c>
      <c r="AA27" s="696" t="s">
        <v>1750</v>
      </c>
      <c r="AB27" s="701" t="s">
        <v>1752</v>
      </c>
      <c r="AC27" s="696" t="s">
        <v>1751</v>
      </c>
      <c r="AD27" s="702">
        <v>44680</v>
      </c>
      <c r="AE27" s="702">
        <v>44711</v>
      </c>
      <c r="AF27" s="696" t="s">
        <v>1740</v>
      </c>
      <c r="AG27" s="696" t="s">
        <v>993</v>
      </c>
    </row>
    <row r="28" spans="1:33" ht="272.45" customHeight="1" x14ac:dyDescent="0.35">
      <c r="A28" s="677">
        <v>6</v>
      </c>
      <c r="B28" s="600"/>
      <c r="C28" s="542" t="s">
        <v>277</v>
      </c>
      <c r="D28" s="601" t="s">
        <v>684</v>
      </c>
      <c r="E28" s="602" t="s">
        <v>539</v>
      </c>
      <c r="F28" s="597" t="s">
        <v>278</v>
      </c>
      <c r="G28" s="545">
        <v>1</v>
      </c>
      <c r="H28" s="545" t="s">
        <v>291</v>
      </c>
      <c r="I28" s="603">
        <v>2</v>
      </c>
      <c r="J28" s="545" t="s">
        <v>280</v>
      </c>
      <c r="K28" s="545" t="s">
        <v>281</v>
      </c>
      <c r="L28" s="545" t="s">
        <v>297</v>
      </c>
      <c r="M28" s="567">
        <v>12000000</v>
      </c>
      <c r="N28" s="568">
        <v>12000000</v>
      </c>
      <c r="O28" s="542" t="s">
        <v>282</v>
      </c>
      <c r="P28" s="542" t="s">
        <v>53</v>
      </c>
      <c r="Q28" s="543" t="s">
        <v>283</v>
      </c>
      <c r="S28" s="695" t="s">
        <v>1748</v>
      </c>
      <c r="T28" s="696" t="s">
        <v>1688</v>
      </c>
      <c r="U28" s="697">
        <v>44680</v>
      </c>
      <c r="V28" s="696" t="s">
        <v>1749</v>
      </c>
      <c r="W28" s="698" t="s">
        <v>1675</v>
      </c>
      <c r="X28" s="699">
        <v>5992604</v>
      </c>
      <c r="Y28" s="700">
        <v>0</v>
      </c>
      <c r="Z28" s="699">
        <v>5992604</v>
      </c>
      <c r="AA28" s="696" t="s">
        <v>1750</v>
      </c>
      <c r="AB28" s="703" t="s">
        <v>1753</v>
      </c>
      <c r="AC28" s="696" t="s">
        <v>1751</v>
      </c>
      <c r="AD28" s="702">
        <v>44680</v>
      </c>
      <c r="AE28" s="702">
        <v>44711</v>
      </c>
      <c r="AF28" s="696" t="s">
        <v>1740</v>
      </c>
      <c r="AG28" s="696" t="s">
        <v>993</v>
      </c>
    </row>
    <row r="29" spans="1:33" ht="272.45" customHeight="1" x14ac:dyDescent="0.35">
      <c r="A29" s="569">
        <v>7</v>
      </c>
      <c r="B29" s="614"/>
      <c r="C29" s="704" t="s">
        <v>277</v>
      </c>
      <c r="D29" s="705">
        <v>44101706</v>
      </c>
      <c r="E29" s="706" t="s">
        <v>540</v>
      </c>
      <c r="F29" s="707" t="s">
        <v>278</v>
      </c>
      <c r="G29" s="708">
        <v>1</v>
      </c>
      <c r="H29" s="708" t="s">
        <v>295</v>
      </c>
      <c r="I29" s="709">
        <v>2</v>
      </c>
      <c r="J29" s="708" t="s">
        <v>280</v>
      </c>
      <c r="K29" s="708" t="s">
        <v>281</v>
      </c>
      <c r="L29" s="708" t="s">
        <v>290</v>
      </c>
      <c r="M29" s="710"/>
      <c r="N29" s="711"/>
      <c r="O29" s="704" t="s">
        <v>282</v>
      </c>
      <c r="P29" s="704" t="s">
        <v>53</v>
      </c>
      <c r="Q29" s="712" t="s">
        <v>283</v>
      </c>
      <c r="S29" s="695"/>
      <c r="T29" s="696"/>
      <c r="U29" s="697"/>
      <c r="V29" s="687"/>
      <c r="W29" s="698"/>
      <c r="X29" s="713"/>
      <c r="Y29" s="691"/>
      <c r="Z29" s="713"/>
      <c r="AA29" s="687"/>
      <c r="AB29" s="698"/>
      <c r="AC29" s="687"/>
      <c r="AD29" s="702"/>
      <c r="AE29" s="702"/>
      <c r="AF29" s="687"/>
      <c r="AG29" s="687"/>
    </row>
    <row r="30" spans="1:33" ht="272.45" customHeight="1" x14ac:dyDescent="0.35">
      <c r="A30" s="569">
        <v>8</v>
      </c>
      <c r="B30" s="614"/>
      <c r="C30" s="542" t="s">
        <v>277</v>
      </c>
      <c r="D30" s="601" t="s">
        <v>685</v>
      </c>
      <c r="E30" s="602" t="s">
        <v>541</v>
      </c>
      <c r="F30" s="597" t="s">
        <v>278</v>
      </c>
      <c r="G30" s="545">
        <v>1</v>
      </c>
      <c r="H30" s="545" t="s">
        <v>295</v>
      </c>
      <c r="I30" s="603">
        <v>8</v>
      </c>
      <c r="J30" s="545" t="s">
        <v>289</v>
      </c>
      <c r="K30" s="545" t="s">
        <v>281</v>
      </c>
      <c r="L30" s="545" t="s">
        <v>61</v>
      </c>
      <c r="M30" s="567">
        <v>220000000</v>
      </c>
      <c r="N30" s="568">
        <v>220000000</v>
      </c>
      <c r="O30" s="542" t="s">
        <v>282</v>
      </c>
      <c r="P30" s="542" t="s">
        <v>53</v>
      </c>
      <c r="Q30" s="543" t="s">
        <v>283</v>
      </c>
      <c r="S30" s="695" t="s">
        <v>1735</v>
      </c>
      <c r="T30" s="696" t="s">
        <v>1736</v>
      </c>
      <c r="U30" s="697">
        <v>44657</v>
      </c>
      <c r="V30" s="696" t="s">
        <v>1737</v>
      </c>
      <c r="W30" s="698" t="s">
        <v>1175</v>
      </c>
      <c r="X30" s="699">
        <v>136854883.69</v>
      </c>
      <c r="Y30" s="700">
        <v>0</v>
      </c>
      <c r="Z30" s="699">
        <v>136854883.69</v>
      </c>
      <c r="AA30" s="696" t="s">
        <v>1738</v>
      </c>
      <c r="AB30" s="703" t="s">
        <v>1741</v>
      </c>
      <c r="AC30" s="696" t="s">
        <v>1739</v>
      </c>
      <c r="AD30" s="702">
        <v>44682</v>
      </c>
      <c r="AE30" s="702">
        <v>44910</v>
      </c>
      <c r="AF30" s="696" t="s">
        <v>1740</v>
      </c>
      <c r="AG30" s="696" t="s">
        <v>993</v>
      </c>
    </row>
    <row r="31" spans="1:33" ht="272.45" customHeight="1" x14ac:dyDescent="0.35">
      <c r="A31" s="569">
        <v>9</v>
      </c>
      <c r="B31" s="600"/>
      <c r="C31" s="542" t="s">
        <v>277</v>
      </c>
      <c r="D31" s="601" t="s">
        <v>686</v>
      </c>
      <c r="E31" s="602" t="s">
        <v>542</v>
      </c>
      <c r="F31" s="545" t="s">
        <v>278</v>
      </c>
      <c r="G31" s="545">
        <v>1</v>
      </c>
      <c r="H31" s="545" t="s">
        <v>303</v>
      </c>
      <c r="I31" s="603">
        <v>1</v>
      </c>
      <c r="J31" s="545" t="s">
        <v>294</v>
      </c>
      <c r="K31" s="545" t="s">
        <v>281</v>
      </c>
      <c r="L31" s="545" t="s">
        <v>68</v>
      </c>
      <c r="M31" s="567">
        <v>2000000</v>
      </c>
      <c r="N31" s="568">
        <v>2000000</v>
      </c>
      <c r="O31" s="542" t="s">
        <v>282</v>
      </c>
      <c r="P31" s="542" t="s">
        <v>53</v>
      </c>
      <c r="Q31" s="543" t="s">
        <v>283</v>
      </c>
      <c r="S31" s="686"/>
      <c r="T31" s="694"/>
      <c r="U31" s="688"/>
      <c r="V31" s="687"/>
      <c r="W31" s="689"/>
      <c r="X31" s="690"/>
      <c r="Y31" s="691"/>
      <c r="Z31" s="690"/>
      <c r="AA31" s="687"/>
      <c r="AB31" s="689"/>
      <c r="AC31" s="687"/>
      <c r="AD31" s="693"/>
      <c r="AE31" s="693"/>
      <c r="AF31" s="689"/>
      <c r="AG31" s="689"/>
    </row>
    <row r="32" spans="1:33" ht="272.45" customHeight="1" x14ac:dyDescent="0.35">
      <c r="A32" s="569">
        <v>10</v>
      </c>
      <c r="B32" s="600"/>
      <c r="C32" s="542" t="s">
        <v>277</v>
      </c>
      <c r="D32" s="601">
        <v>81141804</v>
      </c>
      <c r="E32" s="602" t="s">
        <v>543</v>
      </c>
      <c r="F32" s="597" t="s">
        <v>278</v>
      </c>
      <c r="G32" s="545">
        <v>1</v>
      </c>
      <c r="H32" s="545" t="s">
        <v>279</v>
      </c>
      <c r="I32" s="603">
        <v>12</v>
      </c>
      <c r="J32" s="545" t="s">
        <v>294</v>
      </c>
      <c r="K32" s="545" t="s">
        <v>281</v>
      </c>
      <c r="L32" s="545" t="s">
        <v>67</v>
      </c>
      <c r="M32" s="567">
        <v>1000000</v>
      </c>
      <c r="N32" s="568">
        <v>1000000</v>
      </c>
      <c r="O32" s="542" t="s">
        <v>282</v>
      </c>
      <c r="P32" s="542" t="s">
        <v>53</v>
      </c>
      <c r="Q32" s="543" t="s">
        <v>283</v>
      </c>
      <c r="S32" s="686"/>
      <c r="T32" s="694"/>
      <c r="U32" s="688"/>
      <c r="V32" s="687"/>
      <c r="W32" s="689"/>
      <c r="X32" s="714"/>
      <c r="Y32" s="715"/>
      <c r="Z32" s="690"/>
      <c r="AA32" s="687"/>
      <c r="AB32" s="682"/>
      <c r="AC32" s="687"/>
      <c r="AD32" s="685"/>
      <c r="AE32" s="685"/>
      <c r="AF32" s="689"/>
      <c r="AG32" s="689"/>
    </row>
    <row r="33" spans="1:33" s="172" customFormat="1" ht="163.5" customHeight="1" x14ac:dyDescent="0.35">
      <c r="A33" s="569">
        <v>11</v>
      </c>
      <c r="B33" s="614"/>
      <c r="C33" s="704" t="s">
        <v>277</v>
      </c>
      <c r="D33" s="705" t="s">
        <v>681</v>
      </c>
      <c r="E33" s="706" t="s">
        <v>544</v>
      </c>
      <c r="F33" s="707" t="s">
        <v>278</v>
      </c>
      <c r="G33" s="708">
        <v>1</v>
      </c>
      <c r="H33" s="708" t="s">
        <v>293</v>
      </c>
      <c r="I33" s="709">
        <v>1</v>
      </c>
      <c r="J33" s="708" t="s">
        <v>289</v>
      </c>
      <c r="K33" s="708" t="s">
        <v>281</v>
      </c>
      <c r="L33" s="708" t="s">
        <v>60</v>
      </c>
      <c r="M33" s="710"/>
      <c r="N33" s="711"/>
      <c r="O33" s="704" t="s">
        <v>282</v>
      </c>
      <c r="P33" s="704" t="s">
        <v>53</v>
      </c>
      <c r="Q33" s="712" t="s">
        <v>283</v>
      </c>
      <c r="R33" s="24"/>
      <c r="S33" s="695"/>
      <c r="T33" s="696"/>
      <c r="U33" s="697"/>
      <c r="V33" s="687"/>
      <c r="W33" s="698"/>
      <c r="X33" s="713"/>
      <c r="Y33" s="691"/>
      <c r="Z33" s="713"/>
      <c r="AA33" s="687"/>
      <c r="AB33" s="698"/>
      <c r="AC33" s="687"/>
      <c r="AD33" s="702"/>
      <c r="AE33" s="702"/>
      <c r="AF33" s="687"/>
      <c r="AG33" s="687"/>
    </row>
    <row r="34" spans="1:33" ht="272.25" customHeight="1" x14ac:dyDescent="0.35">
      <c r="A34" s="569">
        <v>12</v>
      </c>
      <c r="B34" s="607"/>
      <c r="C34" s="542" t="s">
        <v>277</v>
      </c>
      <c r="D34" s="601">
        <v>78181500</v>
      </c>
      <c r="E34" s="602" t="s">
        <v>545</v>
      </c>
      <c r="F34" s="597" t="s">
        <v>299</v>
      </c>
      <c r="G34" s="545">
        <v>1</v>
      </c>
      <c r="H34" s="545" t="s">
        <v>279</v>
      </c>
      <c r="I34" s="603">
        <v>5</v>
      </c>
      <c r="J34" s="545" t="s">
        <v>284</v>
      </c>
      <c r="K34" s="545" t="s">
        <v>281</v>
      </c>
      <c r="L34" s="545" t="s">
        <v>300</v>
      </c>
      <c r="M34" s="567">
        <v>60000000</v>
      </c>
      <c r="N34" s="568">
        <v>60000000</v>
      </c>
      <c r="O34" s="542" t="s">
        <v>282</v>
      </c>
      <c r="P34" s="542" t="s">
        <v>53</v>
      </c>
      <c r="Q34" s="543" t="s">
        <v>283</v>
      </c>
      <c r="S34" s="694"/>
      <c r="T34" s="694"/>
      <c r="U34" s="693"/>
      <c r="V34" s="687"/>
      <c r="W34" s="689"/>
      <c r="X34" s="716"/>
      <c r="Y34" s="717"/>
      <c r="Z34" s="716"/>
      <c r="AA34" s="687"/>
      <c r="AB34" s="689"/>
      <c r="AC34" s="681"/>
      <c r="AD34" s="685"/>
      <c r="AE34" s="685"/>
      <c r="AF34" s="682"/>
      <c r="AG34" s="718"/>
    </row>
    <row r="35" spans="1:33" ht="272.45" customHeight="1" x14ac:dyDescent="0.35">
      <c r="A35" s="569">
        <v>13</v>
      </c>
      <c r="B35" s="600"/>
      <c r="C35" s="542" t="s">
        <v>277</v>
      </c>
      <c r="D35" s="601">
        <v>92121500</v>
      </c>
      <c r="E35" s="602" t="s">
        <v>546</v>
      </c>
      <c r="F35" s="597" t="s">
        <v>278</v>
      </c>
      <c r="G35" s="597">
        <v>1</v>
      </c>
      <c r="H35" s="597" t="s">
        <v>291</v>
      </c>
      <c r="I35" s="597">
        <v>7</v>
      </c>
      <c r="J35" s="597" t="s">
        <v>1706</v>
      </c>
      <c r="K35" s="597" t="s">
        <v>281</v>
      </c>
      <c r="L35" s="597" t="s">
        <v>71</v>
      </c>
      <c r="M35" s="567">
        <v>171400000</v>
      </c>
      <c r="N35" s="568">
        <v>171400000</v>
      </c>
      <c r="O35" s="600" t="s">
        <v>282</v>
      </c>
      <c r="P35" s="600" t="s">
        <v>53</v>
      </c>
      <c r="Q35" s="600" t="s">
        <v>283</v>
      </c>
      <c r="S35" s="695" t="s">
        <v>1791</v>
      </c>
      <c r="T35" s="696" t="s">
        <v>1792</v>
      </c>
      <c r="U35" s="697">
        <v>44729</v>
      </c>
      <c r="V35" s="696" t="s">
        <v>1793</v>
      </c>
      <c r="W35" s="698" t="s">
        <v>1175</v>
      </c>
      <c r="X35" s="699">
        <v>129930686.52</v>
      </c>
      <c r="Y35" s="700">
        <v>0</v>
      </c>
      <c r="Z35" s="699">
        <v>129930686.52</v>
      </c>
      <c r="AA35" s="696" t="s">
        <v>1794</v>
      </c>
      <c r="AB35" s="701" t="s">
        <v>1795</v>
      </c>
      <c r="AC35" s="696" t="s">
        <v>1796</v>
      </c>
      <c r="AD35" s="702">
        <v>44743</v>
      </c>
      <c r="AE35" s="702">
        <v>44926</v>
      </c>
      <c r="AF35" s="696" t="s">
        <v>992</v>
      </c>
      <c r="AG35" s="696" t="s">
        <v>993</v>
      </c>
    </row>
    <row r="36" spans="1:33" ht="272.45" customHeight="1" x14ac:dyDescent="0.35">
      <c r="A36" s="569">
        <v>14</v>
      </c>
      <c r="B36" s="600"/>
      <c r="C36" s="542" t="s">
        <v>277</v>
      </c>
      <c r="D36" s="601" t="s">
        <v>676</v>
      </c>
      <c r="E36" s="602" t="s">
        <v>547</v>
      </c>
      <c r="F36" s="597" t="s">
        <v>278</v>
      </c>
      <c r="G36" s="545">
        <v>1</v>
      </c>
      <c r="H36" s="545" t="s">
        <v>291</v>
      </c>
      <c r="I36" s="603">
        <v>7</v>
      </c>
      <c r="J36" s="545" t="s">
        <v>294</v>
      </c>
      <c r="K36" s="545" t="s">
        <v>281</v>
      </c>
      <c r="L36" s="545" t="s">
        <v>167</v>
      </c>
      <c r="M36" s="567">
        <v>15000000</v>
      </c>
      <c r="N36" s="568">
        <v>15000000</v>
      </c>
      <c r="O36" s="542" t="s">
        <v>282</v>
      </c>
      <c r="P36" s="542" t="s">
        <v>53</v>
      </c>
      <c r="Q36" s="543" t="s">
        <v>283</v>
      </c>
      <c r="S36" s="695" t="s">
        <v>1797</v>
      </c>
      <c r="T36" s="696" t="s">
        <v>1798</v>
      </c>
      <c r="U36" s="697">
        <v>44706</v>
      </c>
      <c r="V36" s="696" t="s">
        <v>1799</v>
      </c>
      <c r="W36" s="698" t="s">
        <v>1175</v>
      </c>
      <c r="X36" s="699">
        <v>13035939.76</v>
      </c>
      <c r="Y36" s="700">
        <v>0</v>
      </c>
      <c r="Z36" s="699">
        <v>13035939.76</v>
      </c>
      <c r="AA36" s="696" t="s">
        <v>1800</v>
      </c>
      <c r="AB36" s="701" t="s">
        <v>698</v>
      </c>
      <c r="AC36" s="696" t="s">
        <v>1801</v>
      </c>
      <c r="AD36" s="702" t="s">
        <v>700</v>
      </c>
      <c r="AE36" s="702" t="s">
        <v>700</v>
      </c>
      <c r="AF36" s="696" t="s">
        <v>1802</v>
      </c>
      <c r="AG36" s="696" t="s">
        <v>1803</v>
      </c>
    </row>
    <row r="37" spans="1:33" ht="272.45" customHeight="1" x14ac:dyDescent="0.35">
      <c r="A37" s="569">
        <v>15</v>
      </c>
      <c r="B37" s="600"/>
      <c r="C37" s="542" t="s">
        <v>277</v>
      </c>
      <c r="D37" s="601">
        <v>72101511</v>
      </c>
      <c r="E37" s="602" t="s">
        <v>548</v>
      </c>
      <c r="F37" s="597" t="s">
        <v>278</v>
      </c>
      <c r="G37" s="545">
        <v>1</v>
      </c>
      <c r="H37" s="545" t="s">
        <v>295</v>
      </c>
      <c r="I37" s="603">
        <v>7</v>
      </c>
      <c r="J37" s="545" t="s">
        <v>294</v>
      </c>
      <c r="K37" s="545" t="s">
        <v>281</v>
      </c>
      <c r="L37" s="545" t="s">
        <v>54</v>
      </c>
      <c r="M37" s="567">
        <v>12000000</v>
      </c>
      <c r="N37" s="567">
        <v>12000000</v>
      </c>
      <c r="O37" s="542" t="s">
        <v>282</v>
      </c>
      <c r="P37" s="542" t="s">
        <v>53</v>
      </c>
      <c r="Q37" s="543" t="s">
        <v>283</v>
      </c>
      <c r="S37" s="695" t="s">
        <v>1714</v>
      </c>
      <c r="T37" s="696" t="s">
        <v>1715</v>
      </c>
      <c r="U37" s="697">
        <v>44645</v>
      </c>
      <c r="V37" s="696" t="s">
        <v>1716</v>
      </c>
      <c r="W37" s="698" t="s">
        <v>1175</v>
      </c>
      <c r="X37" s="699">
        <v>4400000</v>
      </c>
      <c r="Y37" s="700">
        <v>0</v>
      </c>
      <c r="Z37" s="699">
        <v>4400000</v>
      </c>
      <c r="AA37" s="696" t="s">
        <v>1717</v>
      </c>
      <c r="AB37" s="701" t="s">
        <v>1718</v>
      </c>
      <c r="AC37" s="696" t="s">
        <v>1719</v>
      </c>
      <c r="AD37" s="702">
        <v>44650</v>
      </c>
      <c r="AE37" s="702">
        <v>44834</v>
      </c>
      <c r="AF37" s="696" t="s">
        <v>1692</v>
      </c>
      <c r="AG37" s="696" t="s">
        <v>993</v>
      </c>
    </row>
    <row r="38" spans="1:33" ht="272.45" customHeight="1" x14ac:dyDescent="0.35">
      <c r="A38" s="569">
        <v>16</v>
      </c>
      <c r="B38" s="600"/>
      <c r="C38" s="542" t="s">
        <v>277</v>
      </c>
      <c r="D38" s="601" t="s">
        <v>687</v>
      </c>
      <c r="E38" s="602" t="s">
        <v>549</v>
      </c>
      <c r="F38" s="597" t="s">
        <v>278</v>
      </c>
      <c r="G38" s="545">
        <v>1</v>
      </c>
      <c r="H38" s="545" t="s">
        <v>288</v>
      </c>
      <c r="I38" s="603">
        <v>2</v>
      </c>
      <c r="J38" s="545" t="s">
        <v>289</v>
      </c>
      <c r="K38" s="545" t="s">
        <v>281</v>
      </c>
      <c r="L38" s="545" t="s">
        <v>60</v>
      </c>
      <c r="M38" s="567">
        <v>43000000</v>
      </c>
      <c r="N38" s="568">
        <v>43000000</v>
      </c>
      <c r="O38" s="542" t="s">
        <v>282</v>
      </c>
      <c r="P38" s="542" t="s">
        <v>53</v>
      </c>
      <c r="Q38" s="543" t="s">
        <v>283</v>
      </c>
      <c r="S38" s="695"/>
      <c r="T38" s="696"/>
      <c r="U38" s="697"/>
      <c r="V38" s="687"/>
      <c r="W38" s="698"/>
      <c r="X38" s="713"/>
      <c r="Y38" s="691"/>
      <c r="Z38" s="713"/>
      <c r="AA38" s="687"/>
      <c r="AB38" s="689"/>
      <c r="AC38" s="687"/>
      <c r="AD38" s="693"/>
      <c r="AE38" s="693"/>
      <c r="AF38" s="687"/>
      <c r="AG38" s="687"/>
    </row>
    <row r="39" spans="1:33" ht="272.45" customHeight="1" x14ac:dyDescent="0.35">
      <c r="A39" s="569">
        <v>17</v>
      </c>
      <c r="B39" s="719"/>
      <c r="C39" s="542" t="s">
        <v>277</v>
      </c>
      <c r="D39" s="600" t="s">
        <v>688</v>
      </c>
      <c r="E39" s="602" t="s">
        <v>550</v>
      </c>
      <c r="F39" s="597" t="s">
        <v>278</v>
      </c>
      <c r="G39" s="545">
        <v>1</v>
      </c>
      <c r="H39" s="545" t="s">
        <v>295</v>
      </c>
      <c r="I39" s="603">
        <v>8</v>
      </c>
      <c r="J39" s="545" t="s">
        <v>301</v>
      </c>
      <c r="K39" s="545" t="s">
        <v>281</v>
      </c>
      <c r="L39" s="545" t="s">
        <v>302</v>
      </c>
      <c r="M39" s="567">
        <v>38000000</v>
      </c>
      <c r="N39" s="568">
        <v>38000000</v>
      </c>
      <c r="O39" s="542" t="s">
        <v>282</v>
      </c>
      <c r="P39" s="542" t="s">
        <v>53</v>
      </c>
      <c r="Q39" s="543" t="s">
        <v>283</v>
      </c>
      <c r="S39" s="695" t="s">
        <v>1693</v>
      </c>
      <c r="T39" s="696" t="s">
        <v>1694</v>
      </c>
      <c r="U39" s="697">
        <v>44631</v>
      </c>
      <c r="V39" s="696" t="s">
        <v>1695</v>
      </c>
      <c r="W39" s="698" t="s">
        <v>1675</v>
      </c>
      <c r="X39" s="699">
        <v>38000000</v>
      </c>
      <c r="Y39" s="700">
        <v>0</v>
      </c>
      <c r="Z39" s="699">
        <v>38000000</v>
      </c>
      <c r="AA39" s="696" t="s">
        <v>1696</v>
      </c>
      <c r="AB39" s="701" t="s">
        <v>1697</v>
      </c>
      <c r="AC39" s="696" t="s">
        <v>1698</v>
      </c>
      <c r="AD39" s="702">
        <v>44652</v>
      </c>
      <c r="AE39" s="702">
        <v>44910</v>
      </c>
      <c r="AF39" s="696" t="s">
        <v>992</v>
      </c>
      <c r="AG39" s="696" t="s">
        <v>993</v>
      </c>
    </row>
    <row r="40" spans="1:33" ht="272.45" customHeight="1" x14ac:dyDescent="0.35">
      <c r="A40" s="569">
        <v>18</v>
      </c>
      <c r="B40" s="614"/>
      <c r="C40" s="704" t="s">
        <v>277</v>
      </c>
      <c r="D40" s="705">
        <v>72101506</v>
      </c>
      <c r="E40" s="706" t="s">
        <v>551</v>
      </c>
      <c r="F40" s="707" t="s">
        <v>278</v>
      </c>
      <c r="G40" s="708">
        <v>1</v>
      </c>
      <c r="H40" s="708" t="s">
        <v>295</v>
      </c>
      <c r="I40" s="709">
        <v>8</v>
      </c>
      <c r="J40" s="708" t="s">
        <v>284</v>
      </c>
      <c r="K40" s="708" t="s">
        <v>281</v>
      </c>
      <c r="L40" s="708" t="s">
        <v>54</v>
      </c>
      <c r="M40" s="710"/>
      <c r="N40" s="711"/>
      <c r="O40" s="704" t="s">
        <v>282</v>
      </c>
      <c r="P40" s="704" t="s">
        <v>53</v>
      </c>
      <c r="Q40" s="712" t="s">
        <v>283</v>
      </c>
      <c r="S40" s="686"/>
      <c r="T40" s="687"/>
      <c r="U40" s="688"/>
      <c r="V40" s="687"/>
      <c r="W40" s="689"/>
      <c r="X40" s="690"/>
      <c r="Y40" s="691"/>
      <c r="Z40" s="690"/>
      <c r="AA40" s="687"/>
      <c r="AB40" s="701"/>
      <c r="AC40" s="687"/>
      <c r="AD40" s="693"/>
      <c r="AE40" s="693"/>
      <c r="AF40" s="687"/>
      <c r="AG40" s="687"/>
    </row>
    <row r="41" spans="1:33" s="25" customFormat="1" ht="272.45" customHeight="1" x14ac:dyDescent="0.35">
      <c r="A41" s="569">
        <v>19</v>
      </c>
      <c r="B41" s="720"/>
      <c r="C41" s="721" t="s">
        <v>277</v>
      </c>
      <c r="D41" s="722" t="s">
        <v>677</v>
      </c>
      <c r="E41" s="723" t="s">
        <v>552</v>
      </c>
      <c r="F41" s="724" t="s">
        <v>278</v>
      </c>
      <c r="G41" s="725">
        <v>1</v>
      </c>
      <c r="H41" s="725" t="s">
        <v>295</v>
      </c>
      <c r="I41" s="726">
        <v>1</v>
      </c>
      <c r="J41" s="725" t="s">
        <v>294</v>
      </c>
      <c r="K41" s="725" t="s">
        <v>281</v>
      </c>
      <c r="L41" s="725" t="s">
        <v>287</v>
      </c>
      <c r="M41" s="727"/>
      <c r="N41" s="728"/>
      <c r="O41" s="721" t="s">
        <v>282</v>
      </c>
      <c r="P41" s="721" t="s">
        <v>53</v>
      </c>
      <c r="Q41" s="729" t="s">
        <v>283</v>
      </c>
      <c r="R41" s="24"/>
      <c r="S41" s="686"/>
      <c r="T41" s="687"/>
      <c r="U41" s="688"/>
      <c r="V41" s="687"/>
      <c r="W41" s="689"/>
      <c r="X41" s="690"/>
      <c r="Y41" s="691"/>
      <c r="Z41" s="690"/>
      <c r="AA41" s="687"/>
      <c r="AB41" s="701"/>
      <c r="AC41" s="687"/>
      <c r="AD41" s="693"/>
      <c r="AE41" s="693"/>
      <c r="AF41" s="687"/>
      <c r="AG41" s="687"/>
    </row>
    <row r="42" spans="1:33" ht="272.45" customHeight="1" x14ac:dyDescent="0.35">
      <c r="A42" s="569">
        <v>20</v>
      </c>
      <c r="B42" s="730"/>
      <c r="C42" s="608" t="s">
        <v>277</v>
      </c>
      <c r="D42" s="609">
        <v>73152108</v>
      </c>
      <c r="E42" s="610" t="s">
        <v>1705</v>
      </c>
      <c r="F42" s="611" t="s">
        <v>278</v>
      </c>
      <c r="G42" s="611">
        <v>1</v>
      </c>
      <c r="H42" s="731" t="s">
        <v>293</v>
      </c>
      <c r="I42" s="732">
        <v>11</v>
      </c>
      <c r="J42" s="731" t="s">
        <v>1661</v>
      </c>
      <c r="K42" s="731" t="s">
        <v>281</v>
      </c>
      <c r="L42" s="611" t="s">
        <v>54</v>
      </c>
      <c r="M42" s="733"/>
      <c r="N42" s="733"/>
      <c r="O42" s="730" t="s">
        <v>282</v>
      </c>
      <c r="P42" s="730" t="s">
        <v>53</v>
      </c>
      <c r="Q42" s="734" t="s">
        <v>283</v>
      </c>
      <c r="S42" s="695"/>
      <c r="T42" s="696"/>
      <c r="U42" s="697"/>
      <c r="V42" s="687"/>
      <c r="W42" s="689"/>
      <c r="X42" s="713"/>
      <c r="Y42" s="691"/>
      <c r="Z42" s="713"/>
      <c r="AA42" s="687"/>
      <c r="AB42" s="689"/>
      <c r="AC42" s="687"/>
      <c r="AD42" s="693"/>
      <c r="AE42" s="693"/>
      <c r="AF42" s="687"/>
      <c r="AG42" s="687"/>
    </row>
    <row r="43" spans="1:33" ht="272.45" customHeight="1" x14ac:dyDescent="0.35">
      <c r="A43" s="569">
        <v>21</v>
      </c>
      <c r="B43" s="599"/>
      <c r="C43" s="542" t="s">
        <v>277</v>
      </c>
      <c r="D43" s="592" t="s">
        <v>306</v>
      </c>
      <c r="E43" s="593" t="s">
        <v>1660</v>
      </c>
      <c r="F43" s="594" t="s">
        <v>278</v>
      </c>
      <c r="G43" s="595">
        <v>1</v>
      </c>
      <c r="H43" s="595" t="s">
        <v>295</v>
      </c>
      <c r="I43" s="596">
        <v>2</v>
      </c>
      <c r="J43" s="595" t="s">
        <v>280</v>
      </c>
      <c r="K43" s="595" t="s">
        <v>281</v>
      </c>
      <c r="L43" s="595" t="s">
        <v>287</v>
      </c>
      <c r="M43" s="598">
        <v>880000</v>
      </c>
      <c r="N43" s="735">
        <v>880000</v>
      </c>
      <c r="O43" s="736" t="s">
        <v>282</v>
      </c>
      <c r="P43" s="736" t="s">
        <v>53</v>
      </c>
      <c r="Q43" s="737" t="s">
        <v>283</v>
      </c>
      <c r="S43" s="695" t="s">
        <v>1687</v>
      </c>
      <c r="T43" s="696" t="s">
        <v>1688</v>
      </c>
      <c r="U43" s="697">
        <v>44627</v>
      </c>
      <c r="V43" s="696" t="s">
        <v>1689</v>
      </c>
      <c r="W43" s="698" t="s">
        <v>1675</v>
      </c>
      <c r="X43" s="699">
        <v>875000</v>
      </c>
      <c r="Y43" s="700">
        <v>0</v>
      </c>
      <c r="Z43" s="699">
        <v>875000</v>
      </c>
      <c r="AA43" s="696" t="s">
        <v>1690</v>
      </c>
      <c r="AB43" s="701" t="s">
        <v>698</v>
      </c>
      <c r="AC43" s="696" t="s">
        <v>1691</v>
      </c>
      <c r="AD43" s="702">
        <v>44627</v>
      </c>
      <c r="AE43" s="702">
        <v>44657</v>
      </c>
      <c r="AF43" s="696" t="s">
        <v>1692</v>
      </c>
      <c r="AG43" s="696" t="s">
        <v>993</v>
      </c>
    </row>
    <row r="44" spans="1:33" ht="231.95" customHeight="1" x14ac:dyDescent="0.35">
      <c r="A44" s="569">
        <v>22</v>
      </c>
      <c r="B44" s="599"/>
      <c r="C44" s="542" t="s">
        <v>277</v>
      </c>
      <c r="D44" s="592">
        <v>31211500</v>
      </c>
      <c r="E44" s="593" t="s">
        <v>553</v>
      </c>
      <c r="F44" s="594" t="s">
        <v>278</v>
      </c>
      <c r="G44" s="595">
        <v>1</v>
      </c>
      <c r="H44" s="595" t="s">
        <v>295</v>
      </c>
      <c r="I44" s="596">
        <v>2</v>
      </c>
      <c r="J44" s="595" t="s">
        <v>280</v>
      </c>
      <c r="K44" s="595" t="s">
        <v>281</v>
      </c>
      <c r="L44" s="595" t="s">
        <v>290</v>
      </c>
      <c r="M44" s="598">
        <v>700000</v>
      </c>
      <c r="N44" s="735">
        <v>700000</v>
      </c>
      <c r="O44" s="736" t="s">
        <v>282</v>
      </c>
      <c r="P44" s="736" t="s">
        <v>53</v>
      </c>
      <c r="Q44" s="737" t="s">
        <v>283</v>
      </c>
      <c r="S44" s="695" t="s">
        <v>1687</v>
      </c>
      <c r="T44" s="696" t="s">
        <v>1688</v>
      </c>
      <c r="U44" s="697">
        <v>44627</v>
      </c>
      <c r="V44" s="696" t="s">
        <v>1689</v>
      </c>
      <c r="W44" s="698" t="s">
        <v>1675</v>
      </c>
      <c r="X44" s="699">
        <v>700000</v>
      </c>
      <c r="Y44" s="700">
        <v>0</v>
      </c>
      <c r="Z44" s="699">
        <v>700000</v>
      </c>
      <c r="AA44" s="696" t="s">
        <v>1690</v>
      </c>
      <c r="AB44" s="701" t="s">
        <v>698</v>
      </c>
      <c r="AC44" s="696" t="s">
        <v>1691</v>
      </c>
      <c r="AD44" s="702">
        <v>44627</v>
      </c>
      <c r="AE44" s="702">
        <v>44657</v>
      </c>
      <c r="AF44" s="696" t="s">
        <v>1692</v>
      </c>
      <c r="AG44" s="696" t="s">
        <v>993</v>
      </c>
    </row>
    <row r="45" spans="1:33" ht="180" customHeight="1" x14ac:dyDescent="0.35">
      <c r="A45" s="569">
        <v>23</v>
      </c>
      <c r="B45" s="607"/>
      <c r="C45" s="542" t="s">
        <v>277</v>
      </c>
      <c r="D45" s="601" t="s">
        <v>679</v>
      </c>
      <c r="E45" s="602" t="s">
        <v>554</v>
      </c>
      <c r="F45" s="597" t="s">
        <v>278</v>
      </c>
      <c r="G45" s="597">
        <v>1</v>
      </c>
      <c r="H45" s="570" t="s">
        <v>303</v>
      </c>
      <c r="I45" s="597">
        <v>12</v>
      </c>
      <c r="J45" s="597" t="s">
        <v>307</v>
      </c>
      <c r="K45" s="597" t="s">
        <v>281</v>
      </c>
      <c r="L45" s="597" t="s">
        <v>60</v>
      </c>
      <c r="M45" s="572">
        <v>150000000</v>
      </c>
      <c r="N45" s="589">
        <v>150000000</v>
      </c>
      <c r="O45" s="600" t="s">
        <v>282</v>
      </c>
      <c r="P45" s="600" t="s">
        <v>53</v>
      </c>
      <c r="Q45" s="600" t="s">
        <v>283</v>
      </c>
      <c r="S45" s="686"/>
      <c r="T45" s="687"/>
      <c r="U45" s="688"/>
      <c r="V45" s="687"/>
      <c r="W45" s="689"/>
      <c r="X45" s="690"/>
      <c r="Y45" s="691"/>
      <c r="Z45" s="690"/>
      <c r="AA45" s="687"/>
      <c r="AB45" s="698"/>
      <c r="AC45" s="687"/>
      <c r="AD45" s="702"/>
      <c r="AE45" s="702"/>
      <c r="AF45" s="687"/>
      <c r="AG45" s="687"/>
    </row>
    <row r="46" spans="1:33" ht="180" customHeight="1" x14ac:dyDescent="0.35">
      <c r="A46" s="569">
        <v>24</v>
      </c>
      <c r="B46" s="607"/>
      <c r="C46" s="542" t="s">
        <v>277</v>
      </c>
      <c r="D46" s="601" t="s">
        <v>678</v>
      </c>
      <c r="E46" s="602" t="s">
        <v>555</v>
      </c>
      <c r="F46" s="597" t="s">
        <v>278</v>
      </c>
      <c r="G46" s="597">
        <v>1</v>
      </c>
      <c r="H46" s="570" t="s">
        <v>279</v>
      </c>
      <c r="I46" s="597">
        <v>2</v>
      </c>
      <c r="J46" s="545" t="s">
        <v>1779</v>
      </c>
      <c r="K46" s="597" t="s">
        <v>281</v>
      </c>
      <c r="L46" s="597" t="s">
        <v>67</v>
      </c>
      <c r="M46" s="572">
        <v>0</v>
      </c>
      <c r="N46" s="589">
        <v>0</v>
      </c>
      <c r="O46" s="600" t="s">
        <v>282</v>
      </c>
      <c r="P46" s="600" t="s">
        <v>53</v>
      </c>
      <c r="Q46" s="600" t="s">
        <v>283</v>
      </c>
      <c r="S46" s="686"/>
      <c r="T46" s="687"/>
      <c r="U46" s="688"/>
      <c r="V46" s="687"/>
      <c r="W46" s="689"/>
      <c r="X46" s="690"/>
      <c r="Y46" s="691"/>
      <c r="Z46" s="690"/>
      <c r="AA46" s="687"/>
      <c r="AB46" s="698"/>
      <c r="AC46" s="687"/>
      <c r="AD46" s="702"/>
      <c r="AE46" s="702"/>
      <c r="AF46" s="687"/>
      <c r="AG46" s="687"/>
    </row>
    <row r="47" spans="1:33" ht="214.5" customHeight="1" x14ac:dyDescent="0.35">
      <c r="A47" s="569">
        <v>25</v>
      </c>
      <c r="B47" s="600"/>
      <c r="C47" s="542" t="s">
        <v>277</v>
      </c>
      <c r="D47" s="601" t="s">
        <v>682</v>
      </c>
      <c r="E47" s="602" t="s">
        <v>556</v>
      </c>
      <c r="F47" s="597" t="s">
        <v>278</v>
      </c>
      <c r="G47" s="597">
        <v>1</v>
      </c>
      <c r="H47" s="570" t="s">
        <v>279</v>
      </c>
      <c r="I47" s="597">
        <v>25</v>
      </c>
      <c r="J47" s="597" t="s">
        <v>308</v>
      </c>
      <c r="K47" s="597" t="s">
        <v>309</v>
      </c>
      <c r="L47" s="597" t="s">
        <v>1771</v>
      </c>
      <c r="M47" s="572">
        <v>4768327193</v>
      </c>
      <c r="N47" s="572">
        <v>163966022</v>
      </c>
      <c r="O47" s="600" t="s">
        <v>310</v>
      </c>
      <c r="P47" s="600" t="s">
        <v>311</v>
      </c>
      <c r="Q47" s="600" t="s">
        <v>283</v>
      </c>
      <c r="S47" s="686"/>
      <c r="T47" s="687"/>
      <c r="U47" s="688"/>
      <c r="V47" s="687"/>
      <c r="W47" s="689"/>
      <c r="X47" s="690"/>
      <c r="Y47" s="691"/>
      <c r="Z47" s="690"/>
      <c r="AA47" s="687"/>
      <c r="AB47" s="698"/>
      <c r="AC47" s="687"/>
      <c r="AD47" s="702"/>
      <c r="AE47" s="702"/>
      <c r="AF47" s="687"/>
      <c r="AG47" s="687"/>
    </row>
    <row r="48" spans="1:33" ht="304.5" customHeight="1" x14ac:dyDescent="0.35">
      <c r="A48" s="569">
        <v>26</v>
      </c>
      <c r="B48" s="600"/>
      <c r="C48" s="542" t="s">
        <v>277</v>
      </c>
      <c r="D48" s="601" t="s">
        <v>683</v>
      </c>
      <c r="E48" s="602" t="s">
        <v>557</v>
      </c>
      <c r="F48" s="597" t="s">
        <v>278</v>
      </c>
      <c r="G48" s="597">
        <v>1</v>
      </c>
      <c r="H48" s="570" t="s">
        <v>279</v>
      </c>
      <c r="I48" s="597">
        <v>25.5</v>
      </c>
      <c r="J48" s="597" t="s">
        <v>312</v>
      </c>
      <c r="K48" s="597" t="s">
        <v>309</v>
      </c>
      <c r="L48" s="597" t="s">
        <v>1771</v>
      </c>
      <c r="M48" s="572">
        <v>476832719</v>
      </c>
      <c r="N48" s="589">
        <v>16450729</v>
      </c>
      <c r="O48" s="600" t="s">
        <v>310</v>
      </c>
      <c r="P48" s="600" t="s">
        <v>311</v>
      </c>
      <c r="Q48" s="600" t="s">
        <v>283</v>
      </c>
      <c r="S48" s="686"/>
      <c r="T48" s="687"/>
      <c r="U48" s="688"/>
      <c r="V48" s="687"/>
      <c r="W48" s="689"/>
      <c r="X48" s="690"/>
      <c r="Y48" s="738"/>
      <c r="Z48" s="690"/>
      <c r="AA48" s="687"/>
      <c r="AB48" s="689"/>
      <c r="AC48" s="687"/>
      <c r="AD48" s="693"/>
      <c r="AE48" s="693"/>
      <c r="AF48" s="687"/>
      <c r="AG48" s="687"/>
    </row>
    <row r="49" spans="1:33" ht="304.5" customHeight="1" x14ac:dyDescent="0.35">
      <c r="A49" s="569">
        <v>26</v>
      </c>
      <c r="B49" s="600"/>
      <c r="C49" s="542" t="s">
        <v>277</v>
      </c>
      <c r="D49" s="601" t="s">
        <v>683</v>
      </c>
      <c r="E49" s="602" t="s">
        <v>557</v>
      </c>
      <c r="F49" s="597" t="s">
        <v>278</v>
      </c>
      <c r="G49" s="597">
        <v>1</v>
      </c>
      <c r="H49" s="570" t="s">
        <v>279</v>
      </c>
      <c r="I49" s="597">
        <v>25.5</v>
      </c>
      <c r="J49" s="597" t="s">
        <v>312</v>
      </c>
      <c r="K49" s="597" t="s">
        <v>309</v>
      </c>
      <c r="L49" s="597" t="s">
        <v>1772</v>
      </c>
      <c r="M49" s="572">
        <v>476832719</v>
      </c>
      <c r="N49" s="589">
        <v>7390907</v>
      </c>
      <c r="O49" s="600" t="s">
        <v>310</v>
      </c>
      <c r="P49" s="600" t="s">
        <v>311</v>
      </c>
      <c r="Q49" s="600" t="s">
        <v>283</v>
      </c>
      <c r="S49" s="686"/>
      <c r="T49" s="687"/>
      <c r="U49" s="688"/>
      <c r="V49" s="687"/>
      <c r="W49" s="689"/>
      <c r="X49" s="690"/>
      <c r="Y49" s="738"/>
      <c r="Z49" s="690"/>
      <c r="AA49" s="687"/>
      <c r="AB49" s="689"/>
      <c r="AC49" s="687"/>
      <c r="AD49" s="693"/>
      <c r="AE49" s="693"/>
      <c r="AF49" s="687"/>
      <c r="AG49" s="687"/>
    </row>
    <row r="50" spans="1:33" ht="220.5" customHeight="1" x14ac:dyDescent="0.35">
      <c r="A50" s="569">
        <v>27</v>
      </c>
      <c r="B50" s="600"/>
      <c r="C50" s="542" t="s">
        <v>277</v>
      </c>
      <c r="D50" s="601" t="s">
        <v>313</v>
      </c>
      <c r="E50" s="602" t="s">
        <v>558</v>
      </c>
      <c r="F50" s="597" t="s">
        <v>278</v>
      </c>
      <c r="G50" s="597">
        <v>1</v>
      </c>
      <c r="H50" s="570" t="s">
        <v>279</v>
      </c>
      <c r="I50" s="597">
        <v>1.5</v>
      </c>
      <c r="J50" s="545" t="s">
        <v>294</v>
      </c>
      <c r="K50" s="597" t="s">
        <v>309</v>
      </c>
      <c r="L50" s="597" t="s">
        <v>1771</v>
      </c>
      <c r="M50" s="572">
        <v>3529706</v>
      </c>
      <c r="N50" s="589">
        <v>3529706</v>
      </c>
      <c r="O50" s="600" t="s">
        <v>282</v>
      </c>
      <c r="P50" s="600"/>
      <c r="Q50" s="600" t="s">
        <v>283</v>
      </c>
      <c r="S50" s="686"/>
      <c r="T50" s="687"/>
      <c r="U50" s="688"/>
      <c r="V50" s="687"/>
      <c r="W50" s="689"/>
      <c r="X50" s="690"/>
      <c r="Y50" s="691"/>
      <c r="Z50" s="690"/>
      <c r="AA50" s="687"/>
      <c r="AB50" s="689"/>
      <c r="AC50" s="687"/>
      <c r="AD50" s="693"/>
      <c r="AE50" s="693"/>
      <c r="AF50" s="687"/>
      <c r="AG50" s="687"/>
    </row>
    <row r="51" spans="1:33" ht="220.5" customHeight="1" x14ac:dyDescent="0.35">
      <c r="A51" s="569">
        <v>28</v>
      </c>
      <c r="B51" s="600"/>
      <c r="C51" s="542" t="s">
        <v>277</v>
      </c>
      <c r="D51" s="601">
        <v>80131501</v>
      </c>
      <c r="E51" s="602" t="s">
        <v>559</v>
      </c>
      <c r="F51" s="597" t="s">
        <v>278</v>
      </c>
      <c r="G51" s="597">
        <v>1</v>
      </c>
      <c r="H51" s="570" t="s">
        <v>279</v>
      </c>
      <c r="I51" s="597">
        <v>25</v>
      </c>
      <c r="J51" s="597" t="s">
        <v>305</v>
      </c>
      <c r="K51" s="597" t="s">
        <v>309</v>
      </c>
      <c r="L51" s="597" t="s">
        <v>1771</v>
      </c>
      <c r="M51" s="572">
        <v>3952147472</v>
      </c>
      <c r="N51" s="589">
        <v>316171798</v>
      </c>
      <c r="O51" s="600" t="s">
        <v>310</v>
      </c>
      <c r="P51" s="600" t="s">
        <v>311</v>
      </c>
      <c r="Q51" s="600" t="s">
        <v>283</v>
      </c>
      <c r="S51" s="686"/>
      <c r="T51" s="687"/>
      <c r="U51" s="688"/>
      <c r="V51" s="687"/>
      <c r="W51" s="689"/>
      <c r="X51" s="690"/>
      <c r="Y51" s="691"/>
      <c r="Z51" s="690"/>
      <c r="AA51" s="687"/>
      <c r="AB51" s="689"/>
      <c r="AC51" s="687"/>
      <c r="AD51" s="693"/>
      <c r="AE51" s="693"/>
      <c r="AF51" s="687"/>
      <c r="AG51" s="687"/>
    </row>
    <row r="52" spans="1:33" ht="327.60000000000002" customHeight="1" x14ac:dyDescent="0.35">
      <c r="A52" s="569">
        <v>29</v>
      </c>
      <c r="B52" s="600"/>
      <c r="C52" s="542" t="s">
        <v>340</v>
      </c>
      <c r="D52" s="601">
        <v>81111500</v>
      </c>
      <c r="E52" s="602" t="s">
        <v>560</v>
      </c>
      <c r="F52" s="597" t="s">
        <v>278</v>
      </c>
      <c r="G52" s="597">
        <v>1</v>
      </c>
      <c r="H52" s="570" t="s">
        <v>303</v>
      </c>
      <c r="I52" s="597">
        <v>25</v>
      </c>
      <c r="J52" s="597" t="s">
        <v>289</v>
      </c>
      <c r="K52" s="597" t="s">
        <v>309</v>
      </c>
      <c r="L52" s="597" t="s">
        <v>1771</v>
      </c>
      <c r="M52" s="589">
        <v>598427050.05999994</v>
      </c>
      <c r="N52" s="589">
        <v>106176913.03</v>
      </c>
      <c r="O52" s="600" t="s">
        <v>310</v>
      </c>
      <c r="P52" s="600" t="s">
        <v>311</v>
      </c>
      <c r="Q52" s="600" t="s">
        <v>314</v>
      </c>
      <c r="S52" s="686"/>
      <c r="T52" s="687"/>
      <c r="U52" s="688"/>
      <c r="V52" s="687"/>
      <c r="W52" s="689"/>
      <c r="X52" s="690"/>
      <c r="Y52" s="691"/>
      <c r="Z52" s="690"/>
      <c r="AA52" s="687"/>
      <c r="AB52" s="689"/>
      <c r="AC52" s="687"/>
      <c r="AD52" s="693"/>
      <c r="AE52" s="693"/>
      <c r="AF52" s="687"/>
      <c r="AG52" s="687"/>
    </row>
    <row r="53" spans="1:33" ht="272.45" customHeight="1" x14ac:dyDescent="0.35">
      <c r="A53" s="569">
        <v>30</v>
      </c>
      <c r="B53" s="600"/>
      <c r="C53" s="542" t="s">
        <v>340</v>
      </c>
      <c r="D53" s="601" t="s">
        <v>315</v>
      </c>
      <c r="E53" s="602" t="s">
        <v>561</v>
      </c>
      <c r="F53" s="597" t="s">
        <v>278</v>
      </c>
      <c r="G53" s="597">
        <v>1</v>
      </c>
      <c r="H53" s="570" t="s">
        <v>303</v>
      </c>
      <c r="I53" s="597">
        <v>25</v>
      </c>
      <c r="J53" s="597" t="s">
        <v>289</v>
      </c>
      <c r="K53" s="597" t="s">
        <v>309</v>
      </c>
      <c r="L53" s="597" t="s">
        <v>1771</v>
      </c>
      <c r="M53" s="589">
        <v>1810725519</v>
      </c>
      <c r="N53" s="589">
        <v>505066086.20999998</v>
      </c>
      <c r="O53" s="600" t="s">
        <v>310</v>
      </c>
      <c r="P53" s="600" t="s">
        <v>311</v>
      </c>
      <c r="Q53" s="600" t="s">
        <v>314</v>
      </c>
      <c r="S53" s="686"/>
      <c r="T53" s="687"/>
      <c r="U53" s="688"/>
      <c r="V53" s="687"/>
      <c r="W53" s="689"/>
      <c r="X53" s="690"/>
      <c r="Y53" s="691"/>
      <c r="Z53" s="690"/>
      <c r="AA53" s="687"/>
      <c r="AB53" s="692"/>
      <c r="AC53" s="687"/>
      <c r="AD53" s="693"/>
      <c r="AE53" s="693"/>
      <c r="AF53" s="687"/>
      <c r="AG53" s="687"/>
    </row>
    <row r="54" spans="1:33" ht="272.45" customHeight="1" x14ac:dyDescent="0.35">
      <c r="A54" s="569">
        <v>31</v>
      </c>
      <c r="B54" s="600"/>
      <c r="C54" s="542" t="s">
        <v>340</v>
      </c>
      <c r="D54" s="601" t="s">
        <v>316</v>
      </c>
      <c r="E54" s="602" t="s">
        <v>562</v>
      </c>
      <c r="F54" s="597" t="s">
        <v>278</v>
      </c>
      <c r="G54" s="597">
        <v>1</v>
      </c>
      <c r="H54" s="570" t="s">
        <v>303</v>
      </c>
      <c r="I54" s="597">
        <v>25</v>
      </c>
      <c r="J54" s="597" t="s">
        <v>317</v>
      </c>
      <c r="K54" s="597" t="s">
        <v>309</v>
      </c>
      <c r="L54" s="597" t="s">
        <v>1771</v>
      </c>
      <c r="M54" s="572">
        <v>277432355.94000006</v>
      </c>
      <c r="N54" s="589">
        <v>70389308.75999999</v>
      </c>
      <c r="O54" s="600" t="s">
        <v>310</v>
      </c>
      <c r="P54" s="600" t="s">
        <v>311</v>
      </c>
      <c r="Q54" s="600" t="s">
        <v>314</v>
      </c>
      <c r="S54" s="686"/>
      <c r="T54" s="687"/>
      <c r="U54" s="688"/>
      <c r="V54" s="687"/>
      <c r="W54" s="689"/>
      <c r="X54" s="690"/>
      <c r="Y54" s="691"/>
      <c r="Z54" s="690"/>
      <c r="AA54" s="687"/>
      <c r="AB54" s="689"/>
      <c r="AC54" s="687"/>
      <c r="AD54" s="693"/>
      <c r="AE54" s="693"/>
      <c r="AF54" s="687"/>
      <c r="AG54" s="687"/>
    </row>
    <row r="55" spans="1:33" ht="272.45" customHeight="1" x14ac:dyDescent="0.35">
      <c r="A55" s="569">
        <v>32</v>
      </c>
      <c r="B55" s="614"/>
      <c r="C55" s="704" t="s">
        <v>470</v>
      </c>
      <c r="D55" s="705">
        <v>44121634</v>
      </c>
      <c r="E55" s="706" t="s">
        <v>563</v>
      </c>
      <c r="F55" s="708" t="s">
        <v>278</v>
      </c>
      <c r="G55" s="707">
        <v>1</v>
      </c>
      <c r="H55" s="739" t="s">
        <v>291</v>
      </c>
      <c r="I55" s="707">
        <v>1</v>
      </c>
      <c r="J55" s="708" t="s">
        <v>294</v>
      </c>
      <c r="K55" s="707" t="s">
        <v>281</v>
      </c>
      <c r="L55" s="708" t="s">
        <v>287</v>
      </c>
      <c r="M55" s="740"/>
      <c r="N55" s="741"/>
      <c r="O55" s="614" t="s">
        <v>282</v>
      </c>
      <c r="P55" s="614" t="s">
        <v>53</v>
      </c>
      <c r="Q55" s="614" t="s">
        <v>689</v>
      </c>
      <c r="S55" s="686"/>
      <c r="T55" s="687"/>
      <c r="U55" s="688"/>
      <c r="V55" s="687"/>
      <c r="W55" s="689"/>
      <c r="X55" s="690"/>
      <c r="Y55" s="738"/>
      <c r="Z55" s="690"/>
      <c r="AA55" s="687"/>
      <c r="AB55" s="689"/>
      <c r="AC55" s="687"/>
      <c r="AD55" s="693"/>
      <c r="AE55" s="693"/>
      <c r="AF55" s="687"/>
      <c r="AG55" s="687"/>
    </row>
    <row r="56" spans="1:33" ht="377.1" customHeight="1" x14ac:dyDescent="0.35">
      <c r="A56" s="569">
        <v>33</v>
      </c>
      <c r="B56" s="614"/>
      <c r="C56" s="704" t="s">
        <v>470</v>
      </c>
      <c r="D56" s="705">
        <v>44103124</v>
      </c>
      <c r="E56" s="706" t="s">
        <v>564</v>
      </c>
      <c r="F56" s="707" t="s">
        <v>278</v>
      </c>
      <c r="G56" s="707">
        <v>1</v>
      </c>
      <c r="H56" s="739" t="s">
        <v>291</v>
      </c>
      <c r="I56" s="707">
        <v>1</v>
      </c>
      <c r="J56" s="708" t="s">
        <v>294</v>
      </c>
      <c r="K56" s="707" t="s">
        <v>281</v>
      </c>
      <c r="L56" s="708" t="s">
        <v>287</v>
      </c>
      <c r="M56" s="740"/>
      <c r="N56" s="741"/>
      <c r="O56" s="614" t="s">
        <v>282</v>
      </c>
      <c r="P56" s="614" t="s">
        <v>53</v>
      </c>
      <c r="Q56" s="614" t="s">
        <v>689</v>
      </c>
      <c r="S56" s="686"/>
      <c r="T56" s="687"/>
      <c r="U56" s="688"/>
      <c r="V56" s="687"/>
      <c r="W56" s="689"/>
      <c r="X56" s="690"/>
      <c r="Y56" s="738"/>
      <c r="Z56" s="690"/>
      <c r="AA56" s="687"/>
      <c r="AB56" s="689"/>
      <c r="AC56" s="687"/>
      <c r="AD56" s="693"/>
      <c r="AE56" s="693"/>
      <c r="AF56" s="687"/>
      <c r="AG56" s="687"/>
    </row>
    <row r="57" spans="1:33" ht="272.45" customHeight="1" x14ac:dyDescent="0.35">
      <c r="A57" s="569">
        <v>34</v>
      </c>
      <c r="B57" s="614"/>
      <c r="C57" s="704" t="s">
        <v>470</v>
      </c>
      <c r="D57" s="705">
        <v>44121634</v>
      </c>
      <c r="E57" s="706" t="s">
        <v>565</v>
      </c>
      <c r="F57" s="707" t="s">
        <v>278</v>
      </c>
      <c r="G57" s="707">
        <v>1</v>
      </c>
      <c r="H57" s="739" t="s">
        <v>291</v>
      </c>
      <c r="I57" s="707">
        <v>1</v>
      </c>
      <c r="J57" s="708" t="s">
        <v>294</v>
      </c>
      <c r="K57" s="707" t="s">
        <v>281</v>
      </c>
      <c r="L57" s="708" t="s">
        <v>287</v>
      </c>
      <c r="M57" s="740"/>
      <c r="N57" s="741"/>
      <c r="O57" s="614" t="s">
        <v>282</v>
      </c>
      <c r="P57" s="614" t="s">
        <v>53</v>
      </c>
      <c r="Q57" s="614" t="s">
        <v>689</v>
      </c>
      <c r="S57" s="686"/>
      <c r="T57" s="687"/>
      <c r="U57" s="688"/>
      <c r="V57" s="687"/>
      <c r="W57" s="689"/>
      <c r="X57" s="690"/>
      <c r="Y57" s="738"/>
      <c r="Z57" s="690"/>
      <c r="AA57" s="687"/>
      <c r="AB57" s="689"/>
      <c r="AC57" s="687"/>
      <c r="AD57" s="693"/>
      <c r="AE57" s="693"/>
      <c r="AF57" s="687"/>
      <c r="AG57" s="687"/>
    </row>
    <row r="58" spans="1:33" ht="272.45" customHeight="1" x14ac:dyDescent="0.35">
      <c r="A58" s="569">
        <v>35</v>
      </c>
      <c r="B58" s="600"/>
      <c r="C58" s="591" t="s">
        <v>322</v>
      </c>
      <c r="D58" s="601" t="s">
        <v>323</v>
      </c>
      <c r="E58" s="602" t="s">
        <v>566</v>
      </c>
      <c r="F58" s="597" t="s">
        <v>278</v>
      </c>
      <c r="G58" s="597">
        <v>1</v>
      </c>
      <c r="H58" s="570" t="s">
        <v>291</v>
      </c>
      <c r="I58" s="597">
        <v>8</v>
      </c>
      <c r="J58" s="597" t="s">
        <v>289</v>
      </c>
      <c r="K58" s="597" t="s">
        <v>281</v>
      </c>
      <c r="L58" s="597" t="s">
        <v>324</v>
      </c>
      <c r="M58" s="572">
        <v>30000000</v>
      </c>
      <c r="N58" s="589">
        <v>30000000</v>
      </c>
      <c r="O58" s="600" t="s">
        <v>282</v>
      </c>
      <c r="P58" s="600" t="s">
        <v>53</v>
      </c>
      <c r="Q58" s="600" t="s">
        <v>325</v>
      </c>
      <c r="S58" s="695" t="s">
        <v>1754</v>
      </c>
      <c r="T58" s="696" t="s">
        <v>1755</v>
      </c>
      <c r="U58" s="697">
        <v>44683</v>
      </c>
      <c r="V58" s="696" t="s">
        <v>1762</v>
      </c>
      <c r="W58" s="698" t="s">
        <v>1675</v>
      </c>
      <c r="X58" s="699">
        <v>6029366.7199999997</v>
      </c>
      <c r="Y58" s="700">
        <v>0</v>
      </c>
      <c r="Z58" s="699">
        <v>6029366.7199999997</v>
      </c>
      <c r="AA58" s="696" t="s">
        <v>1763</v>
      </c>
      <c r="AB58" s="701">
        <v>0</v>
      </c>
      <c r="AC58" s="696" t="s">
        <v>1764</v>
      </c>
      <c r="AD58" s="702">
        <v>44683</v>
      </c>
      <c r="AE58" s="702">
        <v>44906</v>
      </c>
      <c r="AF58" s="696" t="s">
        <v>1178</v>
      </c>
      <c r="AG58" s="696" t="s">
        <v>1021</v>
      </c>
    </row>
    <row r="59" spans="1:33" ht="272.45" customHeight="1" x14ac:dyDescent="0.35">
      <c r="A59" s="569">
        <v>35</v>
      </c>
      <c r="B59" s="600"/>
      <c r="C59" s="591" t="s">
        <v>322</v>
      </c>
      <c r="D59" s="601" t="s">
        <v>323</v>
      </c>
      <c r="E59" s="602" t="s">
        <v>566</v>
      </c>
      <c r="F59" s="597" t="s">
        <v>278</v>
      </c>
      <c r="G59" s="597">
        <v>1</v>
      </c>
      <c r="H59" s="570" t="s">
        <v>291</v>
      </c>
      <c r="I59" s="597">
        <v>8</v>
      </c>
      <c r="J59" s="597" t="s">
        <v>289</v>
      </c>
      <c r="K59" s="597" t="s">
        <v>281</v>
      </c>
      <c r="L59" s="597" t="s">
        <v>324</v>
      </c>
      <c r="M59" s="572"/>
      <c r="N59" s="589"/>
      <c r="O59" s="600" t="s">
        <v>282</v>
      </c>
      <c r="P59" s="600" t="s">
        <v>53</v>
      </c>
      <c r="Q59" s="600" t="s">
        <v>325</v>
      </c>
      <c r="S59" s="695" t="s">
        <v>1756</v>
      </c>
      <c r="T59" s="696" t="s">
        <v>1757</v>
      </c>
      <c r="U59" s="697">
        <v>44683</v>
      </c>
      <c r="V59" s="696" t="s">
        <v>1762</v>
      </c>
      <c r="W59" s="698" t="s">
        <v>1675</v>
      </c>
      <c r="X59" s="699">
        <v>2249376.64</v>
      </c>
      <c r="Y59" s="700">
        <v>0</v>
      </c>
      <c r="Z59" s="699">
        <v>2249376.64</v>
      </c>
      <c r="AA59" s="696" t="s">
        <v>1763</v>
      </c>
      <c r="AB59" s="701">
        <v>0</v>
      </c>
      <c r="AC59" s="696" t="s">
        <v>1764</v>
      </c>
      <c r="AD59" s="702">
        <v>44683</v>
      </c>
      <c r="AE59" s="702">
        <v>44906</v>
      </c>
      <c r="AF59" s="696" t="s">
        <v>1178</v>
      </c>
      <c r="AG59" s="696" t="s">
        <v>1021</v>
      </c>
    </row>
    <row r="60" spans="1:33" ht="272.45" customHeight="1" x14ac:dyDescent="0.35">
      <c r="A60" s="569">
        <v>35</v>
      </c>
      <c r="B60" s="600"/>
      <c r="C60" s="591" t="s">
        <v>322</v>
      </c>
      <c r="D60" s="601" t="s">
        <v>323</v>
      </c>
      <c r="E60" s="602" t="s">
        <v>566</v>
      </c>
      <c r="F60" s="597" t="s">
        <v>278</v>
      </c>
      <c r="G60" s="597">
        <v>1</v>
      </c>
      <c r="H60" s="570" t="s">
        <v>291</v>
      </c>
      <c r="I60" s="597">
        <v>8</v>
      </c>
      <c r="J60" s="597" t="s">
        <v>289</v>
      </c>
      <c r="K60" s="597" t="s">
        <v>281</v>
      </c>
      <c r="L60" s="597" t="s">
        <v>324</v>
      </c>
      <c r="M60" s="572"/>
      <c r="N60" s="589"/>
      <c r="O60" s="600" t="s">
        <v>282</v>
      </c>
      <c r="P60" s="600" t="s">
        <v>53</v>
      </c>
      <c r="Q60" s="600" t="s">
        <v>325</v>
      </c>
      <c r="S60" s="695" t="s">
        <v>1758</v>
      </c>
      <c r="T60" s="696" t="s">
        <v>1759</v>
      </c>
      <c r="U60" s="697">
        <v>44683</v>
      </c>
      <c r="V60" s="696" t="s">
        <v>1762</v>
      </c>
      <c r="W60" s="698" t="s">
        <v>1675</v>
      </c>
      <c r="X60" s="699">
        <v>9556570.7699999996</v>
      </c>
      <c r="Y60" s="700">
        <v>0</v>
      </c>
      <c r="Z60" s="699">
        <v>9556570.7699999996</v>
      </c>
      <c r="AA60" s="696" t="s">
        <v>1763</v>
      </c>
      <c r="AB60" s="701" t="s">
        <v>1765</v>
      </c>
      <c r="AC60" s="696" t="s">
        <v>1764</v>
      </c>
      <c r="AD60" s="702">
        <v>44683</v>
      </c>
      <c r="AE60" s="702">
        <v>44906</v>
      </c>
      <c r="AF60" s="696" t="s">
        <v>1178</v>
      </c>
      <c r="AG60" s="696" t="s">
        <v>1021</v>
      </c>
    </row>
    <row r="61" spans="1:33" ht="272.45" customHeight="1" x14ac:dyDescent="0.35">
      <c r="A61" s="569">
        <v>35</v>
      </c>
      <c r="B61" s="600"/>
      <c r="C61" s="591" t="s">
        <v>322</v>
      </c>
      <c r="D61" s="601" t="s">
        <v>323</v>
      </c>
      <c r="E61" s="602" t="s">
        <v>566</v>
      </c>
      <c r="F61" s="597" t="s">
        <v>278</v>
      </c>
      <c r="G61" s="597">
        <v>1</v>
      </c>
      <c r="H61" s="570" t="s">
        <v>291</v>
      </c>
      <c r="I61" s="597">
        <v>8</v>
      </c>
      <c r="J61" s="597" t="s">
        <v>289</v>
      </c>
      <c r="K61" s="597" t="s">
        <v>281</v>
      </c>
      <c r="L61" s="597" t="s">
        <v>324</v>
      </c>
      <c r="M61" s="572"/>
      <c r="N61" s="589"/>
      <c r="O61" s="600" t="s">
        <v>282</v>
      </c>
      <c r="P61" s="600" t="s">
        <v>53</v>
      </c>
      <c r="Q61" s="600" t="s">
        <v>325</v>
      </c>
      <c r="S61" s="695" t="s">
        <v>1760</v>
      </c>
      <c r="T61" s="696" t="s">
        <v>1761</v>
      </c>
      <c r="U61" s="697">
        <v>44683</v>
      </c>
      <c r="V61" s="696" t="s">
        <v>1762</v>
      </c>
      <c r="W61" s="698" t="s">
        <v>1675</v>
      </c>
      <c r="X61" s="699">
        <v>2880283.5</v>
      </c>
      <c r="Y61" s="700">
        <v>0</v>
      </c>
      <c r="Z61" s="699">
        <v>2880283.5</v>
      </c>
      <c r="AA61" s="696" t="s">
        <v>1763</v>
      </c>
      <c r="AB61" s="701" t="s">
        <v>1765</v>
      </c>
      <c r="AC61" s="696" t="s">
        <v>1764</v>
      </c>
      <c r="AD61" s="702">
        <v>44683</v>
      </c>
      <c r="AE61" s="702">
        <v>44906</v>
      </c>
      <c r="AF61" s="696" t="s">
        <v>1178</v>
      </c>
      <c r="AG61" s="696" t="s">
        <v>1021</v>
      </c>
    </row>
    <row r="62" spans="1:33" s="25" customFormat="1" ht="272.45" customHeight="1" x14ac:dyDescent="0.35">
      <c r="A62" s="569">
        <v>36</v>
      </c>
      <c r="B62" s="600"/>
      <c r="C62" s="591" t="s">
        <v>322</v>
      </c>
      <c r="D62" s="601" t="s">
        <v>326</v>
      </c>
      <c r="E62" s="602" t="s">
        <v>567</v>
      </c>
      <c r="F62" s="597" t="s">
        <v>278</v>
      </c>
      <c r="G62" s="597">
        <v>1</v>
      </c>
      <c r="H62" s="570" t="s">
        <v>293</v>
      </c>
      <c r="I62" s="597">
        <v>11</v>
      </c>
      <c r="J62" s="545" t="s">
        <v>294</v>
      </c>
      <c r="K62" s="597" t="s">
        <v>281</v>
      </c>
      <c r="L62" s="597" t="s">
        <v>62</v>
      </c>
      <c r="M62" s="572">
        <v>19050000</v>
      </c>
      <c r="N62" s="589">
        <v>19050000</v>
      </c>
      <c r="O62" s="600" t="s">
        <v>282</v>
      </c>
      <c r="P62" s="600" t="s">
        <v>53</v>
      </c>
      <c r="Q62" s="600" t="s">
        <v>325</v>
      </c>
      <c r="R62" s="24"/>
      <c r="S62" s="695" t="s">
        <v>1672</v>
      </c>
      <c r="T62" s="696" t="s">
        <v>1673</v>
      </c>
      <c r="U62" s="697">
        <v>44606</v>
      </c>
      <c r="V62" s="696" t="s">
        <v>1674</v>
      </c>
      <c r="W62" s="698" t="s">
        <v>1675</v>
      </c>
      <c r="X62" s="699">
        <v>19050000</v>
      </c>
      <c r="Y62" s="700">
        <v>0</v>
      </c>
      <c r="Z62" s="699">
        <v>19050000</v>
      </c>
      <c r="AA62" s="696" t="s">
        <v>1676</v>
      </c>
      <c r="AB62" s="701" t="s">
        <v>698</v>
      </c>
      <c r="AC62" s="696" t="s">
        <v>1677</v>
      </c>
      <c r="AD62" s="702" t="s">
        <v>700</v>
      </c>
      <c r="AE62" s="702">
        <v>44915</v>
      </c>
      <c r="AF62" s="696" t="s">
        <v>1678</v>
      </c>
      <c r="AG62" s="696" t="s">
        <v>1021</v>
      </c>
    </row>
    <row r="63" spans="1:33" ht="272.45" customHeight="1" x14ac:dyDescent="0.35">
      <c r="A63" s="569">
        <v>37</v>
      </c>
      <c r="B63" s="600" t="s">
        <v>327</v>
      </c>
      <c r="C63" s="591" t="s">
        <v>322</v>
      </c>
      <c r="D63" s="601" t="s">
        <v>328</v>
      </c>
      <c r="E63" s="602" t="s">
        <v>568</v>
      </c>
      <c r="F63" s="597" t="s">
        <v>278</v>
      </c>
      <c r="G63" s="597">
        <v>1</v>
      </c>
      <c r="H63" s="570" t="s">
        <v>329</v>
      </c>
      <c r="I63" s="597">
        <v>11</v>
      </c>
      <c r="J63" s="545" t="s">
        <v>294</v>
      </c>
      <c r="K63" s="597" t="s">
        <v>281</v>
      </c>
      <c r="L63" s="597" t="s">
        <v>67</v>
      </c>
      <c r="M63" s="572">
        <v>12000000</v>
      </c>
      <c r="N63" s="589">
        <v>12000000</v>
      </c>
      <c r="O63" s="600" t="s">
        <v>282</v>
      </c>
      <c r="P63" s="600" t="s">
        <v>53</v>
      </c>
      <c r="Q63" s="600" t="s">
        <v>325</v>
      </c>
      <c r="S63" s="695" t="s">
        <v>1658</v>
      </c>
      <c r="T63" s="696" t="s">
        <v>1663</v>
      </c>
      <c r="U63" s="697">
        <v>44583</v>
      </c>
      <c r="V63" s="696" t="s">
        <v>1664</v>
      </c>
      <c r="W63" s="698" t="s">
        <v>1175</v>
      </c>
      <c r="X63" s="699">
        <v>11980750</v>
      </c>
      <c r="Y63" s="700">
        <v>0</v>
      </c>
      <c r="Z63" s="699">
        <v>11980750</v>
      </c>
      <c r="AA63" s="696" t="s">
        <v>1665</v>
      </c>
      <c r="AB63" s="701" t="s">
        <v>1666</v>
      </c>
      <c r="AC63" s="696" t="s">
        <v>1667</v>
      </c>
      <c r="AD63" s="702">
        <v>44585</v>
      </c>
      <c r="AE63" s="702">
        <v>44910</v>
      </c>
      <c r="AF63" s="696" t="s">
        <v>1668</v>
      </c>
      <c r="AG63" s="696" t="s">
        <v>1021</v>
      </c>
    </row>
    <row r="64" spans="1:33" ht="272.45" customHeight="1" x14ac:dyDescent="0.35">
      <c r="A64" s="569">
        <v>38</v>
      </c>
      <c r="B64" s="600" t="s">
        <v>330</v>
      </c>
      <c r="C64" s="591" t="s">
        <v>322</v>
      </c>
      <c r="D64" s="601" t="s">
        <v>331</v>
      </c>
      <c r="E64" s="602" t="s">
        <v>569</v>
      </c>
      <c r="F64" s="597" t="s">
        <v>278</v>
      </c>
      <c r="G64" s="597">
        <v>1</v>
      </c>
      <c r="H64" s="570" t="s">
        <v>293</v>
      </c>
      <c r="I64" s="597">
        <v>11</v>
      </c>
      <c r="J64" s="597" t="s">
        <v>305</v>
      </c>
      <c r="K64" s="597" t="s">
        <v>281</v>
      </c>
      <c r="L64" s="597" t="s">
        <v>64</v>
      </c>
      <c r="M64" s="572">
        <v>30000000</v>
      </c>
      <c r="N64" s="589">
        <v>30000000</v>
      </c>
      <c r="O64" s="600" t="s">
        <v>282</v>
      </c>
      <c r="P64" s="600" t="s">
        <v>53</v>
      </c>
      <c r="Q64" s="600" t="s">
        <v>325</v>
      </c>
      <c r="S64" s="695" t="s">
        <v>1172</v>
      </c>
      <c r="T64" s="696" t="s">
        <v>1173</v>
      </c>
      <c r="U64" s="697">
        <v>44589</v>
      </c>
      <c r="V64" s="696" t="s">
        <v>1174</v>
      </c>
      <c r="W64" s="698" t="s">
        <v>1175</v>
      </c>
      <c r="X64" s="699">
        <v>28000000</v>
      </c>
      <c r="Y64" s="700">
        <v>0</v>
      </c>
      <c r="Z64" s="699">
        <v>28000000</v>
      </c>
      <c r="AA64" s="696" t="s">
        <v>1176</v>
      </c>
      <c r="AB64" s="701" t="s">
        <v>698</v>
      </c>
      <c r="AC64" s="696" t="s">
        <v>1177</v>
      </c>
      <c r="AD64" s="702" t="s">
        <v>700</v>
      </c>
      <c r="AE64" s="702" t="s">
        <v>700</v>
      </c>
      <c r="AF64" s="696" t="s">
        <v>1178</v>
      </c>
      <c r="AG64" s="696" t="s">
        <v>1021</v>
      </c>
    </row>
    <row r="65" spans="1:33" ht="272.45" customHeight="1" x14ac:dyDescent="0.7">
      <c r="A65" s="569">
        <v>39</v>
      </c>
      <c r="B65" s="600"/>
      <c r="C65" s="742" t="s">
        <v>322</v>
      </c>
      <c r="D65" s="705" t="s">
        <v>332</v>
      </c>
      <c r="E65" s="706" t="s">
        <v>570</v>
      </c>
      <c r="F65" s="707" t="s">
        <v>278</v>
      </c>
      <c r="G65" s="707">
        <v>1</v>
      </c>
      <c r="H65" s="739" t="s">
        <v>304</v>
      </c>
      <c r="I65" s="707">
        <v>1</v>
      </c>
      <c r="J65" s="707" t="s">
        <v>280</v>
      </c>
      <c r="K65" s="707" t="s">
        <v>281</v>
      </c>
      <c r="L65" s="707" t="s">
        <v>290</v>
      </c>
      <c r="M65" s="740"/>
      <c r="N65" s="741"/>
      <c r="O65" s="614" t="s">
        <v>282</v>
      </c>
      <c r="P65" s="614" t="s">
        <v>53</v>
      </c>
      <c r="Q65" s="614" t="s">
        <v>325</v>
      </c>
      <c r="S65" s="25"/>
      <c r="T65" s="25"/>
      <c r="U65" s="25"/>
      <c r="V65" s="25"/>
      <c r="W65" s="25"/>
      <c r="X65" s="606"/>
      <c r="Y65" s="606"/>
      <c r="Z65" s="606"/>
      <c r="AA65" s="25"/>
      <c r="AB65" s="25"/>
      <c r="AC65" s="25"/>
      <c r="AD65" s="25"/>
      <c r="AE65" s="25"/>
      <c r="AF65" s="25"/>
      <c r="AG65" s="25"/>
    </row>
    <row r="66" spans="1:33" ht="272.45" customHeight="1" x14ac:dyDescent="0.35">
      <c r="A66" s="569">
        <v>40</v>
      </c>
      <c r="B66" s="600"/>
      <c r="C66" s="542" t="s">
        <v>340</v>
      </c>
      <c r="D66" s="601" t="s">
        <v>333</v>
      </c>
      <c r="E66" s="602" t="s">
        <v>571</v>
      </c>
      <c r="F66" s="597" t="s">
        <v>278</v>
      </c>
      <c r="G66" s="597">
        <v>1</v>
      </c>
      <c r="H66" s="570" t="s">
        <v>293</v>
      </c>
      <c r="I66" s="597" t="s">
        <v>334</v>
      </c>
      <c r="J66" s="597" t="s">
        <v>305</v>
      </c>
      <c r="K66" s="597" t="s">
        <v>309</v>
      </c>
      <c r="L66" s="597" t="s">
        <v>335</v>
      </c>
      <c r="M66" s="572">
        <v>81000000</v>
      </c>
      <c r="N66" s="589">
        <v>81000000</v>
      </c>
      <c r="O66" s="600" t="s">
        <v>282</v>
      </c>
      <c r="P66" s="600" t="s">
        <v>53</v>
      </c>
      <c r="Q66" s="600" t="s">
        <v>325</v>
      </c>
      <c r="S66" s="695" t="s">
        <v>1179</v>
      </c>
      <c r="T66" s="696" t="s">
        <v>1180</v>
      </c>
      <c r="U66" s="697">
        <v>44589</v>
      </c>
      <c r="V66" s="696" t="s">
        <v>1181</v>
      </c>
      <c r="W66" s="698" t="s">
        <v>1175</v>
      </c>
      <c r="X66" s="699">
        <v>80713593</v>
      </c>
      <c r="Y66" s="700">
        <v>0</v>
      </c>
      <c r="Z66" s="699">
        <f t="shared" ref="Z66" si="1">X66+Y66</f>
        <v>80713593</v>
      </c>
      <c r="AA66" s="696" t="s">
        <v>1182</v>
      </c>
      <c r="AB66" s="701" t="s">
        <v>698</v>
      </c>
      <c r="AC66" s="696" t="s">
        <v>1183</v>
      </c>
      <c r="AD66" s="702" t="s">
        <v>700</v>
      </c>
      <c r="AE66" s="702">
        <v>44926</v>
      </c>
      <c r="AF66" s="696" t="s">
        <v>1184</v>
      </c>
      <c r="AG66" s="696" t="s">
        <v>1021</v>
      </c>
    </row>
    <row r="67" spans="1:33" ht="272.45" customHeight="1" x14ac:dyDescent="0.35">
      <c r="A67" s="569">
        <v>41</v>
      </c>
      <c r="B67" s="600"/>
      <c r="C67" s="591" t="s">
        <v>322</v>
      </c>
      <c r="D67" s="601">
        <v>85122201</v>
      </c>
      <c r="E67" s="602" t="s">
        <v>572</v>
      </c>
      <c r="F67" s="597" t="s">
        <v>278</v>
      </c>
      <c r="G67" s="597">
        <v>1</v>
      </c>
      <c r="H67" s="570" t="s">
        <v>291</v>
      </c>
      <c r="I67" s="597" t="s">
        <v>320</v>
      </c>
      <c r="J67" s="545" t="s">
        <v>294</v>
      </c>
      <c r="K67" s="597" t="s">
        <v>281</v>
      </c>
      <c r="L67" s="597" t="s">
        <v>67</v>
      </c>
      <c r="M67" s="572">
        <v>10000000</v>
      </c>
      <c r="N67" s="589">
        <v>10000000</v>
      </c>
      <c r="O67" s="600" t="s">
        <v>282</v>
      </c>
      <c r="P67" s="600" t="s">
        <v>53</v>
      </c>
      <c r="Q67" s="600" t="s">
        <v>325</v>
      </c>
      <c r="S67" s="695" t="s">
        <v>1804</v>
      </c>
      <c r="T67" s="696" t="s">
        <v>1805</v>
      </c>
      <c r="U67" s="697">
        <v>44707</v>
      </c>
      <c r="V67" s="696" t="s">
        <v>1806</v>
      </c>
      <c r="W67" s="698" t="s">
        <v>1675</v>
      </c>
      <c r="X67" s="699">
        <v>3500000</v>
      </c>
      <c r="Y67" s="700">
        <v>0</v>
      </c>
      <c r="Z67" s="699">
        <v>3500000</v>
      </c>
      <c r="AA67" s="696" t="s">
        <v>1807</v>
      </c>
      <c r="AB67" s="701" t="s">
        <v>698</v>
      </c>
      <c r="AC67" s="696" t="s">
        <v>1808</v>
      </c>
      <c r="AD67" s="702" t="s">
        <v>700</v>
      </c>
      <c r="AE67" s="702" t="s">
        <v>700</v>
      </c>
      <c r="AF67" s="696" t="s">
        <v>1668</v>
      </c>
      <c r="AG67" s="696" t="s">
        <v>1021</v>
      </c>
    </row>
    <row r="68" spans="1:33" ht="272.45" customHeight="1" x14ac:dyDescent="0.35">
      <c r="A68" s="569">
        <v>42</v>
      </c>
      <c r="B68" s="600"/>
      <c r="C68" s="591" t="s">
        <v>322</v>
      </c>
      <c r="D68" s="601">
        <v>85122201</v>
      </c>
      <c r="E68" s="602" t="s">
        <v>573</v>
      </c>
      <c r="F68" s="597" t="s">
        <v>278</v>
      </c>
      <c r="G68" s="597">
        <v>1</v>
      </c>
      <c r="H68" s="570" t="s">
        <v>303</v>
      </c>
      <c r="I68" s="597" t="s">
        <v>1766</v>
      </c>
      <c r="J68" s="545" t="s">
        <v>294</v>
      </c>
      <c r="K68" s="597" t="s">
        <v>281</v>
      </c>
      <c r="L68" s="597" t="s">
        <v>67</v>
      </c>
      <c r="M68" s="572">
        <v>5000000</v>
      </c>
      <c r="N68" s="589">
        <v>5000000</v>
      </c>
      <c r="O68" s="600" t="s">
        <v>282</v>
      </c>
      <c r="P68" s="600" t="s">
        <v>53</v>
      </c>
      <c r="Q68" s="600" t="s">
        <v>325</v>
      </c>
      <c r="S68" s="686"/>
      <c r="T68" s="687"/>
      <c r="U68" s="688"/>
      <c r="V68" s="687"/>
      <c r="W68" s="689"/>
      <c r="X68" s="690"/>
      <c r="Y68" s="738"/>
      <c r="Z68" s="690"/>
      <c r="AA68" s="687"/>
      <c r="AB68" s="689"/>
      <c r="AC68" s="687"/>
      <c r="AD68" s="693"/>
      <c r="AE68" s="693"/>
      <c r="AF68" s="687"/>
      <c r="AG68" s="687"/>
    </row>
    <row r="69" spans="1:33" ht="272.45" customHeight="1" x14ac:dyDescent="0.35">
      <c r="A69" s="569">
        <v>43</v>
      </c>
      <c r="B69" s="600"/>
      <c r="C69" s="591" t="s">
        <v>322</v>
      </c>
      <c r="D69" s="601">
        <v>42172001</v>
      </c>
      <c r="E69" s="602" t="s">
        <v>574</v>
      </c>
      <c r="F69" s="597" t="s">
        <v>278</v>
      </c>
      <c r="G69" s="597">
        <v>1</v>
      </c>
      <c r="H69" s="570" t="s">
        <v>279</v>
      </c>
      <c r="I69" s="597" t="s">
        <v>337</v>
      </c>
      <c r="J69" s="545" t="s">
        <v>294</v>
      </c>
      <c r="K69" s="597" t="s">
        <v>281</v>
      </c>
      <c r="L69" s="545" t="s">
        <v>287</v>
      </c>
      <c r="M69" s="572">
        <v>5000000</v>
      </c>
      <c r="N69" s="589">
        <v>5000000</v>
      </c>
      <c r="O69" s="600" t="s">
        <v>282</v>
      </c>
      <c r="P69" s="600" t="s">
        <v>53</v>
      </c>
      <c r="Q69" s="600" t="s">
        <v>325</v>
      </c>
      <c r="S69" s="686"/>
      <c r="T69" s="687"/>
      <c r="U69" s="688"/>
      <c r="V69" s="687"/>
      <c r="W69" s="689"/>
      <c r="X69" s="713"/>
      <c r="Y69" s="743"/>
      <c r="Z69" s="713"/>
      <c r="AA69" s="687"/>
      <c r="AB69" s="689"/>
      <c r="AC69" s="687"/>
      <c r="AD69" s="693"/>
      <c r="AE69" s="693"/>
      <c r="AF69" s="687"/>
      <c r="AG69" s="687"/>
    </row>
    <row r="70" spans="1:33" ht="272.45" customHeight="1" x14ac:dyDescent="0.35">
      <c r="A70" s="569">
        <v>44</v>
      </c>
      <c r="B70" s="614"/>
      <c r="C70" s="704" t="s">
        <v>340</v>
      </c>
      <c r="D70" s="705" t="s">
        <v>342</v>
      </c>
      <c r="E70" s="706" t="s">
        <v>575</v>
      </c>
      <c r="F70" s="707" t="s">
        <v>278</v>
      </c>
      <c r="G70" s="707">
        <v>1</v>
      </c>
      <c r="H70" s="739" t="s">
        <v>303</v>
      </c>
      <c r="I70" s="707">
        <v>12</v>
      </c>
      <c r="J70" s="707" t="s">
        <v>317</v>
      </c>
      <c r="K70" s="707" t="s">
        <v>281</v>
      </c>
      <c r="L70" s="707" t="s">
        <v>58</v>
      </c>
      <c r="M70" s="740">
        <v>0</v>
      </c>
      <c r="N70" s="741">
        <v>0</v>
      </c>
      <c r="O70" s="614" t="s">
        <v>282</v>
      </c>
      <c r="P70" s="614" t="s">
        <v>53</v>
      </c>
      <c r="Q70" s="614" t="s">
        <v>314</v>
      </c>
      <c r="S70" s="686"/>
      <c r="T70" s="687"/>
      <c r="U70" s="688"/>
      <c r="V70" s="687"/>
      <c r="W70" s="689"/>
      <c r="X70" s="690"/>
      <c r="Y70" s="738"/>
      <c r="Z70" s="690"/>
      <c r="AA70" s="687"/>
      <c r="AB70" s="689"/>
      <c r="AC70" s="687"/>
      <c r="AD70" s="693"/>
      <c r="AE70" s="693"/>
      <c r="AF70" s="687"/>
      <c r="AG70" s="687"/>
    </row>
    <row r="71" spans="1:33" ht="272.45" customHeight="1" x14ac:dyDescent="0.35">
      <c r="A71" s="569">
        <v>45</v>
      </c>
      <c r="B71" s="614"/>
      <c r="C71" s="704" t="s">
        <v>340</v>
      </c>
      <c r="D71" s="705" t="s">
        <v>343</v>
      </c>
      <c r="E71" s="706" t="s">
        <v>576</v>
      </c>
      <c r="F71" s="707" t="s">
        <v>278</v>
      </c>
      <c r="G71" s="707">
        <v>1</v>
      </c>
      <c r="H71" s="739" t="s">
        <v>303</v>
      </c>
      <c r="I71" s="707">
        <v>1</v>
      </c>
      <c r="J71" s="708" t="s">
        <v>294</v>
      </c>
      <c r="K71" s="707" t="s">
        <v>281</v>
      </c>
      <c r="L71" s="707" t="s">
        <v>217</v>
      </c>
      <c r="M71" s="740">
        <v>0</v>
      </c>
      <c r="N71" s="741">
        <v>0</v>
      </c>
      <c r="O71" s="614" t="s">
        <v>282</v>
      </c>
      <c r="P71" s="614" t="s">
        <v>53</v>
      </c>
      <c r="Q71" s="614" t="s">
        <v>314</v>
      </c>
      <c r="S71" s="686"/>
      <c r="T71" s="687"/>
      <c r="U71" s="688"/>
      <c r="V71" s="687"/>
      <c r="W71" s="689"/>
      <c r="X71" s="690"/>
      <c r="Y71" s="738"/>
      <c r="Z71" s="690"/>
      <c r="AA71" s="687"/>
      <c r="AB71" s="689"/>
      <c r="AC71" s="687"/>
      <c r="AD71" s="693"/>
      <c r="AE71" s="693"/>
      <c r="AF71" s="687"/>
      <c r="AG71" s="687"/>
    </row>
    <row r="72" spans="1:33" ht="272.45" customHeight="1" x14ac:dyDescent="0.35">
      <c r="A72" s="569">
        <v>46</v>
      </c>
      <c r="B72" s="542" t="s">
        <v>344</v>
      </c>
      <c r="C72" s="542" t="s">
        <v>345</v>
      </c>
      <c r="D72" s="601">
        <v>80101706</v>
      </c>
      <c r="E72" s="602" t="s">
        <v>577</v>
      </c>
      <c r="F72" s="597" t="s">
        <v>278</v>
      </c>
      <c r="G72" s="597">
        <v>1</v>
      </c>
      <c r="H72" s="570" t="s">
        <v>293</v>
      </c>
      <c r="I72" s="571">
        <v>10.5</v>
      </c>
      <c r="J72" s="597" t="s">
        <v>305</v>
      </c>
      <c r="K72" s="597" t="s">
        <v>309</v>
      </c>
      <c r="L72" s="597" t="s">
        <v>346</v>
      </c>
      <c r="M72" s="744">
        <v>64503327</v>
      </c>
      <c r="N72" s="744">
        <v>64503327</v>
      </c>
      <c r="O72" s="600" t="s">
        <v>282</v>
      </c>
      <c r="P72" s="600" t="s">
        <v>53</v>
      </c>
      <c r="Q72" s="600" t="s">
        <v>347</v>
      </c>
      <c r="S72" s="695" t="s">
        <v>1185</v>
      </c>
      <c r="T72" s="696" t="s">
        <v>1186</v>
      </c>
      <c r="U72" s="697">
        <v>44585</v>
      </c>
      <c r="V72" s="696" t="s">
        <v>1187</v>
      </c>
      <c r="W72" s="698" t="s">
        <v>696</v>
      </c>
      <c r="X72" s="699">
        <v>64503327</v>
      </c>
      <c r="Y72" s="700">
        <v>0</v>
      </c>
      <c r="Z72" s="699">
        <f t="shared" ref="Z72:Z75" si="2">X72+Y72</f>
        <v>64503327</v>
      </c>
      <c r="AA72" s="696" t="s">
        <v>1188</v>
      </c>
      <c r="AB72" s="701" t="s">
        <v>698</v>
      </c>
      <c r="AC72" s="696" t="s">
        <v>1189</v>
      </c>
      <c r="AD72" s="702" t="s">
        <v>700</v>
      </c>
      <c r="AE72" s="702">
        <v>44904</v>
      </c>
      <c r="AF72" s="696" t="s">
        <v>701</v>
      </c>
      <c r="AG72" s="696" t="s">
        <v>702</v>
      </c>
    </row>
    <row r="73" spans="1:33" ht="272.45" customHeight="1" x14ac:dyDescent="0.35">
      <c r="A73" s="569">
        <v>47</v>
      </c>
      <c r="B73" s="542" t="s">
        <v>344</v>
      </c>
      <c r="C73" s="542" t="s">
        <v>345</v>
      </c>
      <c r="D73" s="601">
        <v>80101706</v>
      </c>
      <c r="E73" s="602" t="s">
        <v>578</v>
      </c>
      <c r="F73" s="597" t="s">
        <v>278</v>
      </c>
      <c r="G73" s="597">
        <v>1</v>
      </c>
      <c r="H73" s="570" t="s">
        <v>293</v>
      </c>
      <c r="I73" s="571">
        <v>10.5</v>
      </c>
      <c r="J73" s="597" t="s">
        <v>305</v>
      </c>
      <c r="K73" s="597" t="s">
        <v>309</v>
      </c>
      <c r="L73" s="597" t="s">
        <v>346</v>
      </c>
      <c r="M73" s="744">
        <v>64503327</v>
      </c>
      <c r="N73" s="744">
        <v>64503327</v>
      </c>
      <c r="O73" s="600" t="s">
        <v>282</v>
      </c>
      <c r="P73" s="600" t="s">
        <v>53</v>
      </c>
      <c r="Q73" s="600" t="s">
        <v>347</v>
      </c>
      <c r="S73" s="695" t="s">
        <v>1190</v>
      </c>
      <c r="T73" s="696" t="s">
        <v>1191</v>
      </c>
      <c r="U73" s="697">
        <v>44585</v>
      </c>
      <c r="V73" s="696" t="s">
        <v>1187</v>
      </c>
      <c r="W73" s="698" t="s">
        <v>696</v>
      </c>
      <c r="X73" s="699">
        <v>64503327</v>
      </c>
      <c r="Y73" s="700">
        <v>0</v>
      </c>
      <c r="Z73" s="699">
        <f t="shared" si="2"/>
        <v>64503327</v>
      </c>
      <c r="AA73" s="696" t="s">
        <v>1188</v>
      </c>
      <c r="AB73" s="701" t="s">
        <v>698</v>
      </c>
      <c r="AC73" s="696" t="s">
        <v>1189</v>
      </c>
      <c r="AD73" s="702" t="s">
        <v>700</v>
      </c>
      <c r="AE73" s="702">
        <v>44904</v>
      </c>
      <c r="AF73" s="696" t="s">
        <v>701</v>
      </c>
      <c r="AG73" s="696" t="s">
        <v>702</v>
      </c>
    </row>
    <row r="74" spans="1:33" ht="272.45" customHeight="1" x14ac:dyDescent="0.35">
      <c r="A74" s="569">
        <v>48</v>
      </c>
      <c r="B74" s="542" t="s">
        <v>344</v>
      </c>
      <c r="C74" s="542" t="s">
        <v>345</v>
      </c>
      <c r="D74" s="601">
        <v>80101706</v>
      </c>
      <c r="E74" s="602" t="s">
        <v>579</v>
      </c>
      <c r="F74" s="597" t="s">
        <v>278</v>
      </c>
      <c r="G74" s="597">
        <v>1</v>
      </c>
      <c r="H74" s="570" t="s">
        <v>293</v>
      </c>
      <c r="I74" s="571">
        <v>10.833333333333334</v>
      </c>
      <c r="J74" s="597" t="s">
        <v>305</v>
      </c>
      <c r="K74" s="597" t="s">
        <v>309</v>
      </c>
      <c r="L74" s="597" t="s">
        <v>346</v>
      </c>
      <c r="M74" s="744">
        <v>75833333</v>
      </c>
      <c r="N74" s="744">
        <v>75833333</v>
      </c>
      <c r="O74" s="600" t="s">
        <v>282</v>
      </c>
      <c r="P74" s="600" t="s">
        <v>53</v>
      </c>
      <c r="Q74" s="600" t="s">
        <v>347</v>
      </c>
      <c r="S74" s="695" t="s">
        <v>1192</v>
      </c>
      <c r="T74" s="696" t="s">
        <v>1193</v>
      </c>
      <c r="U74" s="697">
        <v>44585</v>
      </c>
      <c r="V74" s="696" t="s">
        <v>1194</v>
      </c>
      <c r="W74" s="698" t="s">
        <v>696</v>
      </c>
      <c r="X74" s="699">
        <v>75366666</v>
      </c>
      <c r="Y74" s="700">
        <v>0</v>
      </c>
      <c r="Z74" s="699">
        <f t="shared" si="2"/>
        <v>75366666</v>
      </c>
      <c r="AA74" s="696" t="s">
        <v>1195</v>
      </c>
      <c r="AB74" s="701" t="s">
        <v>698</v>
      </c>
      <c r="AC74" s="696" t="s">
        <v>1196</v>
      </c>
      <c r="AD74" s="702" t="s">
        <v>700</v>
      </c>
      <c r="AE74" s="702">
        <v>44911</v>
      </c>
      <c r="AF74" s="696" t="s">
        <v>701</v>
      </c>
      <c r="AG74" s="696" t="s">
        <v>702</v>
      </c>
    </row>
    <row r="75" spans="1:33" ht="272.45" customHeight="1" x14ac:dyDescent="0.35">
      <c r="A75" s="569">
        <v>49</v>
      </c>
      <c r="B75" s="542" t="s">
        <v>344</v>
      </c>
      <c r="C75" s="542" t="s">
        <v>345</v>
      </c>
      <c r="D75" s="601">
        <v>80101706</v>
      </c>
      <c r="E75" s="602" t="s">
        <v>580</v>
      </c>
      <c r="F75" s="597" t="s">
        <v>278</v>
      </c>
      <c r="G75" s="597">
        <v>1</v>
      </c>
      <c r="H75" s="570" t="s">
        <v>293</v>
      </c>
      <c r="I75" s="571">
        <v>10.833333333333334</v>
      </c>
      <c r="J75" s="597" t="s">
        <v>305</v>
      </c>
      <c r="K75" s="597" t="s">
        <v>309</v>
      </c>
      <c r="L75" s="597" t="s">
        <v>346</v>
      </c>
      <c r="M75" s="744">
        <v>75833333</v>
      </c>
      <c r="N75" s="744">
        <v>75833333</v>
      </c>
      <c r="O75" s="600" t="s">
        <v>282</v>
      </c>
      <c r="P75" s="600" t="s">
        <v>53</v>
      </c>
      <c r="Q75" s="600" t="s">
        <v>347</v>
      </c>
      <c r="S75" s="695" t="s">
        <v>1197</v>
      </c>
      <c r="T75" s="696" t="s">
        <v>1198</v>
      </c>
      <c r="U75" s="697">
        <v>44585</v>
      </c>
      <c r="V75" s="696" t="s">
        <v>1194</v>
      </c>
      <c r="W75" s="698" t="s">
        <v>696</v>
      </c>
      <c r="X75" s="699">
        <v>75366666</v>
      </c>
      <c r="Y75" s="700">
        <v>0</v>
      </c>
      <c r="Z75" s="699">
        <f t="shared" si="2"/>
        <v>75366666</v>
      </c>
      <c r="AA75" s="696" t="s">
        <v>1195</v>
      </c>
      <c r="AB75" s="701" t="s">
        <v>698</v>
      </c>
      <c r="AC75" s="696" t="s">
        <v>1196</v>
      </c>
      <c r="AD75" s="702" t="s">
        <v>700</v>
      </c>
      <c r="AE75" s="702">
        <v>44911</v>
      </c>
      <c r="AF75" s="696" t="s">
        <v>701</v>
      </c>
      <c r="AG75" s="696" t="s">
        <v>702</v>
      </c>
    </row>
    <row r="76" spans="1:33" ht="272.45" customHeight="1" x14ac:dyDescent="0.35">
      <c r="A76" s="569">
        <v>50</v>
      </c>
      <c r="B76" s="542" t="s">
        <v>344</v>
      </c>
      <c r="C76" s="542" t="s">
        <v>345</v>
      </c>
      <c r="D76" s="601">
        <v>80101706</v>
      </c>
      <c r="E76" s="602" t="s">
        <v>581</v>
      </c>
      <c r="F76" s="597" t="s">
        <v>278</v>
      </c>
      <c r="G76" s="597">
        <v>1</v>
      </c>
      <c r="H76" s="570" t="s">
        <v>293</v>
      </c>
      <c r="I76" s="571">
        <v>10.933333333333334</v>
      </c>
      <c r="J76" s="597" t="s">
        <v>305</v>
      </c>
      <c r="K76" s="597" t="s">
        <v>309</v>
      </c>
      <c r="L76" s="597" t="s">
        <v>346</v>
      </c>
      <c r="M76" s="744">
        <v>104658098</v>
      </c>
      <c r="N76" s="744">
        <v>104658098</v>
      </c>
      <c r="O76" s="600" t="s">
        <v>282</v>
      </c>
      <c r="P76" s="600" t="s">
        <v>53</v>
      </c>
      <c r="Q76" s="600" t="s">
        <v>347</v>
      </c>
      <c r="S76" s="695" t="s">
        <v>693</v>
      </c>
      <c r="T76" s="696" t="s">
        <v>694</v>
      </c>
      <c r="U76" s="697">
        <v>44578</v>
      </c>
      <c r="V76" s="696" t="s">
        <v>695</v>
      </c>
      <c r="W76" s="698" t="s">
        <v>696</v>
      </c>
      <c r="X76" s="699">
        <v>104658098</v>
      </c>
      <c r="Y76" s="700">
        <v>0</v>
      </c>
      <c r="Z76" s="699">
        <f>X76+Y76</f>
        <v>104658098</v>
      </c>
      <c r="AA76" s="696" t="s">
        <v>697</v>
      </c>
      <c r="AB76" s="701" t="s">
        <v>698</v>
      </c>
      <c r="AC76" s="696" t="s">
        <v>699</v>
      </c>
      <c r="AD76" s="702" t="s">
        <v>700</v>
      </c>
      <c r="AE76" s="702">
        <v>44910</v>
      </c>
      <c r="AF76" s="696" t="s">
        <v>701</v>
      </c>
      <c r="AG76" s="696" t="s">
        <v>702</v>
      </c>
    </row>
    <row r="77" spans="1:33" ht="272.45" customHeight="1" x14ac:dyDescent="0.35">
      <c r="A77" s="569">
        <v>51</v>
      </c>
      <c r="B77" s="542" t="s">
        <v>344</v>
      </c>
      <c r="C77" s="542" t="s">
        <v>345</v>
      </c>
      <c r="D77" s="601">
        <v>80101706</v>
      </c>
      <c r="E77" s="602" t="s">
        <v>582</v>
      </c>
      <c r="F77" s="597" t="s">
        <v>278</v>
      </c>
      <c r="G77" s="597">
        <v>1</v>
      </c>
      <c r="H77" s="570" t="s">
        <v>293</v>
      </c>
      <c r="I77" s="571">
        <v>10.5</v>
      </c>
      <c r="J77" s="597" t="s">
        <v>305</v>
      </c>
      <c r="K77" s="597" t="s">
        <v>309</v>
      </c>
      <c r="L77" s="597" t="s">
        <v>346</v>
      </c>
      <c r="M77" s="744">
        <v>78750000</v>
      </c>
      <c r="N77" s="744">
        <v>78750000</v>
      </c>
      <c r="O77" s="600" t="s">
        <v>282</v>
      </c>
      <c r="P77" s="600" t="s">
        <v>53</v>
      </c>
      <c r="Q77" s="600" t="s">
        <v>347</v>
      </c>
      <c r="S77" s="695" t="s">
        <v>1199</v>
      </c>
      <c r="T77" s="696" t="s">
        <v>1200</v>
      </c>
      <c r="U77" s="697">
        <v>44585</v>
      </c>
      <c r="V77" s="696" t="s">
        <v>1201</v>
      </c>
      <c r="W77" s="698" t="s">
        <v>696</v>
      </c>
      <c r="X77" s="699">
        <v>78750000</v>
      </c>
      <c r="Y77" s="700">
        <v>0</v>
      </c>
      <c r="Z77" s="699">
        <f t="shared" ref="Z77" si="3">X77+Y77</f>
        <v>78750000</v>
      </c>
      <c r="AA77" s="696" t="s">
        <v>1202</v>
      </c>
      <c r="AB77" s="701" t="s">
        <v>698</v>
      </c>
      <c r="AC77" s="696" t="s">
        <v>1203</v>
      </c>
      <c r="AD77" s="702" t="s">
        <v>700</v>
      </c>
      <c r="AE77" s="702">
        <v>44904</v>
      </c>
      <c r="AF77" s="696" t="s">
        <v>701</v>
      </c>
      <c r="AG77" s="696" t="s">
        <v>702</v>
      </c>
    </row>
    <row r="78" spans="1:33" ht="272.45" customHeight="1" x14ac:dyDescent="0.35">
      <c r="A78" s="569">
        <v>52</v>
      </c>
      <c r="B78" s="542" t="s">
        <v>344</v>
      </c>
      <c r="C78" s="542" t="s">
        <v>345</v>
      </c>
      <c r="D78" s="601">
        <v>80101706</v>
      </c>
      <c r="E78" s="602" t="s">
        <v>583</v>
      </c>
      <c r="F78" s="597" t="s">
        <v>278</v>
      </c>
      <c r="G78" s="597">
        <v>1</v>
      </c>
      <c r="H78" s="570" t="s">
        <v>293</v>
      </c>
      <c r="I78" s="571">
        <v>10.933333333333334</v>
      </c>
      <c r="J78" s="597" t="s">
        <v>305</v>
      </c>
      <c r="K78" s="597" t="s">
        <v>309</v>
      </c>
      <c r="L78" s="597" t="s">
        <v>346</v>
      </c>
      <c r="M78" s="572">
        <v>45412693</v>
      </c>
      <c r="N78" s="572">
        <v>45412693</v>
      </c>
      <c r="O78" s="600" t="s">
        <v>282</v>
      </c>
      <c r="P78" s="600" t="s">
        <v>53</v>
      </c>
      <c r="Q78" s="600" t="s">
        <v>347</v>
      </c>
      <c r="S78" s="695" t="s">
        <v>703</v>
      </c>
      <c r="T78" s="696" t="s">
        <v>704</v>
      </c>
      <c r="U78" s="697">
        <v>44579</v>
      </c>
      <c r="V78" s="696" t="s">
        <v>705</v>
      </c>
      <c r="W78" s="698" t="s">
        <v>696</v>
      </c>
      <c r="X78" s="699">
        <v>45412693</v>
      </c>
      <c r="Y78" s="700">
        <v>0</v>
      </c>
      <c r="Z78" s="699">
        <v>45412693</v>
      </c>
      <c r="AA78" s="696" t="s">
        <v>706</v>
      </c>
      <c r="AB78" s="701">
        <v>0</v>
      </c>
      <c r="AC78" s="696" t="s">
        <v>707</v>
      </c>
      <c r="AD78" s="702" t="s">
        <v>700</v>
      </c>
      <c r="AE78" s="702">
        <v>44911</v>
      </c>
      <c r="AF78" s="696" t="s">
        <v>701</v>
      </c>
      <c r="AG78" s="696" t="s">
        <v>702</v>
      </c>
    </row>
    <row r="79" spans="1:33" ht="272.45" customHeight="1" x14ac:dyDescent="0.35">
      <c r="A79" s="569">
        <v>53</v>
      </c>
      <c r="B79" s="542" t="s">
        <v>344</v>
      </c>
      <c r="C79" s="542" t="s">
        <v>345</v>
      </c>
      <c r="D79" s="601">
        <v>80101706</v>
      </c>
      <c r="E79" s="602" t="s">
        <v>584</v>
      </c>
      <c r="F79" s="597" t="s">
        <v>278</v>
      </c>
      <c r="G79" s="597">
        <v>1</v>
      </c>
      <c r="H79" s="570" t="s">
        <v>293</v>
      </c>
      <c r="I79" s="571">
        <v>10.866666666666667</v>
      </c>
      <c r="J79" s="597" t="s">
        <v>305</v>
      </c>
      <c r="K79" s="597" t="s">
        <v>309</v>
      </c>
      <c r="L79" s="597" t="s">
        <v>346</v>
      </c>
      <c r="M79" s="744">
        <v>66755824</v>
      </c>
      <c r="N79" s="744">
        <v>66755824</v>
      </c>
      <c r="O79" s="600" t="s">
        <v>282</v>
      </c>
      <c r="P79" s="600" t="s">
        <v>53</v>
      </c>
      <c r="Q79" s="600" t="s">
        <v>347</v>
      </c>
      <c r="S79" s="695" t="s">
        <v>1204</v>
      </c>
      <c r="T79" s="696" t="s">
        <v>1205</v>
      </c>
      <c r="U79" s="697">
        <v>44583</v>
      </c>
      <c r="V79" s="696" t="s">
        <v>1206</v>
      </c>
      <c r="W79" s="698" t="s">
        <v>696</v>
      </c>
      <c r="X79" s="699">
        <v>66755824</v>
      </c>
      <c r="Y79" s="700">
        <v>0</v>
      </c>
      <c r="Z79" s="699">
        <f t="shared" ref="Z79" si="4">X79+Y79</f>
        <v>66755824</v>
      </c>
      <c r="AA79" s="696" t="s">
        <v>1207</v>
      </c>
      <c r="AB79" s="701" t="s">
        <v>698</v>
      </c>
      <c r="AC79" s="696" t="s">
        <v>1208</v>
      </c>
      <c r="AD79" s="702" t="s">
        <v>700</v>
      </c>
      <c r="AE79" s="702">
        <v>44911</v>
      </c>
      <c r="AF79" s="696" t="s">
        <v>701</v>
      </c>
      <c r="AG79" s="696" t="s">
        <v>702</v>
      </c>
    </row>
    <row r="80" spans="1:33" ht="272.45" customHeight="1" x14ac:dyDescent="0.35">
      <c r="A80" s="569">
        <v>54</v>
      </c>
      <c r="B80" s="542" t="s">
        <v>344</v>
      </c>
      <c r="C80" s="542" t="s">
        <v>345</v>
      </c>
      <c r="D80" s="601">
        <v>80101706</v>
      </c>
      <c r="E80" s="602" t="s">
        <v>585</v>
      </c>
      <c r="F80" s="597" t="s">
        <v>278</v>
      </c>
      <c r="G80" s="597">
        <v>1</v>
      </c>
      <c r="H80" s="570" t="s">
        <v>293</v>
      </c>
      <c r="I80" s="571">
        <v>10.5</v>
      </c>
      <c r="J80" s="597" t="s">
        <v>305</v>
      </c>
      <c r="K80" s="597" t="s">
        <v>309</v>
      </c>
      <c r="L80" s="597" t="s">
        <v>346</v>
      </c>
      <c r="M80" s="744">
        <v>71961120</v>
      </c>
      <c r="N80" s="744">
        <v>71961120</v>
      </c>
      <c r="O80" s="600" t="s">
        <v>282</v>
      </c>
      <c r="P80" s="600" t="s">
        <v>53</v>
      </c>
      <c r="Q80" s="600" t="s">
        <v>347</v>
      </c>
      <c r="S80" s="695" t="s">
        <v>1209</v>
      </c>
      <c r="T80" s="696" t="s">
        <v>1210</v>
      </c>
      <c r="U80" s="697">
        <v>44586</v>
      </c>
      <c r="V80" s="696" t="s">
        <v>1211</v>
      </c>
      <c r="W80" s="698" t="s">
        <v>696</v>
      </c>
      <c r="X80" s="699">
        <v>71961120</v>
      </c>
      <c r="Y80" s="700">
        <v>0</v>
      </c>
      <c r="Z80" s="699">
        <v>71961120</v>
      </c>
      <c r="AA80" s="696" t="s">
        <v>1212</v>
      </c>
      <c r="AB80" s="701" t="s">
        <v>698</v>
      </c>
      <c r="AC80" s="696" t="s">
        <v>1203</v>
      </c>
      <c r="AD80" s="702" t="s">
        <v>700</v>
      </c>
      <c r="AE80" s="702">
        <v>44904</v>
      </c>
      <c r="AF80" s="696" t="s">
        <v>701</v>
      </c>
      <c r="AG80" s="696" t="s">
        <v>702</v>
      </c>
    </row>
    <row r="81" spans="1:33" ht="272.45" customHeight="1" x14ac:dyDescent="0.35">
      <c r="A81" s="569">
        <v>55</v>
      </c>
      <c r="B81" s="542" t="s">
        <v>356</v>
      </c>
      <c r="C81" s="542" t="s">
        <v>345</v>
      </c>
      <c r="D81" s="601">
        <v>80101706</v>
      </c>
      <c r="E81" s="602" t="s">
        <v>586</v>
      </c>
      <c r="F81" s="597" t="s">
        <v>278</v>
      </c>
      <c r="G81" s="597">
        <v>1</v>
      </c>
      <c r="H81" s="570" t="s">
        <v>293</v>
      </c>
      <c r="I81" s="571">
        <v>10.9</v>
      </c>
      <c r="J81" s="597" t="s">
        <v>305</v>
      </c>
      <c r="K81" s="597" t="s">
        <v>309</v>
      </c>
      <c r="L81" s="597" t="s">
        <v>346</v>
      </c>
      <c r="M81" s="744">
        <v>101018148</v>
      </c>
      <c r="N81" s="744">
        <v>101018148</v>
      </c>
      <c r="O81" s="600" t="s">
        <v>282</v>
      </c>
      <c r="P81" s="600" t="s">
        <v>53</v>
      </c>
      <c r="Q81" s="600" t="s">
        <v>347</v>
      </c>
      <c r="S81" s="695" t="s">
        <v>708</v>
      </c>
      <c r="T81" s="696" t="s">
        <v>709</v>
      </c>
      <c r="U81" s="697">
        <v>44578</v>
      </c>
      <c r="V81" s="696" t="s">
        <v>710</v>
      </c>
      <c r="W81" s="698" t="s">
        <v>696</v>
      </c>
      <c r="X81" s="699">
        <v>101018148</v>
      </c>
      <c r="Y81" s="700">
        <v>0</v>
      </c>
      <c r="Z81" s="699">
        <f>X81+Y81</f>
        <v>101018148</v>
      </c>
      <c r="AA81" s="696" t="s">
        <v>711</v>
      </c>
      <c r="AB81" s="701" t="s">
        <v>698</v>
      </c>
      <c r="AC81" s="696" t="s">
        <v>712</v>
      </c>
      <c r="AD81" s="702" t="s">
        <v>700</v>
      </c>
      <c r="AE81" s="702">
        <v>44910</v>
      </c>
      <c r="AF81" s="696" t="s">
        <v>701</v>
      </c>
      <c r="AG81" s="696" t="s">
        <v>702</v>
      </c>
    </row>
    <row r="82" spans="1:33" ht="272.45" customHeight="1" x14ac:dyDescent="0.35">
      <c r="A82" s="569">
        <v>56</v>
      </c>
      <c r="B82" s="542" t="s">
        <v>344</v>
      </c>
      <c r="C82" s="542" t="s">
        <v>345</v>
      </c>
      <c r="D82" s="601">
        <v>80101706</v>
      </c>
      <c r="E82" s="602" t="s">
        <v>587</v>
      </c>
      <c r="F82" s="597" t="s">
        <v>278</v>
      </c>
      <c r="G82" s="597">
        <v>1</v>
      </c>
      <c r="H82" s="570" t="s">
        <v>293</v>
      </c>
      <c r="I82" s="571">
        <v>10.833333333333334</v>
      </c>
      <c r="J82" s="597" t="s">
        <v>305</v>
      </c>
      <c r="K82" s="597" t="s">
        <v>309</v>
      </c>
      <c r="L82" s="597" t="s">
        <v>346</v>
      </c>
      <c r="M82" s="744">
        <v>89994667</v>
      </c>
      <c r="N82" s="744">
        <v>89994667</v>
      </c>
      <c r="O82" s="600" t="s">
        <v>282</v>
      </c>
      <c r="P82" s="600" t="s">
        <v>53</v>
      </c>
      <c r="Q82" s="600" t="s">
        <v>347</v>
      </c>
      <c r="S82" s="695" t="s">
        <v>1213</v>
      </c>
      <c r="T82" s="696" t="s">
        <v>1214</v>
      </c>
      <c r="U82" s="697">
        <v>44587</v>
      </c>
      <c r="V82" s="696" t="s">
        <v>1215</v>
      </c>
      <c r="W82" s="698" t="s">
        <v>696</v>
      </c>
      <c r="X82" s="699">
        <v>89163947</v>
      </c>
      <c r="Y82" s="700">
        <v>0</v>
      </c>
      <c r="Z82" s="699">
        <f t="shared" ref="Z82" si="5">X82+Y82</f>
        <v>89163947</v>
      </c>
      <c r="AA82" s="696" t="s">
        <v>1216</v>
      </c>
      <c r="AB82" s="701" t="s">
        <v>698</v>
      </c>
      <c r="AC82" s="696" t="s">
        <v>1217</v>
      </c>
      <c r="AD82" s="702" t="s">
        <v>700</v>
      </c>
      <c r="AE82" s="702">
        <v>44911</v>
      </c>
      <c r="AF82" s="696" t="s">
        <v>701</v>
      </c>
      <c r="AG82" s="696" t="s">
        <v>702</v>
      </c>
    </row>
    <row r="83" spans="1:33" ht="272.45" customHeight="1" x14ac:dyDescent="0.35">
      <c r="A83" s="569">
        <v>57</v>
      </c>
      <c r="B83" s="542" t="s">
        <v>344</v>
      </c>
      <c r="C83" s="542" t="s">
        <v>345</v>
      </c>
      <c r="D83" s="601">
        <v>80101706</v>
      </c>
      <c r="E83" s="602" t="s">
        <v>588</v>
      </c>
      <c r="F83" s="597" t="s">
        <v>278</v>
      </c>
      <c r="G83" s="597">
        <v>1</v>
      </c>
      <c r="H83" s="570" t="s">
        <v>293</v>
      </c>
      <c r="I83" s="571">
        <v>10.933333333333334</v>
      </c>
      <c r="J83" s="597" t="s">
        <v>305</v>
      </c>
      <c r="K83" s="597" t="s">
        <v>309</v>
      </c>
      <c r="L83" s="597" t="s">
        <v>346</v>
      </c>
      <c r="M83" s="744">
        <v>104658098</v>
      </c>
      <c r="N83" s="744">
        <v>104658098</v>
      </c>
      <c r="O83" s="600" t="s">
        <v>282</v>
      </c>
      <c r="P83" s="600" t="s">
        <v>53</v>
      </c>
      <c r="Q83" s="600" t="s">
        <v>347</v>
      </c>
      <c r="S83" s="695" t="s">
        <v>713</v>
      </c>
      <c r="T83" s="696" t="s">
        <v>714</v>
      </c>
      <c r="U83" s="697">
        <v>44578</v>
      </c>
      <c r="V83" s="696" t="s">
        <v>715</v>
      </c>
      <c r="W83" s="698" t="s">
        <v>696</v>
      </c>
      <c r="X83" s="699">
        <v>104658098</v>
      </c>
      <c r="Y83" s="700">
        <v>0</v>
      </c>
      <c r="Z83" s="699">
        <f>X83+Y83</f>
        <v>104658098</v>
      </c>
      <c r="AA83" s="696" t="s">
        <v>697</v>
      </c>
      <c r="AB83" s="701" t="s">
        <v>698</v>
      </c>
      <c r="AC83" s="696" t="s">
        <v>699</v>
      </c>
      <c r="AD83" s="702" t="s">
        <v>700</v>
      </c>
      <c r="AE83" s="702">
        <v>44910</v>
      </c>
      <c r="AF83" s="696" t="s">
        <v>701</v>
      </c>
      <c r="AG83" s="696" t="s">
        <v>702</v>
      </c>
    </row>
    <row r="84" spans="1:33" ht="272.45" customHeight="1" x14ac:dyDescent="0.35">
      <c r="A84" s="569">
        <v>58</v>
      </c>
      <c r="B84" s="542" t="s">
        <v>344</v>
      </c>
      <c r="C84" s="542" t="s">
        <v>345</v>
      </c>
      <c r="D84" s="601">
        <v>80101706</v>
      </c>
      <c r="E84" s="602" t="s">
        <v>589</v>
      </c>
      <c r="F84" s="597" t="s">
        <v>278</v>
      </c>
      <c r="G84" s="597">
        <v>1</v>
      </c>
      <c r="H84" s="570" t="s">
        <v>293</v>
      </c>
      <c r="I84" s="571">
        <v>10.866666666666667</v>
      </c>
      <c r="J84" s="597" t="s">
        <v>305</v>
      </c>
      <c r="K84" s="597" t="s">
        <v>309</v>
      </c>
      <c r="L84" s="597" t="s">
        <v>346</v>
      </c>
      <c r="M84" s="744">
        <v>66755824</v>
      </c>
      <c r="N84" s="744">
        <v>66755824</v>
      </c>
      <c r="O84" s="600" t="s">
        <v>282</v>
      </c>
      <c r="P84" s="600" t="s">
        <v>53</v>
      </c>
      <c r="Q84" s="600" t="s">
        <v>347</v>
      </c>
      <c r="S84" s="695" t="s">
        <v>1218</v>
      </c>
      <c r="T84" s="696" t="s">
        <v>1219</v>
      </c>
      <c r="U84" s="697">
        <v>44583</v>
      </c>
      <c r="V84" s="696" t="s">
        <v>1206</v>
      </c>
      <c r="W84" s="698" t="s">
        <v>696</v>
      </c>
      <c r="X84" s="699">
        <v>66755824</v>
      </c>
      <c r="Y84" s="700">
        <v>0</v>
      </c>
      <c r="Z84" s="699">
        <f t="shared" ref="Z84:Z86" si="6">X84+Y84</f>
        <v>66755824</v>
      </c>
      <c r="AA84" s="696" t="s">
        <v>1207</v>
      </c>
      <c r="AB84" s="701" t="s">
        <v>698</v>
      </c>
      <c r="AC84" s="696" t="s">
        <v>1208</v>
      </c>
      <c r="AD84" s="702" t="s">
        <v>700</v>
      </c>
      <c r="AE84" s="702">
        <v>44911</v>
      </c>
      <c r="AF84" s="696" t="s">
        <v>701</v>
      </c>
      <c r="AG84" s="696" t="s">
        <v>702</v>
      </c>
    </row>
    <row r="85" spans="1:33" ht="272.45" customHeight="1" x14ac:dyDescent="0.35">
      <c r="A85" s="569">
        <v>59</v>
      </c>
      <c r="B85" s="542" t="s">
        <v>344</v>
      </c>
      <c r="C85" s="542" t="s">
        <v>345</v>
      </c>
      <c r="D85" s="601">
        <v>80101706</v>
      </c>
      <c r="E85" s="602" t="s">
        <v>590</v>
      </c>
      <c r="F85" s="597" t="s">
        <v>278</v>
      </c>
      <c r="G85" s="597">
        <v>1</v>
      </c>
      <c r="H85" s="570" t="s">
        <v>293</v>
      </c>
      <c r="I85" s="571">
        <v>10.866666666666667</v>
      </c>
      <c r="J85" s="597" t="s">
        <v>305</v>
      </c>
      <c r="K85" s="597" t="s">
        <v>309</v>
      </c>
      <c r="L85" s="597" t="s">
        <v>346</v>
      </c>
      <c r="M85" s="744">
        <v>66755824</v>
      </c>
      <c r="N85" s="744">
        <v>66755824</v>
      </c>
      <c r="O85" s="600" t="s">
        <v>282</v>
      </c>
      <c r="P85" s="600" t="s">
        <v>53</v>
      </c>
      <c r="Q85" s="600" t="s">
        <v>347</v>
      </c>
      <c r="S85" s="695" t="s">
        <v>1220</v>
      </c>
      <c r="T85" s="696" t="s">
        <v>1221</v>
      </c>
      <c r="U85" s="697">
        <v>44583</v>
      </c>
      <c r="V85" s="696" t="s">
        <v>1206</v>
      </c>
      <c r="W85" s="698" t="s">
        <v>696</v>
      </c>
      <c r="X85" s="699">
        <v>66755824</v>
      </c>
      <c r="Y85" s="700">
        <v>0</v>
      </c>
      <c r="Z85" s="699">
        <f t="shared" si="6"/>
        <v>66755824</v>
      </c>
      <c r="AA85" s="696" t="s">
        <v>1207</v>
      </c>
      <c r="AB85" s="701" t="s">
        <v>698</v>
      </c>
      <c r="AC85" s="696" t="s">
        <v>1208</v>
      </c>
      <c r="AD85" s="702" t="s">
        <v>700</v>
      </c>
      <c r="AE85" s="702">
        <v>44911</v>
      </c>
      <c r="AF85" s="696" t="s">
        <v>701</v>
      </c>
      <c r="AG85" s="696" t="s">
        <v>702</v>
      </c>
    </row>
    <row r="86" spans="1:33" ht="272.45" customHeight="1" x14ac:dyDescent="0.35">
      <c r="A86" s="569">
        <v>60</v>
      </c>
      <c r="B86" s="542" t="s">
        <v>344</v>
      </c>
      <c r="C86" s="542" t="s">
        <v>345</v>
      </c>
      <c r="D86" s="601">
        <v>80101706</v>
      </c>
      <c r="E86" s="602" t="s">
        <v>591</v>
      </c>
      <c r="F86" s="597" t="s">
        <v>278</v>
      </c>
      <c r="G86" s="597">
        <v>1</v>
      </c>
      <c r="H86" s="570" t="s">
        <v>293</v>
      </c>
      <c r="I86" s="571">
        <v>10.866666666666667</v>
      </c>
      <c r="J86" s="597" t="s">
        <v>305</v>
      </c>
      <c r="K86" s="597" t="s">
        <v>309</v>
      </c>
      <c r="L86" s="597" t="s">
        <v>346</v>
      </c>
      <c r="M86" s="744">
        <v>66755824</v>
      </c>
      <c r="N86" s="744">
        <v>66755824</v>
      </c>
      <c r="O86" s="600" t="s">
        <v>282</v>
      </c>
      <c r="P86" s="600" t="s">
        <v>53</v>
      </c>
      <c r="Q86" s="600" t="s">
        <v>347</v>
      </c>
      <c r="S86" s="695" t="s">
        <v>1222</v>
      </c>
      <c r="T86" s="696" t="s">
        <v>1223</v>
      </c>
      <c r="U86" s="697">
        <v>44583</v>
      </c>
      <c r="V86" s="696" t="s">
        <v>1224</v>
      </c>
      <c r="W86" s="698" t="s">
        <v>696</v>
      </c>
      <c r="X86" s="699">
        <v>66755824</v>
      </c>
      <c r="Y86" s="700">
        <v>0</v>
      </c>
      <c r="Z86" s="699">
        <f t="shared" si="6"/>
        <v>66755824</v>
      </c>
      <c r="AA86" s="696" t="s">
        <v>1207</v>
      </c>
      <c r="AB86" s="701" t="s">
        <v>698</v>
      </c>
      <c r="AC86" s="696" t="s">
        <v>1208</v>
      </c>
      <c r="AD86" s="702" t="s">
        <v>700</v>
      </c>
      <c r="AE86" s="702">
        <v>44911</v>
      </c>
      <c r="AF86" s="696" t="s">
        <v>701</v>
      </c>
      <c r="AG86" s="696" t="s">
        <v>702</v>
      </c>
    </row>
    <row r="87" spans="1:33" ht="272.45" customHeight="1" x14ac:dyDescent="0.35">
      <c r="A87" s="569">
        <v>61</v>
      </c>
      <c r="B87" s="542" t="s">
        <v>356</v>
      </c>
      <c r="C87" s="542" t="s">
        <v>345</v>
      </c>
      <c r="D87" s="601">
        <v>80101706</v>
      </c>
      <c r="E87" s="602" t="s">
        <v>592</v>
      </c>
      <c r="F87" s="597" t="s">
        <v>278</v>
      </c>
      <c r="G87" s="597">
        <v>1</v>
      </c>
      <c r="H87" s="570" t="s">
        <v>293</v>
      </c>
      <c r="I87" s="571">
        <v>10.9</v>
      </c>
      <c r="J87" s="597" t="s">
        <v>305</v>
      </c>
      <c r="K87" s="597" t="s">
        <v>309</v>
      </c>
      <c r="L87" s="597" t="s">
        <v>346</v>
      </c>
      <c r="M87" s="744">
        <v>101018148</v>
      </c>
      <c r="N87" s="744">
        <v>101018148</v>
      </c>
      <c r="O87" s="600" t="s">
        <v>282</v>
      </c>
      <c r="P87" s="600" t="s">
        <v>53</v>
      </c>
      <c r="Q87" s="600" t="s">
        <v>347</v>
      </c>
      <c r="S87" s="695" t="s">
        <v>716</v>
      </c>
      <c r="T87" s="696" t="s">
        <v>717</v>
      </c>
      <c r="U87" s="697">
        <v>44578</v>
      </c>
      <c r="V87" s="696" t="s">
        <v>710</v>
      </c>
      <c r="W87" s="698" t="s">
        <v>696</v>
      </c>
      <c r="X87" s="699">
        <v>101018148</v>
      </c>
      <c r="Y87" s="700">
        <v>0</v>
      </c>
      <c r="Z87" s="699">
        <f>X87+Y87</f>
        <v>101018148</v>
      </c>
      <c r="AA87" s="696" t="s">
        <v>711</v>
      </c>
      <c r="AB87" s="701" t="s">
        <v>698</v>
      </c>
      <c r="AC87" s="696" t="s">
        <v>712</v>
      </c>
      <c r="AD87" s="702" t="s">
        <v>700</v>
      </c>
      <c r="AE87" s="702">
        <v>44910</v>
      </c>
      <c r="AF87" s="696" t="s">
        <v>701</v>
      </c>
      <c r="AG87" s="696" t="s">
        <v>702</v>
      </c>
    </row>
    <row r="88" spans="1:33" ht="272.45" customHeight="1" x14ac:dyDescent="0.35">
      <c r="A88" s="569">
        <v>62</v>
      </c>
      <c r="B88" s="542" t="s">
        <v>344</v>
      </c>
      <c r="C88" s="542" t="s">
        <v>345</v>
      </c>
      <c r="D88" s="601">
        <v>80101706</v>
      </c>
      <c r="E88" s="602" t="s">
        <v>593</v>
      </c>
      <c r="F88" s="597" t="s">
        <v>278</v>
      </c>
      <c r="G88" s="597">
        <v>1</v>
      </c>
      <c r="H88" s="570" t="s">
        <v>293</v>
      </c>
      <c r="I88" s="571">
        <v>10.5</v>
      </c>
      <c r="J88" s="597" t="s">
        <v>305</v>
      </c>
      <c r="K88" s="597" t="s">
        <v>309</v>
      </c>
      <c r="L88" s="597" t="s">
        <v>346</v>
      </c>
      <c r="M88" s="744">
        <v>64503327</v>
      </c>
      <c r="N88" s="744">
        <v>64503327</v>
      </c>
      <c r="O88" s="600" t="s">
        <v>282</v>
      </c>
      <c r="P88" s="600" t="s">
        <v>53</v>
      </c>
      <c r="Q88" s="600" t="s">
        <v>347</v>
      </c>
      <c r="S88" s="695" t="s">
        <v>1225</v>
      </c>
      <c r="T88" s="696" t="s">
        <v>1226</v>
      </c>
      <c r="U88" s="697">
        <v>44585</v>
      </c>
      <c r="V88" s="696" t="s">
        <v>1187</v>
      </c>
      <c r="W88" s="698" t="s">
        <v>696</v>
      </c>
      <c r="X88" s="699">
        <v>64503327</v>
      </c>
      <c r="Y88" s="700">
        <v>0</v>
      </c>
      <c r="Z88" s="699">
        <f t="shared" ref="Z88:Z94" si="7">X88+Y88</f>
        <v>64503327</v>
      </c>
      <c r="AA88" s="696" t="s">
        <v>1188</v>
      </c>
      <c r="AB88" s="701" t="s">
        <v>698</v>
      </c>
      <c r="AC88" s="696" t="s">
        <v>1189</v>
      </c>
      <c r="AD88" s="702" t="s">
        <v>700</v>
      </c>
      <c r="AE88" s="702">
        <v>44904</v>
      </c>
      <c r="AF88" s="696" t="s">
        <v>701</v>
      </c>
      <c r="AG88" s="696" t="s">
        <v>702</v>
      </c>
    </row>
    <row r="89" spans="1:33" ht="272.45" customHeight="1" x14ac:dyDescent="0.35">
      <c r="A89" s="569">
        <v>63</v>
      </c>
      <c r="B89" s="542" t="s">
        <v>356</v>
      </c>
      <c r="C89" s="542" t="s">
        <v>345</v>
      </c>
      <c r="D89" s="601">
        <v>80101706</v>
      </c>
      <c r="E89" s="602" t="s">
        <v>594</v>
      </c>
      <c r="F89" s="597" t="s">
        <v>278</v>
      </c>
      <c r="G89" s="597">
        <v>1</v>
      </c>
      <c r="H89" s="570" t="s">
        <v>293</v>
      </c>
      <c r="I89" s="571">
        <v>10.9</v>
      </c>
      <c r="J89" s="597" t="s">
        <v>305</v>
      </c>
      <c r="K89" s="597" t="s">
        <v>309</v>
      </c>
      <c r="L89" s="597" t="s">
        <v>346</v>
      </c>
      <c r="M89" s="744">
        <v>101018148</v>
      </c>
      <c r="N89" s="744">
        <v>101018148</v>
      </c>
      <c r="O89" s="600" t="s">
        <v>282</v>
      </c>
      <c r="P89" s="600" t="s">
        <v>53</v>
      </c>
      <c r="Q89" s="600" t="s">
        <v>347</v>
      </c>
      <c r="S89" s="695" t="s">
        <v>718</v>
      </c>
      <c r="T89" s="696" t="s">
        <v>719</v>
      </c>
      <c r="U89" s="697">
        <v>44578</v>
      </c>
      <c r="V89" s="696" t="s">
        <v>710</v>
      </c>
      <c r="W89" s="698" t="s">
        <v>696</v>
      </c>
      <c r="X89" s="699">
        <v>101018148</v>
      </c>
      <c r="Y89" s="700">
        <v>0</v>
      </c>
      <c r="Z89" s="699">
        <f t="shared" si="7"/>
        <v>101018148</v>
      </c>
      <c r="AA89" s="696" t="s">
        <v>711</v>
      </c>
      <c r="AB89" s="701" t="s">
        <v>698</v>
      </c>
      <c r="AC89" s="696" t="s">
        <v>712</v>
      </c>
      <c r="AD89" s="702" t="s">
        <v>700</v>
      </c>
      <c r="AE89" s="702">
        <v>44910</v>
      </c>
      <c r="AF89" s="696" t="s">
        <v>701</v>
      </c>
      <c r="AG89" s="696" t="s">
        <v>702</v>
      </c>
    </row>
    <row r="90" spans="1:33" ht="272.45" customHeight="1" x14ac:dyDescent="0.35">
      <c r="A90" s="569">
        <v>64</v>
      </c>
      <c r="B90" s="542" t="s">
        <v>356</v>
      </c>
      <c r="C90" s="542" t="s">
        <v>345</v>
      </c>
      <c r="D90" s="601">
        <v>80101706</v>
      </c>
      <c r="E90" s="602" t="s">
        <v>595</v>
      </c>
      <c r="F90" s="597" t="s">
        <v>278</v>
      </c>
      <c r="G90" s="597">
        <v>1</v>
      </c>
      <c r="H90" s="570" t="s">
        <v>293</v>
      </c>
      <c r="I90" s="571">
        <v>10.9</v>
      </c>
      <c r="J90" s="597" t="s">
        <v>305</v>
      </c>
      <c r="K90" s="597" t="s">
        <v>309</v>
      </c>
      <c r="L90" s="597" t="s">
        <v>346</v>
      </c>
      <c r="M90" s="744">
        <v>101018148</v>
      </c>
      <c r="N90" s="744">
        <v>101018148</v>
      </c>
      <c r="O90" s="600" t="s">
        <v>282</v>
      </c>
      <c r="P90" s="600" t="s">
        <v>53</v>
      </c>
      <c r="Q90" s="600" t="s">
        <v>347</v>
      </c>
      <c r="S90" s="695" t="s">
        <v>720</v>
      </c>
      <c r="T90" s="696" t="s">
        <v>721</v>
      </c>
      <c r="U90" s="697">
        <v>44578</v>
      </c>
      <c r="V90" s="696" t="s">
        <v>710</v>
      </c>
      <c r="W90" s="698" t="s">
        <v>696</v>
      </c>
      <c r="X90" s="699">
        <v>101018148</v>
      </c>
      <c r="Y90" s="700">
        <v>0</v>
      </c>
      <c r="Z90" s="699">
        <f t="shared" si="7"/>
        <v>101018148</v>
      </c>
      <c r="AA90" s="696" t="s">
        <v>711</v>
      </c>
      <c r="AB90" s="701" t="s">
        <v>698</v>
      </c>
      <c r="AC90" s="696" t="s">
        <v>712</v>
      </c>
      <c r="AD90" s="702" t="s">
        <v>700</v>
      </c>
      <c r="AE90" s="702">
        <v>44910</v>
      </c>
      <c r="AF90" s="696" t="s">
        <v>701</v>
      </c>
      <c r="AG90" s="696" t="s">
        <v>702</v>
      </c>
    </row>
    <row r="91" spans="1:33" ht="272.45" customHeight="1" x14ac:dyDescent="0.35">
      <c r="A91" s="569">
        <v>65</v>
      </c>
      <c r="B91" s="542" t="s">
        <v>356</v>
      </c>
      <c r="C91" s="542" t="s">
        <v>345</v>
      </c>
      <c r="D91" s="601">
        <v>80101706</v>
      </c>
      <c r="E91" s="602" t="s">
        <v>596</v>
      </c>
      <c r="F91" s="597" t="s">
        <v>278</v>
      </c>
      <c r="G91" s="597">
        <v>1</v>
      </c>
      <c r="H91" s="570" t="s">
        <v>293</v>
      </c>
      <c r="I91" s="571">
        <v>10.9</v>
      </c>
      <c r="J91" s="597" t="s">
        <v>305</v>
      </c>
      <c r="K91" s="597" t="s">
        <v>309</v>
      </c>
      <c r="L91" s="597" t="s">
        <v>346</v>
      </c>
      <c r="M91" s="744">
        <v>101018148</v>
      </c>
      <c r="N91" s="744">
        <v>101018148</v>
      </c>
      <c r="O91" s="600" t="s">
        <v>282</v>
      </c>
      <c r="P91" s="600" t="s">
        <v>53</v>
      </c>
      <c r="Q91" s="600" t="s">
        <v>347</v>
      </c>
      <c r="S91" s="695" t="s">
        <v>722</v>
      </c>
      <c r="T91" s="696" t="s">
        <v>723</v>
      </c>
      <c r="U91" s="697">
        <v>44578</v>
      </c>
      <c r="V91" s="696" t="s">
        <v>710</v>
      </c>
      <c r="W91" s="698" t="s">
        <v>696</v>
      </c>
      <c r="X91" s="699">
        <v>101018148</v>
      </c>
      <c r="Y91" s="700">
        <v>0</v>
      </c>
      <c r="Z91" s="699">
        <f t="shared" si="7"/>
        <v>101018148</v>
      </c>
      <c r="AA91" s="696" t="s">
        <v>711</v>
      </c>
      <c r="AB91" s="701" t="s">
        <v>698</v>
      </c>
      <c r="AC91" s="696" t="s">
        <v>712</v>
      </c>
      <c r="AD91" s="702" t="s">
        <v>700</v>
      </c>
      <c r="AE91" s="702">
        <v>44910</v>
      </c>
      <c r="AF91" s="696" t="s">
        <v>701</v>
      </c>
      <c r="AG91" s="696" t="s">
        <v>702</v>
      </c>
    </row>
    <row r="92" spans="1:33" ht="272.45" customHeight="1" x14ac:dyDescent="0.35">
      <c r="A92" s="569">
        <v>66</v>
      </c>
      <c r="B92" s="542" t="s">
        <v>356</v>
      </c>
      <c r="C92" s="542" t="s">
        <v>345</v>
      </c>
      <c r="D92" s="601">
        <v>80101706</v>
      </c>
      <c r="E92" s="602" t="s">
        <v>597</v>
      </c>
      <c r="F92" s="597" t="s">
        <v>278</v>
      </c>
      <c r="G92" s="597">
        <v>1</v>
      </c>
      <c r="H92" s="570" t="s">
        <v>293</v>
      </c>
      <c r="I92" s="571">
        <v>10.9</v>
      </c>
      <c r="J92" s="597" t="s">
        <v>305</v>
      </c>
      <c r="K92" s="597" t="s">
        <v>309</v>
      </c>
      <c r="L92" s="597" t="s">
        <v>346</v>
      </c>
      <c r="M92" s="744">
        <v>101018148</v>
      </c>
      <c r="N92" s="744">
        <v>101018148</v>
      </c>
      <c r="O92" s="600" t="s">
        <v>282</v>
      </c>
      <c r="P92" s="600" t="s">
        <v>53</v>
      </c>
      <c r="Q92" s="600" t="s">
        <v>347</v>
      </c>
      <c r="S92" s="695" t="s">
        <v>724</v>
      </c>
      <c r="T92" s="696" t="s">
        <v>725</v>
      </c>
      <c r="U92" s="697">
        <v>44578</v>
      </c>
      <c r="V92" s="696" t="s">
        <v>710</v>
      </c>
      <c r="W92" s="698" t="s">
        <v>696</v>
      </c>
      <c r="X92" s="699">
        <v>101018148</v>
      </c>
      <c r="Y92" s="700">
        <v>0</v>
      </c>
      <c r="Z92" s="699">
        <f t="shared" si="7"/>
        <v>101018148</v>
      </c>
      <c r="AA92" s="696" t="s">
        <v>711</v>
      </c>
      <c r="AB92" s="701" t="s">
        <v>698</v>
      </c>
      <c r="AC92" s="696" t="s">
        <v>712</v>
      </c>
      <c r="AD92" s="702" t="s">
        <v>700</v>
      </c>
      <c r="AE92" s="702">
        <v>44910</v>
      </c>
      <c r="AF92" s="696" t="s">
        <v>701</v>
      </c>
      <c r="AG92" s="696" t="s">
        <v>702</v>
      </c>
    </row>
    <row r="93" spans="1:33" ht="272.45" customHeight="1" x14ac:dyDescent="0.35">
      <c r="A93" s="569">
        <v>67</v>
      </c>
      <c r="B93" s="542" t="s">
        <v>356</v>
      </c>
      <c r="C93" s="542" t="s">
        <v>345</v>
      </c>
      <c r="D93" s="601">
        <v>80101706</v>
      </c>
      <c r="E93" s="602" t="s">
        <v>598</v>
      </c>
      <c r="F93" s="597" t="s">
        <v>278</v>
      </c>
      <c r="G93" s="597">
        <v>1</v>
      </c>
      <c r="H93" s="570" t="s">
        <v>293</v>
      </c>
      <c r="I93" s="571">
        <v>10.9</v>
      </c>
      <c r="J93" s="597" t="s">
        <v>305</v>
      </c>
      <c r="K93" s="597" t="s">
        <v>309</v>
      </c>
      <c r="L93" s="597" t="s">
        <v>346</v>
      </c>
      <c r="M93" s="744">
        <v>101018148</v>
      </c>
      <c r="N93" s="744">
        <v>101018148</v>
      </c>
      <c r="O93" s="600" t="s">
        <v>282</v>
      </c>
      <c r="P93" s="600" t="s">
        <v>53</v>
      </c>
      <c r="Q93" s="600" t="s">
        <v>347</v>
      </c>
      <c r="S93" s="695" t="s">
        <v>726</v>
      </c>
      <c r="T93" s="696" t="s">
        <v>727</v>
      </c>
      <c r="U93" s="697">
        <v>44578</v>
      </c>
      <c r="V93" s="696" t="s">
        <v>710</v>
      </c>
      <c r="W93" s="698" t="s">
        <v>696</v>
      </c>
      <c r="X93" s="699">
        <v>101018148</v>
      </c>
      <c r="Y93" s="700">
        <v>0</v>
      </c>
      <c r="Z93" s="699">
        <f t="shared" si="7"/>
        <v>101018148</v>
      </c>
      <c r="AA93" s="696" t="s">
        <v>711</v>
      </c>
      <c r="AB93" s="701" t="s">
        <v>698</v>
      </c>
      <c r="AC93" s="696" t="s">
        <v>712</v>
      </c>
      <c r="AD93" s="702" t="s">
        <v>700</v>
      </c>
      <c r="AE93" s="702">
        <v>44910</v>
      </c>
      <c r="AF93" s="696" t="s">
        <v>701</v>
      </c>
      <c r="AG93" s="696" t="s">
        <v>702</v>
      </c>
    </row>
    <row r="94" spans="1:33" s="25" customFormat="1" ht="272.45" customHeight="1" x14ac:dyDescent="0.35">
      <c r="A94" s="569">
        <v>68</v>
      </c>
      <c r="B94" s="542" t="s">
        <v>356</v>
      </c>
      <c r="C94" s="542" t="s">
        <v>345</v>
      </c>
      <c r="D94" s="601">
        <v>80101706</v>
      </c>
      <c r="E94" s="602" t="s">
        <v>599</v>
      </c>
      <c r="F94" s="597" t="s">
        <v>278</v>
      </c>
      <c r="G94" s="597">
        <v>1</v>
      </c>
      <c r="H94" s="570" t="s">
        <v>293</v>
      </c>
      <c r="I94" s="571">
        <v>10.9</v>
      </c>
      <c r="J94" s="597" t="s">
        <v>305</v>
      </c>
      <c r="K94" s="597" t="s">
        <v>309</v>
      </c>
      <c r="L94" s="597" t="s">
        <v>346</v>
      </c>
      <c r="M94" s="744">
        <v>101018148</v>
      </c>
      <c r="N94" s="744">
        <v>101018148</v>
      </c>
      <c r="O94" s="600" t="s">
        <v>282</v>
      </c>
      <c r="P94" s="600" t="s">
        <v>53</v>
      </c>
      <c r="Q94" s="600" t="s">
        <v>347</v>
      </c>
      <c r="R94" s="24"/>
      <c r="S94" s="695" t="s">
        <v>728</v>
      </c>
      <c r="T94" s="696" t="s">
        <v>729</v>
      </c>
      <c r="U94" s="697">
        <v>44578</v>
      </c>
      <c r="V94" s="696" t="s">
        <v>710</v>
      </c>
      <c r="W94" s="698" t="s">
        <v>696</v>
      </c>
      <c r="X94" s="699">
        <v>101018148</v>
      </c>
      <c r="Y94" s="700">
        <v>0</v>
      </c>
      <c r="Z94" s="699">
        <f t="shared" si="7"/>
        <v>101018148</v>
      </c>
      <c r="AA94" s="696" t="s">
        <v>711</v>
      </c>
      <c r="AB94" s="701" t="s">
        <v>698</v>
      </c>
      <c r="AC94" s="696" t="s">
        <v>712</v>
      </c>
      <c r="AD94" s="702" t="s">
        <v>700</v>
      </c>
      <c r="AE94" s="702">
        <v>44910</v>
      </c>
      <c r="AF94" s="696" t="s">
        <v>701</v>
      </c>
      <c r="AG94" s="696" t="s">
        <v>702</v>
      </c>
    </row>
    <row r="95" spans="1:33" ht="272.45" customHeight="1" x14ac:dyDescent="0.35">
      <c r="A95" s="569">
        <v>69</v>
      </c>
      <c r="B95" s="542" t="s">
        <v>356</v>
      </c>
      <c r="C95" s="542" t="s">
        <v>345</v>
      </c>
      <c r="D95" s="601">
        <v>80101706</v>
      </c>
      <c r="E95" s="602" t="s">
        <v>664</v>
      </c>
      <c r="F95" s="597" t="s">
        <v>278</v>
      </c>
      <c r="G95" s="597">
        <v>1</v>
      </c>
      <c r="H95" s="570" t="s">
        <v>293</v>
      </c>
      <c r="I95" s="571">
        <v>10.9</v>
      </c>
      <c r="J95" s="597" t="s">
        <v>305</v>
      </c>
      <c r="K95" s="597" t="s">
        <v>309</v>
      </c>
      <c r="L95" s="597" t="s">
        <v>346</v>
      </c>
      <c r="M95" s="744">
        <v>101018148</v>
      </c>
      <c r="N95" s="744">
        <v>101018148</v>
      </c>
      <c r="O95" s="600" t="s">
        <v>282</v>
      </c>
      <c r="P95" s="600" t="s">
        <v>53</v>
      </c>
      <c r="Q95" s="600" t="s">
        <v>347</v>
      </c>
      <c r="S95" s="695" t="s">
        <v>730</v>
      </c>
      <c r="T95" s="696" t="s">
        <v>731</v>
      </c>
      <c r="U95" s="697">
        <v>44579</v>
      </c>
      <c r="V95" s="696" t="s">
        <v>710</v>
      </c>
      <c r="W95" s="698" t="s">
        <v>696</v>
      </c>
      <c r="X95" s="699">
        <v>101018148</v>
      </c>
      <c r="Y95" s="700">
        <v>0</v>
      </c>
      <c r="Z95" s="699">
        <v>101018148</v>
      </c>
      <c r="AA95" s="696" t="s">
        <v>711</v>
      </c>
      <c r="AB95" s="701" t="s">
        <v>698</v>
      </c>
      <c r="AC95" s="696" t="s">
        <v>712</v>
      </c>
      <c r="AD95" s="702" t="s">
        <v>700</v>
      </c>
      <c r="AE95" s="702">
        <v>44910</v>
      </c>
      <c r="AF95" s="696" t="s">
        <v>701</v>
      </c>
      <c r="AG95" s="696" t="s">
        <v>702</v>
      </c>
    </row>
    <row r="96" spans="1:33" ht="272.45" customHeight="1" x14ac:dyDescent="0.35">
      <c r="A96" s="569">
        <v>70</v>
      </c>
      <c r="B96" s="542" t="s">
        <v>356</v>
      </c>
      <c r="C96" s="542" t="s">
        <v>345</v>
      </c>
      <c r="D96" s="601">
        <v>80101706</v>
      </c>
      <c r="E96" s="602" t="s">
        <v>600</v>
      </c>
      <c r="F96" s="597" t="s">
        <v>278</v>
      </c>
      <c r="G96" s="597">
        <v>1</v>
      </c>
      <c r="H96" s="570" t="s">
        <v>293</v>
      </c>
      <c r="I96" s="571">
        <v>10.9</v>
      </c>
      <c r="J96" s="597" t="s">
        <v>305</v>
      </c>
      <c r="K96" s="597" t="s">
        <v>309</v>
      </c>
      <c r="L96" s="597" t="s">
        <v>346</v>
      </c>
      <c r="M96" s="744">
        <v>101018148</v>
      </c>
      <c r="N96" s="744">
        <v>101018148</v>
      </c>
      <c r="O96" s="600" t="s">
        <v>282</v>
      </c>
      <c r="P96" s="600" t="s">
        <v>53</v>
      </c>
      <c r="Q96" s="600" t="s">
        <v>347</v>
      </c>
      <c r="S96" s="695" t="s">
        <v>732</v>
      </c>
      <c r="T96" s="696" t="s">
        <v>733</v>
      </c>
      <c r="U96" s="697">
        <v>44578</v>
      </c>
      <c r="V96" s="696" t="s">
        <v>710</v>
      </c>
      <c r="W96" s="698" t="s">
        <v>696</v>
      </c>
      <c r="X96" s="699">
        <v>101018148</v>
      </c>
      <c r="Y96" s="700">
        <v>0</v>
      </c>
      <c r="Z96" s="699">
        <f>X96+Y96</f>
        <v>101018148</v>
      </c>
      <c r="AA96" s="696" t="s">
        <v>711</v>
      </c>
      <c r="AB96" s="701" t="s">
        <v>698</v>
      </c>
      <c r="AC96" s="696" t="s">
        <v>712</v>
      </c>
      <c r="AD96" s="702" t="s">
        <v>700</v>
      </c>
      <c r="AE96" s="702">
        <v>44910</v>
      </c>
      <c r="AF96" s="696" t="s">
        <v>701</v>
      </c>
      <c r="AG96" s="696" t="s">
        <v>702</v>
      </c>
    </row>
    <row r="97" spans="1:33" ht="272.45" customHeight="1" x14ac:dyDescent="0.35">
      <c r="A97" s="569">
        <v>71</v>
      </c>
      <c r="B97" s="542" t="s">
        <v>356</v>
      </c>
      <c r="C97" s="542" t="s">
        <v>345</v>
      </c>
      <c r="D97" s="601">
        <v>80101706</v>
      </c>
      <c r="E97" s="602" t="s">
        <v>601</v>
      </c>
      <c r="F97" s="597" t="s">
        <v>278</v>
      </c>
      <c r="G97" s="597">
        <v>1</v>
      </c>
      <c r="H97" s="570" t="s">
        <v>293</v>
      </c>
      <c r="I97" s="571">
        <v>10.9</v>
      </c>
      <c r="J97" s="597" t="s">
        <v>305</v>
      </c>
      <c r="K97" s="597" t="s">
        <v>309</v>
      </c>
      <c r="L97" s="597" t="s">
        <v>346</v>
      </c>
      <c r="M97" s="744">
        <v>101018148</v>
      </c>
      <c r="N97" s="744">
        <v>101018148</v>
      </c>
      <c r="O97" s="600" t="s">
        <v>282</v>
      </c>
      <c r="P97" s="600" t="s">
        <v>53</v>
      </c>
      <c r="Q97" s="600" t="s">
        <v>347</v>
      </c>
      <c r="S97" s="695" t="s">
        <v>734</v>
      </c>
      <c r="T97" s="696" t="s">
        <v>735</v>
      </c>
      <c r="U97" s="697">
        <v>44578</v>
      </c>
      <c r="V97" s="696" t="s">
        <v>710</v>
      </c>
      <c r="W97" s="698" t="s">
        <v>696</v>
      </c>
      <c r="X97" s="699">
        <v>101018148</v>
      </c>
      <c r="Y97" s="700">
        <v>0</v>
      </c>
      <c r="Z97" s="699">
        <f>X97+Y97</f>
        <v>101018148</v>
      </c>
      <c r="AA97" s="696" t="s">
        <v>711</v>
      </c>
      <c r="AB97" s="701" t="s">
        <v>698</v>
      </c>
      <c r="AC97" s="696" t="s">
        <v>712</v>
      </c>
      <c r="AD97" s="702" t="s">
        <v>700</v>
      </c>
      <c r="AE97" s="702">
        <v>44910</v>
      </c>
      <c r="AF97" s="696" t="s">
        <v>701</v>
      </c>
      <c r="AG97" s="696" t="s">
        <v>702</v>
      </c>
    </row>
    <row r="98" spans="1:33" ht="272.45" customHeight="1" x14ac:dyDescent="0.35">
      <c r="A98" s="569">
        <v>72</v>
      </c>
      <c r="B98" s="542" t="s">
        <v>356</v>
      </c>
      <c r="C98" s="542" t="s">
        <v>345</v>
      </c>
      <c r="D98" s="601">
        <v>80101706</v>
      </c>
      <c r="E98" s="602" t="s">
        <v>602</v>
      </c>
      <c r="F98" s="597" t="s">
        <v>278</v>
      </c>
      <c r="G98" s="597">
        <v>1</v>
      </c>
      <c r="H98" s="570" t="s">
        <v>293</v>
      </c>
      <c r="I98" s="571">
        <v>7.3666666666666663</v>
      </c>
      <c r="J98" s="597" t="s">
        <v>305</v>
      </c>
      <c r="K98" s="597" t="s">
        <v>309</v>
      </c>
      <c r="L98" s="597" t="s">
        <v>346</v>
      </c>
      <c r="M98" s="744">
        <v>68272204</v>
      </c>
      <c r="N98" s="744">
        <v>68272204</v>
      </c>
      <c r="O98" s="600" t="s">
        <v>282</v>
      </c>
      <c r="P98" s="600" t="s">
        <v>53</v>
      </c>
      <c r="Q98" s="600" t="s">
        <v>347</v>
      </c>
      <c r="S98" s="695" t="s">
        <v>736</v>
      </c>
      <c r="T98" s="696" t="s">
        <v>737</v>
      </c>
      <c r="U98" s="697">
        <v>44579</v>
      </c>
      <c r="V98" s="696" t="s">
        <v>710</v>
      </c>
      <c r="W98" s="698" t="s">
        <v>696</v>
      </c>
      <c r="X98" s="699">
        <v>68272204</v>
      </c>
      <c r="Y98" s="700">
        <v>0</v>
      </c>
      <c r="Z98" s="699">
        <v>68272204</v>
      </c>
      <c r="AA98" s="696" t="s">
        <v>738</v>
      </c>
      <c r="AB98" s="701" t="s">
        <v>698</v>
      </c>
      <c r="AC98" s="696" t="s">
        <v>739</v>
      </c>
      <c r="AD98" s="702" t="s">
        <v>700</v>
      </c>
      <c r="AE98" s="702">
        <v>44802</v>
      </c>
      <c r="AF98" s="696" t="s">
        <v>701</v>
      </c>
      <c r="AG98" s="696" t="s">
        <v>702</v>
      </c>
    </row>
    <row r="99" spans="1:33" ht="272.45" customHeight="1" x14ac:dyDescent="0.35">
      <c r="A99" s="569">
        <v>73</v>
      </c>
      <c r="B99" s="542" t="s">
        <v>356</v>
      </c>
      <c r="C99" s="542" t="s">
        <v>345</v>
      </c>
      <c r="D99" s="601">
        <v>80101706</v>
      </c>
      <c r="E99" s="602" t="s">
        <v>603</v>
      </c>
      <c r="F99" s="597" t="s">
        <v>278</v>
      </c>
      <c r="G99" s="597">
        <v>1</v>
      </c>
      <c r="H99" s="570" t="s">
        <v>293</v>
      </c>
      <c r="I99" s="571">
        <v>10.9</v>
      </c>
      <c r="J99" s="597" t="s">
        <v>305</v>
      </c>
      <c r="K99" s="597" t="s">
        <v>309</v>
      </c>
      <c r="L99" s="597" t="s">
        <v>346</v>
      </c>
      <c r="M99" s="744">
        <v>101018148</v>
      </c>
      <c r="N99" s="744">
        <v>101018148</v>
      </c>
      <c r="O99" s="600" t="s">
        <v>282</v>
      </c>
      <c r="P99" s="600" t="s">
        <v>53</v>
      </c>
      <c r="Q99" s="600" t="s">
        <v>347</v>
      </c>
      <c r="S99" s="695" t="s">
        <v>740</v>
      </c>
      <c r="T99" s="696" t="s">
        <v>741</v>
      </c>
      <c r="U99" s="697">
        <v>44578</v>
      </c>
      <c r="V99" s="696" t="s">
        <v>710</v>
      </c>
      <c r="W99" s="698" t="s">
        <v>696</v>
      </c>
      <c r="X99" s="699">
        <v>101018148</v>
      </c>
      <c r="Y99" s="700">
        <v>0</v>
      </c>
      <c r="Z99" s="699">
        <f>X99+Y99</f>
        <v>101018148</v>
      </c>
      <c r="AA99" s="696" t="s">
        <v>711</v>
      </c>
      <c r="AB99" s="701" t="s">
        <v>698</v>
      </c>
      <c r="AC99" s="696" t="s">
        <v>712</v>
      </c>
      <c r="AD99" s="702" t="s">
        <v>700</v>
      </c>
      <c r="AE99" s="702">
        <v>44910</v>
      </c>
      <c r="AF99" s="696" t="s">
        <v>701</v>
      </c>
      <c r="AG99" s="696" t="s">
        <v>702</v>
      </c>
    </row>
    <row r="100" spans="1:33" ht="272.45" customHeight="1" x14ac:dyDescent="0.35">
      <c r="A100" s="569">
        <v>74</v>
      </c>
      <c r="B100" s="542" t="s">
        <v>356</v>
      </c>
      <c r="C100" s="542" t="s">
        <v>345</v>
      </c>
      <c r="D100" s="601">
        <v>80101706</v>
      </c>
      <c r="E100" s="602" t="s">
        <v>604</v>
      </c>
      <c r="F100" s="597" t="s">
        <v>278</v>
      </c>
      <c r="G100" s="597">
        <v>1</v>
      </c>
      <c r="H100" s="570" t="s">
        <v>293</v>
      </c>
      <c r="I100" s="571">
        <v>10.9</v>
      </c>
      <c r="J100" s="597" t="s">
        <v>305</v>
      </c>
      <c r="K100" s="597" t="s">
        <v>309</v>
      </c>
      <c r="L100" s="597" t="s">
        <v>346</v>
      </c>
      <c r="M100" s="744">
        <v>101018148</v>
      </c>
      <c r="N100" s="744">
        <v>101018148</v>
      </c>
      <c r="O100" s="600" t="s">
        <v>282</v>
      </c>
      <c r="P100" s="600" t="s">
        <v>53</v>
      </c>
      <c r="Q100" s="600" t="s">
        <v>347</v>
      </c>
      <c r="S100" s="695" t="s">
        <v>742</v>
      </c>
      <c r="T100" s="696" t="s">
        <v>743</v>
      </c>
      <c r="U100" s="697">
        <v>44578</v>
      </c>
      <c r="V100" s="696" t="s">
        <v>710</v>
      </c>
      <c r="W100" s="698" t="s">
        <v>696</v>
      </c>
      <c r="X100" s="699">
        <v>101018148</v>
      </c>
      <c r="Y100" s="700">
        <v>0</v>
      </c>
      <c r="Z100" s="699">
        <f>X100+Y100</f>
        <v>101018148</v>
      </c>
      <c r="AA100" s="696" t="s">
        <v>711</v>
      </c>
      <c r="AB100" s="701" t="s">
        <v>698</v>
      </c>
      <c r="AC100" s="696" t="s">
        <v>712</v>
      </c>
      <c r="AD100" s="702" t="s">
        <v>700</v>
      </c>
      <c r="AE100" s="702">
        <v>44910</v>
      </c>
      <c r="AF100" s="696" t="s">
        <v>701</v>
      </c>
      <c r="AG100" s="696" t="s">
        <v>702</v>
      </c>
    </row>
    <row r="101" spans="1:33" ht="272.45" customHeight="1" x14ac:dyDescent="0.35">
      <c r="A101" s="569">
        <v>75</v>
      </c>
      <c r="B101" s="542" t="s">
        <v>356</v>
      </c>
      <c r="C101" s="542" t="s">
        <v>345</v>
      </c>
      <c r="D101" s="601">
        <v>80101706</v>
      </c>
      <c r="E101" s="602" t="s">
        <v>605</v>
      </c>
      <c r="F101" s="597" t="s">
        <v>278</v>
      </c>
      <c r="G101" s="597">
        <v>1</v>
      </c>
      <c r="H101" s="570" t="s">
        <v>293</v>
      </c>
      <c r="I101" s="571">
        <v>10.9</v>
      </c>
      <c r="J101" s="597" t="s">
        <v>305</v>
      </c>
      <c r="K101" s="597" t="s">
        <v>309</v>
      </c>
      <c r="L101" s="597" t="s">
        <v>346</v>
      </c>
      <c r="M101" s="744">
        <v>101018148</v>
      </c>
      <c r="N101" s="744">
        <v>101018148</v>
      </c>
      <c r="O101" s="600" t="s">
        <v>282</v>
      </c>
      <c r="P101" s="600" t="s">
        <v>53</v>
      </c>
      <c r="Q101" s="600" t="s">
        <v>347</v>
      </c>
      <c r="S101" s="695" t="s">
        <v>744</v>
      </c>
      <c r="T101" s="696" t="s">
        <v>745</v>
      </c>
      <c r="U101" s="697">
        <v>44578</v>
      </c>
      <c r="V101" s="696" t="s">
        <v>710</v>
      </c>
      <c r="W101" s="698" t="s">
        <v>696</v>
      </c>
      <c r="X101" s="699">
        <v>101018148</v>
      </c>
      <c r="Y101" s="700">
        <v>0</v>
      </c>
      <c r="Z101" s="699">
        <f>X101+Y101</f>
        <v>101018148</v>
      </c>
      <c r="AA101" s="696" t="s">
        <v>711</v>
      </c>
      <c r="AB101" s="701" t="s">
        <v>698</v>
      </c>
      <c r="AC101" s="696" t="s">
        <v>712</v>
      </c>
      <c r="AD101" s="702" t="s">
        <v>700</v>
      </c>
      <c r="AE101" s="702">
        <v>44910</v>
      </c>
      <c r="AF101" s="696" t="s">
        <v>701</v>
      </c>
      <c r="AG101" s="696" t="s">
        <v>702</v>
      </c>
    </row>
    <row r="102" spans="1:33" ht="272.45" customHeight="1" x14ac:dyDescent="0.35">
      <c r="A102" s="569">
        <v>76</v>
      </c>
      <c r="B102" s="542" t="s">
        <v>356</v>
      </c>
      <c r="C102" s="542" t="s">
        <v>345</v>
      </c>
      <c r="D102" s="601">
        <v>80101706</v>
      </c>
      <c r="E102" s="602" t="s">
        <v>606</v>
      </c>
      <c r="F102" s="597" t="s">
        <v>278</v>
      </c>
      <c r="G102" s="597">
        <v>1</v>
      </c>
      <c r="H102" s="570" t="s">
        <v>293</v>
      </c>
      <c r="I102" s="571">
        <v>10.9</v>
      </c>
      <c r="J102" s="597" t="s">
        <v>305</v>
      </c>
      <c r="K102" s="597" t="s">
        <v>309</v>
      </c>
      <c r="L102" s="597" t="s">
        <v>346</v>
      </c>
      <c r="M102" s="744">
        <v>101018148</v>
      </c>
      <c r="N102" s="744">
        <v>101018148</v>
      </c>
      <c r="O102" s="600" t="s">
        <v>282</v>
      </c>
      <c r="P102" s="600" t="s">
        <v>53</v>
      </c>
      <c r="Q102" s="600" t="s">
        <v>347</v>
      </c>
      <c r="S102" s="695" t="s">
        <v>746</v>
      </c>
      <c r="T102" s="696" t="s">
        <v>747</v>
      </c>
      <c r="U102" s="697">
        <v>44578</v>
      </c>
      <c r="V102" s="696" t="s">
        <v>710</v>
      </c>
      <c r="W102" s="698" t="s">
        <v>696</v>
      </c>
      <c r="X102" s="699">
        <v>101018148</v>
      </c>
      <c r="Y102" s="700">
        <v>0</v>
      </c>
      <c r="Z102" s="699">
        <f>X102+Y102</f>
        <v>101018148</v>
      </c>
      <c r="AA102" s="696" t="s">
        <v>711</v>
      </c>
      <c r="AB102" s="701" t="s">
        <v>698</v>
      </c>
      <c r="AC102" s="696" t="s">
        <v>712</v>
      </c>
      <c r="AD102" s="702" t="s">
        <v>700</v>
      </c>
      <c r="AE102" s="702">
        <v>44910</v>
      </c>
      <c r="AF102" s="696" t="s">
        <v>701</v>
      </c>
      <c r="AG102" s="696" t="s">
        <v>702</v>
      </c>
    </row>
    <row r="103" spans="1:33" ht="272.45" customHeight="1" x14ac:dyDescent="0.35">
      <c r="A103" s="569">
        <v>77</v>
      </c>
      <c r="B103" s="542" t="s">
        <v>377</v>
      </c>
      <c r="C103" s="542" t="s">
        <v>345</v>
      </c>
      <c r="D103" s="601">
        <v>80101706</v>
      </c>
      <c r="E103" s="602" t="s">
        <v>607</v>
      </c>
      <c r="F103" s="597" t="s">
        <v>278</v>
      </c>
      <c r="G103" s="597">
        <v>1</v>
      </c>
      <c r="H103" s="570" t="s">
        <v>293</v>
      </c>
      <c r="I103" s="571">
        <v>10.966666666666667</v>
      </c>
      <c r="J103" s="597" t="s">
        <v>305</v>
      </c>
      <c r="K103" s="597" t="s">
        <v>309</v>
      </c>
      <c r="L103" s="597" t="s">
        <v>346</v>
      </c>
      <c r="M103" s="744">
        <v>56916156</v>
      </c>
      <c r="N103" s="744">
        <v>56916156</v>
      </c>
      <c r="O103" s="600" t="s">
        <v>282</v>
      </c>
      <c r="P103" s="600" t="s">
        <v>53</v>
      </c>
      <c r="Q103" s="600" t="s">
        <v>347</v>
      </c>
      <c r="S103" s="695" t="s">
        <v>748</v>
      </c>
      <c r="T103" s="696" t="s">
        <v>749</v>
      </c>
      <c r="U103" s="697">
        <v>44574</v>
      </c>
      <c r="V103" s="696" t="s">
        <v>750</v>
      </c>
      <c r="W103" s="698" t="s">
        <v>696</v>
      </c>
      <c r="X103" s="699">
        <v>56916156</v>
      </c>
      <c r="Y103" s="700">
        <v>0</v>
      </c>
      <c r="Z103" s="699">
        <v>56916156</v>
      </c>
      <c r="AA103" s="696" t="s">
        <v>751</v>
      </c>
      <c r="AB103" s="701" t="s">
        <v>698</v>
      </c>
      <c r="AC103" s="696" t="s">
        <v>752</v>
      </c>
      <c r="AD103" s="702" t="s">
        <v>700</v>
      </c>
      <c r="AE103" s="702">
        <v>44910</v>
      </c>
      <c r="AF103" s="696" t="s">
        <v>701</v>
      </c>
      <c r="AG103" s="696" t="s">
        <v>702</v>
      </c>
    </row>
    <row r="104" spans="1:33" ht="272.45" customHeight="1" x14ac:dyDescent="0.35">
      <c r="A104" s="569">
        <v>78</v>
      </c>
      <c r="B104" s="542" t="s">
        <v>377</v>
      </c>
      <c r="C104" s="542" t="s">
        <v>345</v>
      </c>
      <c r="D104" s="601">
        <v>80101706</v>
      </c>
      <c r="E104" s="602" t="s">
        <v>608</v>
      </c>
      <c r="F104" s="597" t="s">
        <v>278</v>
      </c>
      <c r="G104" s="597">
        <v>1</v>
      </c>
      <c r="H104" s="570" t="s">
        <v>293</v>
      </c>
      <c r="I104" s="571">
        <v>11.3</v>
      </c>
      <c r="J104" s="597" t="s">
        <v>305</v>
      </c>
      <c r="K104" s="597" t="s">
        <v>309</v>
      </c>
      <c r="L104" s="597" t="s">
        <v>346</v>
      </c>
      <c r="M104" s="744">
        <v>50850000</v>
      </c>
      <c r="N104" s="744">
        <v>50850000</v>
      </c>
      <c r="O104" s="600" t="s">
        <v>282</v>
      </c>
      <c r="P104" s="600" t="s">
        <v>53</v>
      </c>
      <c r="Q104" s="600" t="s">
        <v>347</v>
      </c>
      <c r="S104" s="695" t="s">
        <v>753</v>
      </c>
      <c r="T104" s="696" t="s">
        <v>754</v>
      </c>
      <c r="U104" s="697">
        <v>44573</v>
      </c>
      <c r="V104" s="696" t="s">
        <v>755</v>
      </c>
      <c r="W104" s="698" t="s">
        <v>696</v>
      </c>
      <c r="X104" s="699">
        <v>50850000</v>
      </c>
      <c r="Y104" s="700">
        <v>0</v>
      </c>
      <c r="Z104" s="699">
        <v>50850000</v>
      </c>
      <c r="AA104" s="696" t="s">
        <v>756</v>
      </c>
      <c r="AB104" s="701" t="s">
        <v>698</v>
      </c>
      <c r="AC104" s="696" t="s">
        <v>757</v>
      </c>
      <c r="AD104" s="702" t="s">
        <v>700</v>
      </c>
      <c r="AE104" s="702">
        <v>44916</v>
      </c>
      <c r="AF104" s="696" t="s">
        <v>701</v>
      </c>
      <c r="AG104" s="696" t="s">
        <v>702</v>
      </c>
    </row>
    <row r="105" spans="1:33" ht="272.45" customHeight="1" x14ac:dyDescent="0.35">
      <c r="A105" s="569">
        <v>79</v>
      </c>
      <c r="B105" s="542" t="s">
        <v>377</v>
      </c>
      <c r="C105" s="542" t="s">
        <v>345</v>
      </c>
      <c r="D105" s="601">
        <v>80101706</v>
      </c>
      <c r="E105" s="602" t="s">
        <v>609</v>
      </c>
      <c r="F105" s="597" t="s">
        <v>278</v>
      </c>
      <c r="G105" s="597">
        <v>1</v>
      </c>
      <c r="H105" s="570" t="s">
        <v>293</v>
      </c>
      <c r="I105" s="571">
        <v>11.066666666666666</v>
      </c>
      <c r="J105" s="597" t="s">
        <v>305</v>
      </c>
      <c r="K105" s="597" t="s">
        <v>309</v>
      </c>
      <c r="L105" s="597" t="s">
        <v>346</v>
      </c>
      <c r="M105" s="744">
        <v>45966507</v>
      </c>
      <c r="N105" s="744">
        <v>45966507</v>
      </c>
      <c r="O105" s="600" t="s">
        <v>282</v>
      </c>
      <c r="P105" s="600" t="s">
        <v>53</v>
      </c>
      <c r="Q105" s="600" t="s">
        <v>347</v>
      </c>
      <c r="S105" s="695" t="s">
        <v>758</v>
      </c>
      <c r="T105" s="696" t="s">
        <v>759</v>
      </c>
      <c r="U105" s="697">
        <v>44576</v>
      </c>
      <c r="V105" s="696" t="s">
        <v>760</v>
      </c>
      <c r="W105" s="698" t="s">
        <v>696</v>
      </c>
      <c r="X105" s="699">
        <v>45966507</v>
      </c>
      <c r="Y105" s="700">
        <v>0</v>
      </c>
      <c r="Z105" s="699">
        <v>45966507</v>
      </c>
      <c r="AA105" s="696" t="s">
        <v>761</v>
      </c>
      <c r="AB105" s="701" t="s">
        <v>698</v>
      </c>
      <c r="AC105" s="696" t="s">
        <v>762</v>
      </c>
      <c r="AD105" s="702" t="s">
        <v>700</v>
      </c>
      <c r="AE105" s="702">
        <v>44910</v>
      </c>
      <c r="AF105" s="696" t="s">
        <v>701</v>
      </c>
      <c r="AG105" s="696" t="s">
        <v>702</v>
      </c>
    </row>
    <row r="106" spans="1:33" ht="272.45" customHeight="1" x14ac:dyDescent="0.35">
      <c r="A106" s="569">
        <v>80</v>
      </c>
      <c r="B106" s="542" t="s">
        <v>377</v>
      </c>
      <c r="C106" s="542" t="s">
        <v>345</v>
      </c>
      <c r="D106" s="601">
        <v>80101706</v>
      </c>
      <c r="E106" s="602" t="s">
        <v>668</v>
      </c>
      <c r="F106" s="597" t="s">
        <v>278</v>
      </c>
      <c r="G106" s="597">
        <v>1</v>
      </c>
      <c r="H106" s="570" t="s">
        <v>293</v>
      </c>
      <c r="I106" s="571">
        <v>11</v>
      </c>
      <c r="J106" s="597" t="s">
        <v>305</v>
      </c>
      <c r="K106" s="597" t="s">
        <v>309</v>
      </c>
      <c r="L106" s="597" t="s">
        <v>346</v>
      </c>
      <c r="M106" s="744">
        <v>29127120</v>
      </c>
      <c r="N106" s="744">
        <v>29127120</v>
      </c>
      <c r="O106" s="600" t="s">
        <v>282</v>
      </c>
      <c r="P106" s="600" t="s">
        <v>53</v>
      </c>
      <c r="Q106" s="600" t="s">
        <v>347</v>
      </c>
      <c r="S106" s="695" t="s">
        <v>1227</v>
      </c>
      <c r="T106" s="696" t="s">
        <v>1228</v>
      </c>
      <c r="U106" s="697">
        <v>44583</v>
      </c>
      <c r="V106" s="696" t="s">
        <v>1229</v>
      </c>
      <c r="W106" s="698" t="s">
        <v>696</v>
      </c>
      <c r="X106" s="699">
        <v>28685800</v>
      </c>
      <c r="Y106" s="700">
        <v>0</v>
      </c>
      <c r="Z106" s="699">
        <f t="shared" ref="Z106" si="8">X106+Y106</f>
        <v>28685800</v>
      </c>
      <c r="AA106" s="696" t="s">
        <v>1230</v>
      </c>
      <c r="AB106" s="701" t="s">
        <v>698</v>
      </c>
      <c r="AC106" s="696" t="s">
        <v>1231</v>
      </c>
      <c r="AD106" s="702" t="s">
        <v>700</v>
      </c>
      <c r="AE106" s="702">
        <v>44911</v>
      </c>
      <c r="AF106" s="696" t="s">
        <v>701</v>
      </c>
      <c r="AG106" s="696" t="s">
        <v>702</v>
      </c>
    </row>
    <row r="107" spans="1:33" ht="272.45" customHeight="1" x14ac:dyDescent="0.35">
      <c r="A107" s="569">
        <v>81</v>
      </c>
      <c r="B107" s="542" t="s">
        <v>377</v>
      </c>
      <c r="C107" s="542" t="s">
        <v>345</v>
      </c>
      <c r="D107" s="601">
        <v>80101706</v>
      </c>
      <c r="E107" s="602" t="s">
        <v>348</v>
      </c>
      <c r="F107" s="597" t="s">
        <v>278</v>
      </c>
      <c r="G107" s="597">
        <v>1</v>
      </c>
      <c r="H107" s="570" t="s">
        <v>293</v>
      </c>
      <c r="I107" s="571">
        <v>11.066666666666666</v>
      </c>
      <c r="J107" s="597" t="s">
        <v>305</v>
      </c>
      <c r="K107" s="597" t="s">
        <v>309</v>
      </c>
      <c r="L107" s="597" t="s">
        <v>346</v>
      </c>
      <c r="M107" s="744">
        <v>67728000</v>
      </c>
      <c r="N107" s="744">
        <v>67728000</v>
      </c>
      <c r="O107" s="600" t="s">
        <v>282</v>
      </c>
      <c r="P107" s="600" t="s">
        <v>53</v>
      </c>
      <c r="Q107" s="600" t="s">
        <v>347</v>
      </c>
      <c r="S107" s="695" t="s">
        <v>763</v>
      </c>
      <c r="T107" s="696" t="s">
        <v>764</v>
      </c>
      <c r="U107" s="697">
        <v>44576</v>
      </c>
      <c r="V107" s="696" t="s">
        <v>765</v>
      </c>
      <c r="W107" s="698" t="s">
        <v>696</v>
      </c>
      <c r="X107" s="699">
        <v>67524000</v>
      </c>
      <c r="Y107" s="700">
        <v>0</v>
      </c>
      <c r="Z107" s="699">
        <v>67524000</v>
      </c>
      <c r="AA107" s="696" t="s">
        <v>766</v>
      </c>
      <c r="AB107" s="701" t="s">
        <v>698</v>
      </c>
      <c r="AC107" s="696" t="s">
        <v>767</v>
      </c>
      <c r="AD107" s="702" t="s">
        <v>700</v>
      </c>
      <c r="AE107" s="702">
        <v>44911</v>
      </c>
      <c r="AF107" s="696" t="s">
        <v>701</v>
      </c>
      <c r="AG107" s="696" t="s">
        <v>702</v>
      </c>
    </row>
    <row r="108" spans="1:33" ht="272.45" customHeight="1" x14ac:dyDescent="0.35">
      <c r="A108" s="569">
        <v>82</v>
      </c>
      <c r="B108" s="542" t="s">
        <v>377</v>
      </c>
      <c r="C108" s="542" t="s">
        <v>345</v>
      </c>
      <c r="D108" s="601">
        <v>80101706</v>
      </c>
      <c r="E108" s="602" t="s">
        <v>349</v>
      </c>
      <c r="F108" s="597" t="s">
        <v>278</v>
      </c>
      <c r="G108" s="597">
        <v>1</v>
      </c>
      <c r="H108" s="570" t="s">
        <v>293</v>
      </c>
      <c r="I108" s="571">
        <v>11.5</v>
      </c>
      <c r="J108" s="597" t="s">
        <v>305</v>
      </c>
      <c r="K108" s="597" t="s">
        <v>309</v>
      </c>
      <c r="L108" s="597" t="s">
        <v>346</v>
      </c>
      <c r="M108" s="744">
        <v>106578780</v>
      </c>
      <c r="N108" s="744">
        <v>106578780</v>
      </c>
      <c r="O108" s="600" t="s">
        <v>282</v>
      </c>
      <c r="P108" s="600" t="s">
        <v>53</v>
      </c>
      <c r="Q108" s="600" t="s">
        <v>347</v>
      </c>
      <c r="S108" s="695" t="s">
        <v>768</v>
      </c>
      <c r="T108" s="696" t="s">
        <v>769</v>
      </c>
      <c r="U108" s="697">
        <v>44572</v>
      </c>
      <c r="V108" s="696" t="s">
        <v>770</v>
      </c>
      <c r="W108" s="698" t="s">
        <v>696</v>
      </c>
      <c r="X108" s="699">
        <v>105343084</v>
      </c>
      <c r="Y108" s="700">
        <v>0</v>
      </c>
      <c r="Z108" s="699">
        <v>105343084</v>
      </c>
      <c r="AA108" s="696" t="s">
        <v>771</v>
      </c>
      <c r="AB108" s="701" t="s">
        <v>698</v>
      </c>
      <c r="AC108" s="696" t="s">
        <v>772</v>
      </c>
      <c r="AD108" s="702" t="s">
        <v>700</v>
      </c>
      <c r="AE108" s="702">
        <v>44917</v>
      </c>
      <c r="AF108" s="696" t="s">
        <v>701</v>
      </c>
      <c r="AG108" s="696" t="s">
        <v>702</v>
      </c>
    </row>
    <row r="109" spans="1:33" ht="272.45" customHeight="1" x14ac:dyDescent="0.35">
      <c r="A109" s="569">
        <v>83</v>
      </c>
      <c r="B109" s="542" t="s">
        <v>377</v>
      </c>
      <c r="C109" s="542" t="s">
        <v>345</v>
      </c>
      <c r="D109" s="601">
        <v>80101706</v>
      </c>
      <c r="E109" s="602" t="s">
        <v>350</v>
      </c>
      <c r="F109" s="597" t="s">
        <v>278</v>
      </c>
      <c r="G109" s="597">
        <v>1</v>
      </c>
      <c r="H109" s="570" t="s">
        <v>293</v>
      </c>
      <c r="I109" s="571">
        <v>11.066666666666666</v>
      </c>
      <c r="J109" s="597" t="s">
        <v>305</v>
      </c>
      <c r="K109" s="597" t="s">
        <v>309</v>
      </c>
      <c r="L109" s="597" t="s">
        <v>346</v>
      </c>
      <c r="M109" s="744">
        <v>40220693</v>
      </c>
      <c r="N109" s="744">
        <v>40220693</v>
      </c>
      <c r="O109" s="600" t="s">
        <v>282</v>
      </c>
      <c r="P109" s="600" t="s">
        <v>53</v>
      </c>
      <c r="Q109" s="600" t="s">
        <v>347</v>
      </c>
      <c r="S109" s="695" t="s">
        <v>773</v>
      </c>
      <c r="T109" s="696" t="s">
        <v>774</v>
      </c>
      <c r="U109" s="697">
        <v>44574</v>
      </c>
      <c r="V109" s="696" t="s">
        <v>775</v>
      </c>
      <c r="W109" s="698" t="s">
        <v>696</v>
      </c>
      <c r="X109" s="699">
        <v>40220693</v>
      </c>
      <c r="Y109" s="700">
        <v>0</v>
      </c>
      <c r="Z109" s="699">
        <v>40220693</v>
      </c>
      <c r="AA109" s="696" t="s">
        <v>776</v>
      </c>
      <c r="AB109" s="701" t="s">
        <v>698</v>
      </c>
      <c r="AC109" s="696" t="s">
        <v>762</v>
      </c>
      <c r="AD109" s="702" t="s">
        <v>700</v>
      </c>
      <c r="AE109" s="702">
        <v>44910</v>
      </c>
      <c r="AF109" s="696" t="s">
        <v>701</v>
      </c>
      <c r="AG109" s="696" t="s">
        <v>702</v>
      </c>
    </row>
    <row r="110" spans="1:33" ht="272.45" customHeight="1" x14ac:dyDescent="0.35">
      <c r="A110" s="569">
        <v>84</v>
      </c>
      <c r="B110" s="542" t="s">
        <v>377</v>
      </c>
      <c r="C110" s="542" t="s">
        <v>345</v>
      </c>
      <c r="D110" s="601">
        <v>80101706</v>
      </c>
      <c r="E110" s="602" t="s">
        <v>351</v>
      </c>
      <c r="F110" s="597" t="s">
        <v>278</v>
      </c>
      <c r="G110" s="597">
        <v>1</v>
      </c>
      <c r="H110" s="570" t="s">
        <v>293</v>
      </c>
      <c r="I110" s="571">
        <v>11.5</v>
      </c>
      <c r="J110" s="597" t="s">
        <v>305</v>
      </c>
      <c r="K110" s="597" t="s">
        <v>309</v>
      </c>
      <c r="L110" s="597" t="s">
        <v>346</v>
      </c>
      <c r="M110" s="744">
        <v>54811944.000000007</v>
      </c>
      <c r="N110" s="744">
        <v>54811944.000000007</v>
      </c>
      <c r="O110" s="600" t="s">
        <v>282</v>
      </c>
      <c r="P110" s="600" t="s">
        <v>53</v>
      </c>
      <c r="Q110" s="600" t="s">
        <v>347</v>
      </c>
      <c r="S110" s="695" t="s">
        <v>777</v>
      </c>
      <c r="T110" s="696" t="s">
        <v>778</v>
      </c>
      <c r="U110" s="697">
        <v>44573</v>
      </c>
      <c r="V110" s="696" t="s">
        <v>779</v>
      </c>
      <c r="W110" s="698" t="s">
        <v>696</v>
      </c>
      <c r="X110" s="699">
        <v>54176443</v>
      </c>
      <c r="Y110" s="700">
        <v>0</v>
      </c>
      <c r="Z110" s="699">
        <v>54176443</v>
      </c>
      <c r="AA110" s="696" t="s">
        <v>780</v>
      </c>
      <c r="AB110" s="701" t="s">
        <v>698</v>
      </c>
      <c r="AC110" s="696" t="s">
        <v>781</v>
      </c>
      <c r="AD110" s="702" t="s">
        <v>700</v>
      </c>
      <c r="AE110" s="702">
        <v>44917</v>
      </c>
      <c r="AF110" s="696" t="s">
        <v>701</v>
      </c>
      <c r="AG110" s="696" t="s">
        <v>702</v>
      </c>
    </row>
    <row r="111" spans="1:33" ht="272.45" customHeight="1" x14ac:dyDescent="0.35">
      <c r="A111" s="569">
        <v>85</v>
      </c>
      <c r="B111" s="542" t="s">
        <v>377</v>
      </c>
      <c r="C111" s="542" t="s">
        <v>345</v>
      </c>
      <c r="D111" s="601">
        <v>80101706</v>
      </c>
      <c r="E111" s="602" t="s">
        <v>352</v>
      </c>
      <c r="F111" s="597" t="s">
        <v>278</v>
      </c>
      <c r="G111" s="597">
        <v>1</v>
      </c>
      <c r="H111" s="570" t="s">
        <v>293</v>
      </c>
      <c r="I111" s="571">
        <v>11.5</v>
      </c>
      <c r="J111" s="597" t="s">
        <v>305</v>
      </c>
      <c r="K111" s="597" t="s">
        <v>309</v>
      </c>
      <c r="L111" s="597" t="s">
        <v>346</v>
      </c>
      <c r="M111" s="744">
        <v>80390854</v>
      </c>
      <c r="N111" s="744">
        <v>80390854</v>
      </c>
      <c r="O111" s="600" t="s">
        <v>282</v>
      </c>
      <c r="P111" s="600" t="s">
        <v>53</v>
      </c>
      <c r="Q111" s="600" t="s">
        <v>347</v>
      </c>
      <c r="S111" s="695" t="s">
        <v>782</v>
      </c>
      <c r="T111" s="696" t="s">
        <v>783</v>
      </c>
      <c r="U111" s="697">
        <v>44568</v>
      </c>
      <c r="V111" s="696" t="s">
        <v>784</v>
      </c>
      <c r="W111" s="698" t="s">
        <v>696</v>
      </c>
      <c r="X111" s="699">
        <v>79691802</v>
      </c>
      <c r="Y111" s="700">
        <v>0</v>
      </c>
      <c r="Z111" s="699">
        <v>79691802</v>
      </c>
      <c r="AA111" s="696" t="s">
        <v>785</v>
      </c>
      <c r="AB111" s="701">
        <v>922</v>
      </c>
      <c r="AC111" s="696" t="s">
        <v>786</v>
      </c>
      <c r="AD111" s="702" t="s">
        <v>700</v>
      </c>
      <c r="AE111" s="702">
        <v>44917</v>
      </c>
      <c r="AF111" s="696" t="s">
        <v>701</v>
      </c>
      <c r="AG111" s="696" t="s">
        <v>702</v>
      </c>
    </row>
    <row r="112" spans="1:33" ht="272.45" customHeight="1" x14ac:dyDescent="0.35">
      <c r="A112" s="569">
        <v>86</v>
      </c>
      <c r="B112" s="542" t="s">
        <v>377</v>
      </c>
      <c r="C112" s="542" t="s">
        <v>345</v>
      </c>
      <c r="D112" s="601">
        <v>80101706</v>
      </c>
      <c r="E112" s="602" t="s">
        <v>353</v>
      </c>
      <c r="F112" s="597" t="s">
        <v>278</v>
      </c>
      <c r="G112" s="597">
        <v>1</v>
      </c>
      <c r="H112" s="570" t="s">
        <v>293</v>
      </c>
      <c r="I112" s="571">
        <v>11.066666666666666</v>
      </c>
      <c r="J112" s="597" t="s">
        <v>305</v>
      </c>
      <c r="K112" s="597" t="s">
        <v>309</v>
      </c>
      <c r="L112" s="597" t="s">
        <v>346</v>
      </c>
      <c r="M112" s="744">
        <v>57435148</v>
      </c>
      <c r="N112" s="744">
        <v>57435148</v>
      </c>
      <c r="O112" s="600" t="s">
        <v>282</v>
      </c>
      <c r="P112" s="600" t="s">
        <v>53</v>
      </c>
      <c r="Q112" s="600" t="s">
        <v>347</v>
      </c>
      <c r="S112" s="695" t="s">
        <v>787</v>
      </c>
      <c r="T112" s="696" t="s">
        <v>788</v>
      </c>
      <c r="U112" s="697">
        <v>44574</v>
      </c>
      <c r="V112" s="696" t="s">
        <v>789</v>
      </c>
      <c r="W112" s="698" t="s">
        <v>696</v>
      </c>
      <c r="X112" s="699">
        <v>57435148</v>
      </c>
      <c r="Y112" s="700">
        <v>0</v>
      </c>
      <c r="Z112" s="699">
        <f>X112+Y112</f>
        <v>57435148</v>
      </c>
      <c r="AA112" s="696" t="s">
        <v>790</v>
      </c>
      <c r="AB112" s="701" t="s">
        <v>698</v>
      </c>
      <c r="AC112" s="696" t="s">
        <v>762</v>
      </c>
      <c r="AD112" s="702" t="s">
        <v>700</v>
      </c>
      <c r="AE112" s="702">
        <v>44910</v>
      </c>
      <c r="AF112" s="696" t="s">
        <v>791</v>
      </c>
      <c r="AG112" s="696" t="s">
        <v>702</v>
      </c>
    </row>
    <row r="113" spans="1:33" ht="272.45" customHeight="1" x14ac:dyDescent="0.35">
      <c r="A113" s="569">
        <v>87</v>
      </c>
      <c r="B113" s="542" t="s">
        <v>377</v>
      </c>
      <c r="C113" s="542" t="s">
        <v>345</v>
      </c>
      <c r="D113" s="601">
        <v>80101706</v>
      </c>
      <c r="E113" s="602" t="s">
        <v>354</v>
      </c>
      <c r="F113" s="597" t="s">
        <v>278</v>
      </c>
      <c r="G113" s="597">
        <v>1</v>
      </c>
      <c r="H113" s="570" t="s">
        <v>293</v>
      </c>
      <c r="I113" s="571">
        <v>10.833333333333334</v>
      </c>
      <c r="J113" s="597" t="s">
        <v>305</v>
      </c>
      <c r="K113" s="597" t="s">
        <v>309</v>
      </c>
      <c r="L113" s="597" t="s">
        <v>346</v>
      </c>
      <c r="M113" s="744">
        <v>87216079</v>
      </c>
      <c r="N113" s="744">
        <v>87216079</v>
      </c>
      <c r="O113" s="600" t="s">
        <v>282</v>
      </c>
      <c r="P113" s="600" t="s">
        <v>53</v>
      </c>
      <c r="Q113" s="600" t="s">
        <v>347</v>
      </c>
      <c r="S113" s="695" t="s">
        <v>1232</v>
      </c>
      <c r="T113" s="696" t="s">
        <v>1233</v>
      </c>
      <c r="U113" s="697">
        <v>44583</v>
      </c>
      <c r="V113" s="696" t="s">
        <v>1234</v>
      </c>
      <c r="W113" s="698" t="s">
        <v>696</v>
      </c>
      <c r="X113" s="699">
        <v>87216079</v>
      </c>
      <c r="Y113" s="700">
        <v>0</v>
      </c>
      <c r="Z113" s="699">
        <f t="shared" ref="Z113:Z114" si="9">X113+Y113</f>
        <v>87216079</v>
      </c>
      <c r="AA113" s="696" t="s">
        <v>1235</v>
      </c>
      <c r="AB113" s="701" t="s">
        <v>698</v>
      </c>
      <c r="AC113" s="696" t="s">
        <v>1236</v>
      </c>
      <c r="AD113" s="702" t="s">
        <v>700</v>
      </c>
      <c r="AE113" s="702">
        <v>44910</v>
      </c>
      <c r="AF113" s="696" t="s">
        <v>701</v>
      </c>
      <c r="AG113" s="696" t="s">
        <v>702</v>
      </c>
    </row>
    <row r="114" spans="1:33" ht="272.45" customHeight="1" x14ac:dyDescent="0.35">
      <c r="A114" s="569">
        <v>88</v>
      </c>
      <c r="B114" s="542" t="s">
        <v>377</v>
      </c>
      <c r="C114" s="542" t="s">
        <v>345</v>
      </c>
      <c r="D114" s="601">
        <v>80101706</v>
      </c>
      <c r="E114" s="602" t="s">
        <v>355</v>
      </c>
      <c r="F114" s="597" t="s">
        <v>278</v>
      </c>
      <c r="G114" s="597">
        <v>1</v>
      </c>
      <c r="H114" s="570" t="s">
        <v>293</v>
      </c>
      <c r="I114" s="571">
        <v>10.833333333333334</v>
      </c>
      <c r="J114" s="597" t="s">
        <v>305</v>
      </c>
      <c r="K114" s="597" t="s">
        <v>309</v>
      </c>
      <c r="L114" s="597" t="s">
        <v>346</v>
      </c>
      <c r="M114" s="744">
        <v>103707359</v>
      </c>
      <c r="N114" s="744">
        <v>103707359</v>
      </c>
      <c r="O114" s="600" t="s">
        <v>282</v>
      </c>
      <c r="P114" s="600" t="s">
        <v>53</v>
      </c>
      <c r="Q114" s="600" t="s">
        <v>347</v>
      </c>
      <c r="S114" s="695" t="s">
        <v>1237</v>
      </c>
      <c r="T114" s="696" t="s">
        <v>1238</v>
      </c>
      <c r="U114" s="697">
        <v>44587</v>
      </c>
      <c r="V114" s="696" t="s">
        <v>1239</v>
      </c>
      <c r="W114" s="698" t="s">
        <v>696</v>
      </c>
      <c r="X114" s="699">
        <v>103707359</v>
      </c>
      <c r="Y114" s="700">
        <v>0</v>
      </c>
      <c r="Z114" s="699">
        <f t="shared" si="9"/>
        <v>103707359</v>
      </c>
      <c r="AA114" s="696" t="s">
        <v>1240</v>
      </c>
      <c r="AB114" s="701" t="s">
        <v>698</v>
      </c>
      <c r="AC114" s="696" t="s">
        <v>1241</v>
      </c>
      <c r="AD114" s="702" t="s">
        <v>700</v>
      </c>
      <c r="AE114" s="702">
        <v>44916</v>
      </c>
      <c r="AF114" s="696" t="s">
        <v>701</v>
      </c>
      <c r="AG114" s="696" t="s">
        <v>702</v>
      </c>
    </row>
    <row r="115" spans="1:33" ht="272.45" customHeight="1" x14ac:dyDescent="0.35">
      <c r="A115" s="569">
        <v>89</v>
      </c>
      <c r="B115" s="542" t="s">
        <v>389</v>
      </c>
      <c r="C115" s="542" t="s">
        <v>345</v>
      </c>
      <c r="D115" s="601">
        <v>80101706</v>
      </c>
      <c r="E115" s="602" t="s">
        <v>357</v>
      </c>
      <c r="F115" s="597" t="s">
        <v>278</v>
      </c>
      <c r="G115" s="597">
        <v>1</v>
      </c>
      <c r="H115" s="570" t="s">
        <v>293</v>
      </c>
      <c r="I115" s="571">
        <v>10.866666666666667</v>
      </c>
      <c r="J115" s="597" t="s">
        <v>305</v>
      </c>
      <c r="K115" s="597" t="s">
        <v>309</v>
      </c>
      <c r="L115" s="597" t="s">
        <v>391</v>
      </c>
      <c r="M115" s="744">
        <v>81500000</v>
      </c>
      <c r="N115" s="744">
        <v>81500000</v>
      </c>
      <c r="O115" s="600" t="s">
        <v>282</v>
      </c>
      <c r="P115" s="600" t="s">
        <v>53</v>
      </c>
      <c r="Q115" s="600" t="s">
        <v>347</v>
      </c>
      <c r="S115" s="695" t="s">
        <v>1242</v>
      </c>
      <c r="T115" s="696" t="s">
        <v>1243</v>
      </c>
      <c r="U115" s="697">
        <v>44585</v>
      </c>
      <c r="V115" s="696" t="s">
        <v>1244</v>
      </c>
      <c r="W115" s="698" t="s">
        <v>696</v>
      </c>
      <c r="X115" s="699">
        <v>80750000</v>
      </c>
      <c r="Y115" s="700">
        <v>0</v>
      </c>
      <c r="Z115" s="699">
        <v>80750000</v>
      </c>
      <c r="AA115" s="696" t="s">
        <v>1245</v>
      </c>
      <c r="AB115" s="701" t="s">
        <v>698</v>
      </c>
      <c r="AC115" s="696" t="s">
        <v>1196</v>
      </c>
      <c r="AD115" s="702" t="s">
        <v>700</v>
      </c>
      <c r="AE115" s="702">
        <v>44911</v>
      </c>
      <c r="AF115" s="696" t="s">
        <v>701</v>
      </c>
      <c r="AG115" s="696" t="s">
        <v>702</v>
      </c>
    </row>
    <row r="116" spans="1:33" ht="272.45" customHeight="1" x14ac:dyDescent="0.35">
      <c r="A116" s="569">
        <v>90</v>
      </c>
      <c r="B116" s="542" t="s">
        <v>389</v>
      </c>
      <c r="C116" s="542" t="s">
        <v>345</v>
      </c>
      <c r="D116" s="601">
        <v>80101706</v>
      </c>
      <c r="E116" s="602" t="s">
        <v>358</v>
      </c>
      <c r="F116" s="597" t="s">
        <v>278</v>
      </c>
      <c r="G116" s="597">
        <v>1</v>
      </c>
      <c r="H116" s="570" t="s">
        <v>293</v>
      </c>
      <c r="I116" s="571">
        <v>10.9</v>
      </c>
      <c r="J116" s="597" t="s">
        <v>305</v>
      </c>
      <c r="K116" s="597" t="s">
        <v>309</v>
      </c>
      <c r="L116" s="597" t="s">
        <v>391</v>
      </c>
      <c r="M116" s="744">
        <v>81750000</v>
      </c>
      <c r="N116" s="744">
        <v>81750000</v>
      </c>
      <c r="O116" s="600" t="s">
        <v>282</v>
      </c>
      <c r="P116" s="600" t="s">
        <v>53</v>
      </c>
      <c r="Q116" s="600" t="s">
        <v>347</v>
      </c>
      <c r="S116" s="695" t="s">
        <v>1246</v>
      </c>
      <c r="T116" s="696" t="s">
        <v>1247</v>
      </c>
      <c r="U116" s="697">
        <v>44583</v>
      </c>
      <c r="V116" s="696" t="s">
        <v>794</v>
      </c>
      <c r="W116" s="698" t="s">
        <v>696</v>
      </c>
      <c r="X116" s="699">
        <v>80500000</v>
      </c>
      <c r="Y116" s="700">
        <v>0</v>
      </c>
      <c r="Z116" s="699">
        <f t="shared" ref="Z116:Z117" si="10">X116+Y116</f>
        <v>80500000</v>
      </c>
      <c r="AA116" s="696" t="s">
        <v>1248</v>
      </c>
      <c r="AB116" s="701" t="s">
        <v>698</v>
      </c>
      <c r="AC116" s="696" t="s">
        <v>1249</v>
      </c>
      <c r="AD116" s="702" t="s">
        <v>700</v>
      </c>
      <c r="AE116" s="702">
        <v>44910</v>
      </c>
      <c r="AF116" s="696" t="s">
        <v>701</v>
      </c>
      <c r="AG116" s="696" t="s">
        <v>702</v>
      </c>
    </row>
    <row r="117" spans="1:33" s="25" customFormat="1" ht="272.45" customHeight="1" x14ac:dyDescent="0.35">
      <c r="A117" s="569">
        <v>91</v>
      </c>
      <c r="B117" s="542" t="s">
        <v>389</v>
      </c>
      <c r="C117" s="542" t="s">
        <v>345</v>
      </c>
      <c r="D117" s="601">
        <v>80101706</v>
      </c>
      <c r="E117" s="602" t="s">
        <v>359</v>
      </c>
      <c r="F117" s="597" t="s">
        <v>278</v>
      </c>
      <c r="G117" s="597">
        <v>1</v>
      </c>
      <c r="H117" s="570" t="s">
        <v>293</v>
      </c>
      <c r="I117" s="571">
        <v>10.866666666666667</v>
      </c>
      <c r="J117" s="597" t="s">
        <v>305</v>
      </c>
      <c r="K117" s="597" t="s">
        <v>309</v>
      </c>
      <c r="L117" s="597" t="s">
        <v>391</v>
      </c>
      <c r="M117" s="744">
        <v>81500000</v>
      </c>
      <c r="N117" s="744">
        <v>81500000</v>
      </c>
      <c r="O117" s="600" t="s">
        <v>282</v>
      </c>
      <c r="P117" s="600" t="s">
        <v>53</v>
      </c>
      <c r="Q117" s="600" t="s">
        <v>347</v>
      </c>
      <c r="R117" s="24"/>
      <c r="S117" s="695" t="s">
        <v>1250</v>
      </c>
      <c r="T117" s="696" t="s">
        <v>1251</v>
      </c>
      <c r="U117" s="697">
        <v>44587</v>
      </c>
      <c r="V117" s="696" t="s">
        <v>1244</v>
      </c>
      <c r="W117" s="698" t="s">
        <v>696</v>
      </c>
      <c r="X117" s="699">
        <v>80750000</v>
      </c>
      <c r="Y117" s="700">
        <v>0</v>
      </c>
      <c r="Z117" s="699">
        <f t="shared" si="10"/>
        <v>80750000</v>
      </c>
      <c r="AA117" s="696" t="s">
        <v>1252</v>
      </c>
      <c r="AB117" s="701" t="s">
        <v>698</v>
      </c>
      <c r="AC117" s="696" t="s">
        <v>1253</v>
      </c>
      <c r="AD117" s="702" t="s">
        <v>700</v>
      </c>
      <c r="AE117" s="702">
        <v>44911</v>
      </c>
      <c r="AF117" s="696" t="s">
        <v>701</v>
      </c>
      <c r="AG117" s="696" t="s">
        <v>702</v>
      </c>
    </row>
    <row r="118" spans="1:33" s="25" customFormat="1" ht="272.45" customHeight="1" x14ac:dyDescent="0.35">
      <c r="A118" s="569">
        <v>92</v>
      </c>
      <c r="B118" s="542" t="s">
        <v>389</v>
      </c>
      <c r="C118" s="542" t="s">
        <v>345</v>
      </c>
      <c r="D118" s="601">
        <v>80101706</v>
      </c>
      <c r="E118" s="602" t="s">
        <v>360</v>
      </c>
      <c r="F118" s="597" t="s">
        <v>278</v>
      </c>
      <c r="G118" s="597">
        <v>1</v>
      </c>
      <c r="H118" s="570" t="s">
        <v>293</v>
      </c>
      <c r="I118" s="571">
        <v>10.9</v>
      </c>
      <c r="J118" s="597" t="s">
        <v>305</v>
      </c>
      <c r="K118" s="597" t="s">
        <v>309</v>
      </c>
      <c r="L118" s="597" t="s">
        <v>391</v>
      </c>
      <c r="M118" s="744">
        <v>81750000</v>
      </c>
      <c r="N118" s="744">
        <v>81750000</v>
      </c>
      <c r="O118" s="600" t="s">
        <v>282</v>
      </c>
      <c r="P118" s="600" t="s">
        <v>53</v>
      </c>
      <c r="Q118" s="600" t="s">
        <v>347</v>
      </c>
      <c r="R118" s="24"/>
      <c r="S118" s="695" t="s">
        <v>792</v>
      </c>
      <c r="T118" s="696" t="s">
        <v>793</v>
      </c>
      <c r="U118" s="697">
        <v>44580</v>
      </c>
      <c r="V118" s="696" t="s">
        <v>794</v>
      </c>
      <c r="W118" s="698" t="s">
        <v>696</v>
      </c>
      <c r="X118" s="699">
        <v>81750000</v>
      </c>
      <c r="Y118" s="700">
        <v>0</v>
      </c>
      <c r="Z118" s="699">
        <v>81750000</v>
      </c>
      <c r="AA118" s="696" t="s">
        <v>795</v>
      </c>
      <c r="AB118" s="701">
        <v>0</v>
      </c>
      <c r="AC118" s="696" t="s">
        <v>712</v>
      </c>
      <c r="AD118" s="702" t="s">
        <v>700</v>
      </c>
      <c r="AE118" s="702">
        <v>44910</v>
      </c>
      <c r="AF118" s="696" t="s">
        <v>701</v>
      </c>
      <c r="AG118" s="696" t="s">
        <v>702</v>
      </c>
    </row>
    <row r="119" spans="1:33" s="25" customFormat="1" ht="272.45" customHeight="1" x14ac:dyDescent="0.35">
      <c r="A119" s="569">
        <v>93</v>
      </c>
      <c r="B119" s="542" t="s">
        <v>377</v>
      </c>
      <c r="C119" s="542" t="s">
        <v>345</v>
      </c>
      <c r="D119" s="601">
        <v>80101706</v>
      </c>
      <c r="E119" s="602" t="s">
        <v>361</v>
      </c>
      <c r="F119" s="597" t="s">
        <v>278</v>
      </c>
      <c r="G119" s="597">
        <v>1</v>
      </c>
      <c r="H119" s="570" t="s">
        <v>293</v>
      </c>
      <c r="I119" s="571">
        <v>10.4</v>
      </c>
      <c r="J119" s="597" t="s">
        <v>305</v>
      </c>
      <c r="K119" s="597" t="s">
        <v>309</v>
      </c>
      <c r="L119" s="597" t="s">
        <v>346</v>
      </c>
      <c r="M119" s="744">
        <v>26998400</v>
      </c>
      <c r="N119" s="744">
        <v>26998400</v>
      </c>
      <c r="O119" s="600" t="s">
        <v>282</v>
      </c>
      <c r="P119" s="600" t="s">
        <v>53</v>
      </c>
      <c r="Q119" s="600" t="s">
        <v>347</v>
      </c>
      <c r="R119" s="24"/>
      <c r="S119" s="695" t="s">
        <v>796</v>
      </c>
      <c r="T119" s="696" t="s">
        <v>797</v>
      </c>
      <c r="U119" s="697">
        <v>44578</v>
      </c>
      <c r="V119" s="696" t="s">
        <v>798</v>
      </c>
      <c r="W119" s="698" t="s">
        <v>696</v>
      </c>
      <c r="X119" s="699">
        <v>26998400</v>
      </c>
      <c r="Y119" s="700">
        <v>0</v>
      </c>
      <c r="Z119" s="699">
        <f>X119+Y119</f>
        <v>26998400</v>
      </c>
      <c r="AA119" s="696" t="s">
        <v>799</v>
      </c>
      <c r="AB119" s="701" t="s">
        <v>698</v>
      </c>
      <c r="AC119" s="696" t="s">
        <v>800</v>
      </c>
      <c r="AD119" s="702" t="s">
        <v>700</v>
      </c>
      <c r="AE119" s="702">
        <v>44894</v>
      </c>
      <c r="AF119" s="696" t="s">
        <v>701</v>
      </c>
      <c r="AG119" s="696" t="s">
        <v>702</v>
      </c>
    </row>
    <row r="120" spans="1:33" s="25" customFormat="1" ht="272.45" customHeight="1" x14ac:dyDescent="0.35">
      <c r="A120" s="569">
        <v>94</v>
      </c>
      <c r="B120" s="542" t="s">
        <v>396</v>
      </c>
      <c r="C120" s="542" t="s">
        <v>397</v>
      </c>
      <c r="D120" s="601">
        <v>80101706</v>
      </c>
      <c r="E120" s="602" t="s">
        <v>362</v>
      </c>
      <c r="F120" s="597" t="s">
        <v>278</v>
      </c>
      <c r="G120" s="597">
        <v>1</v>
      </c>
      <c r="H120" s="570" t="s">
        <v>293</v>
      </c>
      <c r="I120" s="571">
        <v>11</v>
      </c>
      <c r="J120" s="597" t="s">
        <v>305</v>
      </c>
      <c r="K120" s="597" t="s">
        <v>309</v>
      </c>
      <c r="L120" s="597" t="s">
        <v>346</v>
      </c>
      <c r="M120" s="572">
        <v>75387840</v>
      </c>
      <c r="N120" s="572">
        <v>75387840</v>
      </c>
      <c r="O120" s="600" t="s">
        <v>282</v>
      </c>
      <c r="P120" s="600" t="s">
        <v>53</v>
      </c>
      <c r="Q120" s="600" t="s">
        <v>321</v>
      </c>
      <c r="R120" s="24"/>
      <c r="S120" s="695" t="s">
        <v>1653</v>
      </c>
      <c r="T120" s="696" t="s">
        <v>1654</v>
      </c>
      <c r="U120" s="697">
        <v>44589</v>
      </c>
      <c r="V120" s="696" t="s">
        <v>1655</v>
      </c>
      <c r="W120" s="698" t="s">
        <v>696</v>
      </c>
      <c r="X120" s="699">
        <v>73788704</v>
      </c>
      <c r="Y120" s="700">
        <v>0</v>
      </c>
      <c r="Z120" s="699">
        <v>73788704</v>
      </c>
      <c r="AA120" s="696" t="s">
        <v>1656</v>
      </c>
      <c r="AB120" s="701" t="s">
        <v>698</v>
      </c>
      <c r="AC120" s="696" t="s">
        <v>1657</v>
      </c>
      <c r="AD120" s="702" t="s">
        <v>700</v>
      </c>
      <c r="AE120" s="702">
        <v>44915</v>
      </c>
      <c r="AF120" s="696" t="s">
        <v>1259</v>
      </c>
      <c r="AG120" s="696" t="s">
        <v>397</v>
      </c>
    </row>
    <row r="121" spans="1:33" s="25" customFormat="1" ht="272.45" customHeight="1" x14ac:dyDescent="0.35">
      <c r="A121" s="569">
        <v>95</v>
      </c>
      <c r="B121" s="542" t="s">
        <v>396</v>
      </c>
      <c r="C121" s="542" t="s">
        <v>397</v>
      </c>
      <c r="D121" s="601">
        <v>80101706</v>
      </c>
      <c r="E121" s="602" t="s">
        <v>363</v>
      </c>
      <c r="F121" s="597" t="s">
        <v>278</v>
      </c>
      <c r="G121" s="597">
        <v>1</v>
      </c>
      <c r="H121" s="570" t="s">
        <v>293</v>
      </c>
      <c r="I121" s="571">
        <v>11</v>
      </c>
      <c r="J121" s="597" t="s">
        <v>305</v>
      </c>
      <c r="K121" s="597" t="s">
        <v>309</v>
      </c>
      <c r="L121" s="597" t="s">
        <v>346</v>
      </c>
      <c r="M121" s="572">
        <v>51400800</v>
      </c>
      <c r="N121" s="572">
        <v>51400800</v>
      </c>
      <c r="O121" s="600" t="s">
        <v>282</v>
      </c>
      <c r="P121" s="600" t="s">
        <v>53</v>
      </c>
      <c r="Q121" s="600" t="s">
        <v>321</v>
      </c>
      <c r="R121" s="24"/>
      <c r="S121" s="695" t="s">
        <v>801</v>
      </c>
      <c r="T121" s="696" t="s">
        <v>802</v>
      </c>
      <c r="U121" s="697">
        <v>44574</v>
      </c>
      <c r="V121" s="696" t="s">
        <v>803</v>
      </c>
      <c r="W121" s="698" t="s">
        <v>696</v>
      </c>
      <c r="X121" s="699">
        <v>51400800</v>
      </c>
      <c r="Y121" s="700">
        <v>0</v>
      </c>
      <c r="Z121" s="699">
        <f>X121+Y121</f>
        <v>51400800</v>
      </c>
      <c r="AA121" s="696" t="s">
        <v>804</v>
      </c>
      <c r="AB121" s="701" t="s">
        <v>698</v>
      </c>
      <c r="AC121" s="696" t="s">
        <v>805</v>
      </c>
      <c r="AD121" s="702" t="s">
        <v>700</v>
      </c>
      <c r="AE121" s="702">
        <v>44908</v>
      </c>
      <c r="AF121" s="696" t="s">
        <v>806</v>
      </c>
      <c r="AG121" s="696" t="s">
        <v>397</v>
      </c>
    </row>
    <row r="122" spans="1:33" s="25" customFormat="1" ht="272.45" customHeight="1" x14ac:dyDescent="0.35">
      <c r="A122" s="569">
        <v>96</v>
      </c>
      <c r="B122" s="542" t="s">
        <v>396</v>
      </c>
      <c r="C122" s="542" t="s">
        <v>397</v>
      </c>
      <c r="D122" s="601">
        <v>80101706</v>
      </c>
      <c r="E122" s="602" t="s">
        <v>364</v>
      </c>
      <c r="F122" s="597" t="s">
        <v>278</v>
      </c>
      <c r="G122" s="597">
        <v>1</v>
      </c>
      <c r="H122" s="570" t="s">
        <v>293</v>
      </c>
      <c r="I122" s="571">
        <v>11</v>
      </c>
      <c r="J122" s="597" t="s">
        <v>305</v>
      </c>
      <c r="K122" s="597" t="s">
        <v>309</v>
      </c>
      <c r="L122" s="597" t="s">
        <v>346</v>
      </c>
      <c r="M122" s="572">
        <v>51400800</v>
      </c>
      <c r="N122" s="572">
        <v>51400800</v>
      </c>
      <c r="O122" s="600" t="s">
        <v>282</v>
      </c>
      <c r="P122" s="600" t="s">
        <v>53</v>
      </c>
      <c r="Q122" s="600" t="s">
        <v>321</v>
      </c>
      <c r="R122" s="24"/>
      <c r="S122" s="695" t="s">
        <v>1254</v>
      </c>
      <c r="T122" s="696" t="s">
        <v>1255</v>
      </c>
      <c r="U122" s="697">
        <v>44589</v>
      </c>
      <c r="V122" s="696" t="s">
        <v>1256</v>
      </c>
      <c r="W122" s="698" t="s">
        <v>696</v>
      </c>
      <c r="X122" s="699">
        <v>41540573</v>
      </c>
      <c r="Y122" s="700">
        <v>0</v>
      </c>
      <c r="Z122" s="699">
        <f t="shared" ref="Z122" si="11">X122+Y122</f>
        <v>41540573</v>
      </c>
      <c r="AA122" s="696" t="s">
        <v>1257</v>
      </c>
      <c r="AB122" s="701" t="s">
        <v>698</v>
      </c>
      <c r="AC122" s="696" t="s">
        <v>1258</v>
      </c>
      <c r="AD122" s="702" t="s">
        <v>700</v>
      </c>
      <c r="AE122" s="702">
        <v>44910</v>
      </c>
      <c r="AF122" s="696" t="s">
        <v>1259</v>
      </c>
      <c r="AG122" s="696" t="s">
        <v>397</v>
      </c>
    </row>
    <row r="123" spans="1:33" s="25" customFormat="1" ht="272.45" customHeight="1" x14ac:dyDescent="0.35">
      <c r="A123" s="569">
        <v>97</v>
      </c>
      <c r="B123" s="542" t="s">
        <v>396</v>
      </c>
      <c r="C123" s="542" t="s">
        <v>397</v>
      </c>
      <c r="D123" s="601">
        <v>80101706</v>
      </c>
      <c r="E123" s="602" t="s">
        <v>365</v>
      </c>
      <c r="F123" s="597" t="s">
        <v>278</v>
      </c>
      <c r="G123" s="597">
        <v>1</v>
      </c>
      <c r="H123" s="570" t="s">
        <v>293</v>
      </c>
      <c r="I123" s="571">
        <v>11</v>
      </c>
      <c r="J123" s="597" t="s">
        <v>305</v>
      </c>
      <c r="K123" s="597" t="s">
        <v>309</v>
      </c>
      <c r="L123" s="597" t="s">
        <v>346</v>
      </c>
      <c r="M123" s="572">
        <v>75387840</v>
      </c>
      <c r="N123" s="572">
        <v>75387840</v>
      </c>
      <c r="O123" s="600" t="s">
        <v>282</v>
      </c>
      <c r="P123" s="600" t="s">
        <v>53</v>
      </c>
      <c r="Q123" s="600" t="s">
        <v>321</v>
      </c>
      <c r="R123" s="24"/>
      <c r="S123" s="695" t="s">
        <v>807</v>
      </c>
      <c r="T123" s="696" t="s">
        <v>808</v>
      </c>
      <c r="U123" s="697">
        <v>44573</v>
      </c>
      <c r="V123" s="696" t="s">
        <v>809</v>
      </c>
      <c r="W123" s="698" t="s">
        <v>696</v>
      </c>
      <c r="X123" s="699">
        <v>75387840</v>
      </c>
      <c r="Y123" s="700">
        <v>0</v>
      </c>
      <c r="Z123" s="699">
        <v>75387840</v>
      </c>
      <c r="AA123" s="696" t="s">
        <v>810</v>
      </c>
      <c r="AB123" s="701" t="s">
        <v>698</v>
      </c>
      <c r="AC123" s="696" t="s">
        <v>811</v>
      </c>
      <c r="AD123" s="702" t="s">
        <v>700</v>
      </c>
      <c r="AE123" s="702">
        <v>44907</v>
      </c>
      <c r="AF123" s="696" t="s">
        <v>806</v>
      </c>
      <c r="AG123" s="696" t="s">
        <v>397</v>
      </c>
    </row>
    <row r="124" spans="1:33" s="25" customFormat="1" ht="272.45" customHeight="1" x14ac:dyDescent="0.35">
      <c r="A124" s="569">
        <v>98</v>
      </c>
      <c r="B124" s="542" t="s">
        <v>402</v>
      </c>
      <c r="C124" s="542" t="s">
        <v>397</v>
      </c>
      <c r="D124" s="601">
        <v>80101706</v>
      </c>
      <c r="E124" s="602" t="s">
        <v>366</v>
      </c>
      <c r="F124" s="597" t="s">
        <v>278</v>
      </c>
      <c r="G124" s="597">
        <v>1</v>
      </c>
      <c r="H124" s="570" t="s">
        <v>293</v>
      </c>
      <c r="I124" s="571">
        <v>11</v>
      </c>
      <c r="J124" s="597" t="s">
        <v>305</v>
      </c>
      <c r="K124" s="597" t="s">
        <v>309</v>
      </c>
      <c r="L124" s="597" t="s">
        <v>391</v>
      </c>
      <c r="M124" s="572">
        <v>83954640</v>
      </c>
      <c r="N124" s="572">
        <v>83954640</v>
      </c>
      <c r="O124" s="600" t="s">
        <v>282</v>
      </c>
      <c r="P124" s="600" t="s">
        <v>53</v>
      </c>
      <c r="Q124" s="600" t="s">
        <v>321</v>
      </c>
      <c r="R124" s="24"/>
      <c r="S124" s="695" t="s">
        <v>812</v>
      </c>
      <c r="T124" s="696" t="s">
        <v>813</v>
      </c>
      <c r="U124" s="697">
        <v>44574</v>
      </c>
      <c r="V124" s="696" t="s">
        <v>814</v>
      </c>
      <c r="W124" s="698" t="s">
        <v>696</v>
      </c>
      <c r="X124" s="699">
        <v>83954640</v>
      </c>
      <c r="Y124" s="700">
        <v>0</v>
      </c>
      <c r="Z124" s="699">
        <f>X124+Y124</f>
        <v>83954640</v>
      </c>
      <c r="AA124" s="696" t="s">
        <v>815</v>
      </c>
      <c r="AB124" s="701" t="s">
        <v>698</v>
      </c>
      <c r="AC124" s="696" t="s">
        <v>816</v>
      </c>
      <c r="AD124" s="702" t="s">
        <v>700</v>
      </c>
      <c r="AE124" s="702">
        <v>44907</v>
      </c>
      <c r="AF124" s="696" t="s">
        <v>817</v>
      </c>
      <c r="AG124" s="696" t="s">
        <v>397</v>
      </c>
    </row>
    <row r="125" spans="1:33" s="25" customFormat="1" ht="272.45" customHeight="1" x14ac:dyDescent="0.35">
      <c r="A125" s="569">
        <v>99</v>
      </c>
      <c r="B125" s="600" t="s">
        <v>404</v>
      </c>
      <c r="C125" s="542" t="s">
        <v>405</v>
      </c>
      <c r="D125" s="601">
        <v>80101706</v>
      </c>
      <c r="E125" s="602" t="s">
        <v>367</v>
      </c>
      <c r="F125" s="597" t="s">
        <v>278</v>
      </c>
      <c r="G125" s="597">
        <v>1</v>
      </c>
      <c r="H125" s="570" t="s">
        <v>293</v>
      </c>
      <c r="I125" s="571">
        <v>10</v>
      </c>
      <c r="J125" s="597" t="s">
        <v>305</v>
      </c>
      <c r="K125" s="597" t="s">
        <v>309</v>
      </c>
      <c r="L125" s="597" t="s">
        <v>346</v>
      </c>
      <c r="M125" s="572">
        <v>80507150</v>
      </c>
      <c r="N125" s="572">
        <v>80507150</v>
      </c>
      <c r="O125" s="600" t="s">
        <v>282</v>
      </c>
      <c r="P125" s="600" t="s">
        <v>53</v>
      </c>
      <c r="Q125" s="600" t="s">
        <v>338</v>
      </c>
      <c r="R125" s="24"/>
      <c r="S125" s="695" t="s">
        <v>818</v>
      </c>
      <c r="T125" s="696" t="s">
        <v>819</v>
      </c>
      <c r="U125" s="697">
        <v>44582</v>
      </c>
      <c r="V125" s="696" t="s">
        <v>820</v>
      </c>
      <c r="W125" s="698" t="s">
        <v>696</v>
      </c>
      <c r="X125" s="699">
        <v>80507150</v>
      </c>
      <c r="Y125" s="700">
        <v>0</v>
      </c>
      <c r="Z125" s="699">
        <v>80507150</v>
      </c>
      <c r="AA125" s="696" t="s">
        <v>821</v>
      </c>
      <c r="AB125" s="698">
        <v>6922</v>
      </c>
      <c r="AC125" s="696" t="s">
        <v>822</v>
      </c>
      <c r="AD125" s="702" t="s">
        <v>700</v>
      </c>
      <c r="AE125" s="702">
        <v>44895</v>
      </c>
      <c r="AF125" s="696" t="s">
        <v>823</v>
      </c>
      <c r="AG125" s="696" t="s">
        <v>824</v>
      </c>
    </row>
    <row r="126" spans="1:33" s="25" customFormat="1" ht="272.45" customHeight="1" x14ac:dyDescent="0.35">
      <c r="A126" s="569">
        <v>100</v>
      </c>
      <c r="B126" s="600" t="s">
        <v>404</v>
      </c>
      <c r="C126" s="542" t="s">
        <v>405</v>
      </c>
      <c r="D126" s="601">
        <v>80101706</v>
      </c>
      <c r="E126" s="602" t="s">
        <v>368</v>
      </c>
      <c r="F126" s="597" t="s">
        <v>278</v>
      </c>
      <c r="G126" s="597">
        <v>1</v>
      </c>
      <c r="H126" s="570" t="s">
        <v>293</v>
      </c>
      <c r="I126" s="571">
        <v>10</v>
      </c>
      <c r="J126" s="597" t="s">
        <v>305</v>
      </c>
      <c r="K126" s="597" t="s">
        <v>309</v>
      </c>
      <c r="L126" s="597" t="s">
        <v>346</v>
      </c>
      <c r="M126" s="572">
        <v>63342400</v>
      </c>
      <c r="N126" s="572">
        <v>63342400</v>
      </c>
      <c r="O126" s="600" t="s">
        <v>282</v>
      </c>
      <c r="P126" s="600" t="s">
        <v>53</v>
      </c>
      <c r="Q126" s="600" t="s">
        <v>338</v>
      </c>
      <c r="R126" s="24"/>
      <c r="S126" s="695" t="s">
        <v>825</v>
      </c>
      <c r="T126" s="696" t="s">
        <v>826</v>
      </c>
      <c r="U126" s="697">
        <v>44581</v>
      </c>
      <c r="V126" s="696" t="s">
        <v>827</v>
      </c>
      <c r="W126" s="698" t="s">
        <v>696</v>
      </c>
      <c r="X126" s="699">
        <v>63342400</v>
      </c>
      <c r="Y126" s="700">
        <v>0</v>
      </c>
      <c r="Z126" s="699">
        <v>63342400</v>
      </c>
      <c r="AA126" s="696" t="s">
        <v>828</v>
      </c>
      <c r="AB126" s="701" t="s">
        <v>698</v>
      </c>
      <c r="AC126" s="696" t="s">
        <v>822</v>
      </c>
      <c r="AD126" s="702" t="s">
        <v>700</v>
      </c>
      <c r="AE126" s="702">
        <v>44895</v>
      </c>
      <c r="AF126" s="696" t="s">
        <v>829</v>
      </c>
      <c r="AG126" s="696" t="s">
        <v>824</v>
      </c>
    </row>
    <row r="127" spans="1:33" s="25" customFormat="1" ht="272.45" customHeight="1" x14ac:dyDescent="0.35">
      <c r="A127" s="569">
        <v>101</v>
      </c>
      <c r="B127" s="600" t="s">
        <v>404</v>
      </c>
      <c r="C127" s="542" t="s">
        <v>405</v>
      </c>
      <c r="D127" s="601">
        <v>80101706</v>
      </c>
      <c r="E127" s="602" t="s">
        <v>369</v>
      </c>
      <c r="F127" s="597" t="s">
        <v>278</v>
      </c>
      <c r="G127" s="597">
        <v>1</v>
      </c>
      <c r="H127" s="570" t="s">
        <v>293</v>
      </c>
      <c r="I127" s="571">
        <v>10</v>
      </c>
      <c r="J127" s="597" t="s">
        <v>305</v>
      </c>
      <c r="K127" s="597" t="s">
        <v>309</v>
      </c>
      <c r="L127" s="597" t="s">
        <v>346</v>
      </c>
      <c r="M127" s="572">
        <v>80507150</v>
      </c>
      <c r="N127" s="572">
        <v>80507150</v>
      </c>
      <c r="O127" s="600" t="s">
        <v>282</v>
      </c>
      <c r="P127" s="600" t="s">
        <v>53</v>
      </c>
      <c r="Q127" s="600" t="s">
        <v>338</v>
      </c>
      <c r="R127" s="24"/>
      <c r="S127" s="695" t="s">
        <v>830</v>
      </c>
      <c r="T127" s="696" t="s">
        <v>831</v>
      </c>
      <c r="U127" s="697">
        <v>44578</v>
      </c>
      <c r="V127" s="696" t="s">
        <v>832</v>
      </c>
      <c r="W127" s="698" t="s">
        <v>696</v>
      </c>
      <c r="X127" s="699">
        <v>80507150</v>
      </c>
      <c r="Y127" s="700">
        <v>0</v>
      </c>
      <c r="Z127" s="699">
        <v>80507150</v>
      </c>
      <c r="AA127" s="696" t="s">
        <v>833</v>
      </c>
      <c r="AB127" s="701" t="s">
        <v>698</v>
      </c>
      <c r="AC127" s="696" t="s">
        <v>822</v>
      </c>
      <c r="AD127" s="702" t="s">
        <v>700</v>
      </c>
      <c r="AE127" s="702">
        <v>44895</v>
      </c>
      <c r="AF127" s="696" t="s">
        <v>834</v>
      </c>
      <c r="AG127" s="696" t="s">
        <v>824</v>
      </c>
    </row>
    <row r="128" spans="1:33" s="25" customFormat="1" ht="272.45" customHeight="1" x14ac:dyDescent="0.35">
      <c r="A128" s="569">
        <v>102</v>
      </c>
      <c r="B128" s="600" t="s">
        <v>409</v>
      </c>
      <c r="C128" s="542" t="s">
        <v>405</v>
      </c>
      <c r="D128" s="601">
        <v>80101706</v>
      </c>
      <c r="E128" s="602" t="s">
        <v>370</v>
      </c>
      <c r="F128" s="597" t="s">
        <v>278</v>
      </c>
      <c r="G128" s="597">
        <v>1</v>
      </c>
      <c r="H128" s="570" t="s">
        <v>293</v>
      </c>
      <c r="I128" s="571">
        <v>10</v>
      </c>
      <c r="J128" s="597" t="s">
        <v>305</v>
      </c>
      <c r="K128" s="597" t="s">
        <v>309</v>
      </c>
      <c r="L128" s="597" t="s">
        <v>410</v>
      </c>
      <c r="M128" s="572">
        <v>26479200</v>
      </c>
      <c r="N128" s="572">
        <v>26479200</v>
      </c>
      <c r="O128" s="600" t="s">
        <v>282</v>
      </c>
      <c r="P128" s="600" t="s">
        <v>53</v>
      </c>
      <c r="Q128" s="600" t="s">
        <v>338</v>
      </c>
      <c r="R128" s="24"/>
      <c r="S128" s="695" t="s">
        <v>835</v>
      </c>
      <c r="T128" s="696" t="s">
        <v>836</v>
      </c>
      <c r="U128" s="697">
        <v>44581</v>
      </c>
      <c r="V128" s="696" t="s">
        <v>837</v>
      </c>
      <c r="W128" s="698" t="s">
        <v>696</v>
      </c>
      <c r="X128" s="699">
        <v>26479200</v>
      </c>
      <c r="Y128" s="700">
        <v>0</v>
      </c>
      <c r="Z128" s="699">
        <v>26479200</v>
      </c>
      <c r="AA128" s="696" t="s">
        <v>838</v>
      </c>
      <c r="AB128" s="701" t="s">
        <v>698</v>
      </c>
      <c r="AC128" s="696" t="s">
        <v>822</v>
      </c>
      <c r="AD128" s="702" t="s">
        <v>700</v>
      </c>
      <c r="AE128" s="702">
        <v>44895</v>
      </c>
      <c r="AF128" s="696" t="s">
        <v>829</v>
      </c>
      <c r="AG128" s="696" t="s">
        <v>824</v>
      </c>
    </row>
    <row r="129" spans="1:33" s="25" customFormat="1" ht="272.45" customHeight="1" x14ac:dyDescent="0.35">
      <c r="A129" s="569">
        <v>103</v>
      </c>
      <c r="B129" s="600" t="s">
        <v>389</v>
      </c>
      <c r="C129" s="542" t="s">
        <v>405</v>
      </c>
      <c r="D129" s="601">
        <v>80101706</v>
      </c>
      <c r="E129" s="602" t="s">
        <v>610</v>
      </c>
      <c r="F129" s="597" t="s">
        <v>278</v>
      </c>
      <c r="G129" s="597">
        <v>1</v>
      </c>
      <c r="H129" s="570" t="s">
        <v>293</v>
      </c>
      <c r="I129" s="571">
        <v>10</v>
      </c>
      <c r="J129" s="597" t="s">
        <v>305</v>
      </c>
      <c r="K129" s="597" t="s">
        <v>309</v>
      </c>
      <c r="L129" s="597" t="s">
        <v>391</v>
      </c>
      <c r="M129" s="572">
        <v>62363810</v>
      </c>
      <c r="N129" s="572">
        <v>62363810</v>
      </c>
      <c r="O129" s="600" t="s">
        <v>282</v>
      </c>
      <c r="P129" s="600" t="s">
        <v>53</v>
      </c>
      <c r="Q129" s="600" t="s">
        <v>338</v>
      </c>
      <c r="R129" s="24"/>
      <c r="S129" s="695" t="s">
        <v>839</v>
      </c>
      <c r="T129" s="696" t="s">
        <v>840</v>
      </c>
      <c r="U129" s="697">
        <v>44582</v>
      </c>
      <c r="V129" s="696" t="s">
        <v>841</v>
      </c>
      <c r="W129" s="698" t="s">
        <v>696</v>
      </c>
      <c r="X129" s="699">
        <v>62363810</v>
      </c>
      <c r="Y129" s="700">
        <v>0</v>
      </c>
      <c r="Z129" s="699">
        <v>62363810</v>
      </c>
      <c r="AA129" s="696" t="s">
        <v>842</v>
      </c>
      <c r="AB129" s="698">
        <v>10522</v>
      </c>
      <c r="AC129" s="696" t="s">
        <v>822</v>
      </c>
      <c r="AD129" s="702" t="s">
        <v>700</v>
      </c>
      <c r="AE129" s="702">
        <v>44895</v>
      </c>
      <c r="AF129" s="696" t="s">
        <v>843</v>
      </c>
      <c r="AG129" s="696" t="s">
        <v>824</v>
      </c>
    </row>
    <row r="130" spans="1:33" s="25" customFormat="1" ht="272.45" customHeight="1" x14ac:dyDescent="0.35">
      <c r="A130" s="569">
        <v>104</v>
      </c>
      <c r="B130" s="600" t="s">
        <v>389</v>
      </c>
      <c r="C130" s="542" t="s">
        <v>405</v>
      </c>
      <c r="D130" s="601">
        <v>80101706</v>
      </c>
      <c r="E130" s="602" t="s">
        <v>371</v>
      </c>
      <c r="F130" s="597" t="s">
        <v>278</v>
      </c>
      <c r="G130" s="597">
        <v>1</v>
      </c>
      <c r="H130" s="570" t="s">
        <v>293</v>
      </c>
      <c r="I130" s="571">
        <v>9</v>
      </c>
      <c r="J130" s="597" t="s">
        <v>305</v>
      </c>
      <c r="K130" s="597" t="s">
        <v>309</v>
      </c>
      <c r="L130" s="597" t="s">
        <v>391</v>
      </c>
      <c r="M130" s="572">
        <v>56051163</v>
      </c>
      <c r="N130" s="572">
        <v>56051163</v>
      </c>
      <c r="O130" s="600" t="s">
        <v>282</v>
      </c>
      <c r="P130" s="600" t="s">
        <v>53</v>
      </c>
      <c r="Q130" s="600" t="s">
        <v>338</v>
      </c>
      <c r="R130" s="208"/>
      <c r="S130" s="695" t="s">
        <v>844</v>
      </c>
      <c r="T130" s="696" t="s">
        <v>845</v>
      </c>
      <c r="U130" s="697">
        <v>44579</v>
      </c>
      <c r="V130" s="696" t="s">
        <v>846</v>
      </c>
      <c r="W130" s="698" t="s">
        <v>696</v>
      </c>
      <c r="X130" s="699">
        <v>55635969</v>
      </c>
      <c r="Y130" s="700">
        <v>0</v>
      </c>
      <c r="Z130" s="699">
        <f>X130+Y130</f>
        <v>55635969</v>
      </c>
      <c r="AA130" s="696" t="s">
        <v>847</v>
      </c>
      <c r="AB130" s="701" t="s">
        <v>698</v>
      </c>
      <c r="AC130" s="696" t="s">
        <v>848</v>
      </c>
      <c r="AD130" s="702" t="s">
        <v>700</v>
      </c>
      <c r="AE130" s="702">
        <v>44862</v>
      </c>
      <c r="AF130" s="696" t="s">
        <v>843</v>
      </c>
      <c r="AG130" s="696" t="s">
        <v>824</v>
      </c>
    </row>
    <row r="131" spans="1:33" s="25" customFormat="1" ht="272.45" customHeight="1" x14ac:dyDescent="0.35">
      <c r="A131" s="569">
        <v>105</v>
      </c>
      <c r="B131" s="600" t="s">
        <v>389</v>
      </c>
      <c r="C131" s="542" t="s">
        <v>405</v>
      </c>
      <c r="D131" s="601">
        <v>80101706</v>
      </c>
      <c r="E131" s="602" t="s">
        <v>372</v>
      </c>
      <c r="F131" s="597" t="s">
        <v>278</v>
      </c>
      <c r="G131" s="597">
        <v>1</v>
      </c>
      <c r="H131" s="570" t="s">
        <v>293</v>
      </c>
      <c r="I131" s="571">
        <v>11</v>
      </c>
      <c r="J131" s="597" t="s">
        <v>305</v>
      </c>
      <c r="K131" s="597" t="s">
        <v>309</v>
      </c>
      <c r="L131" s="597" t="s">
        <v>391</v>
      </c>
      <c r="M131" s="572">
        <v>36117631</v>
      </c>
      <c r="N131" s="572">
        <v>36117631</v>
      </c>
      <c r="O131" s="600" t="s">
        <v>282</v>
      </c>
      <c r="P131" s="600" t="s">
        <v>53</v>
      </c>
      <c r="Q131" s="600" t="s">
        <v>338</v>
      </c>
      <c r="R131" s="27"/>
      <c r="S131" s="695" t="s">
        <v>849</v>
      </c>
      <c r="T131" s="696" t="s">
        <v>850</v>
      </c>
      <c r="U131" s="697">
        <v>44573</v>
      </c>
      <c r="V131" s="696" t="s">
        <v>851</v>
      </c>
      <c r="W131" s="698" t="s">
        <v>696</v>
      </c>
      <c r="X131" s="699">
        <v>36117631</v>
      </c>
      <c r="Y131" s="700">
        <v>0</v>
      </c>
      <c r="Z131" s="699">
        <f>X131+Y131</f>
        <v>36117631</v>
      </c>
      <c r="AA131" s="696" t="s">
        <v>852</v>
      </c>
      <c r="AB131" s="701" t="s">
        <v>698</v>
      </c>
      <c r="AC131" s="696" t="s">
        <v>816</v>
      </c>
      <c r="AD131" s="702" t="s">
        <v>700</v>
      </c>
      <c r="AE131" s="702">
        <v>44907</v>
      </c>
      <c r="AF131" s="696" t="s">
        <v>853</v>
      </c>
      <c r="AG131" s="696" t="s">
        <v>824</v>
      </c>
    </row>
    <row r="132" spans="1:33" s="172" customFormat="1" ht="272.45" customHeight="1" x14ac:dyDescent="0.35">
      <c r="A132" s="569">
        <v>106</v>
      </c>
      <c r="B132" s="600" t="s">
        <v>389</v>
      </c>
      <c r="C132" s="542" t="s">
        <v>405</v>
      </c>
      <c r="D132" s="601">
        <v>80101706</v>
      </c>
      <c r="E132" s="602" t="s">
        <v>373</v>
      </c>
      <c r="F132" s="597" t="s">
        <v>278</v>
      </c>
      <c r="G132" s="597">
        <v>1</v>
      </c>
      <c r="H132" s="570" t="s">
        <v>293</v>
      </c>
      <c r="I132" s="571">
        <v>10</v>
      </c>
      <c r="J132" s="597" t="s">
        <v>305</v>
      </c>
      <c r="K132" s="597" t="s">
        <v>309</v>
      </c>
      <c r="L132" s="597" t="s">
        <v>391</v>
      </c>
      <c r="M132" s="572">
        <v>62279070</v>
      </c>
      <c r="N132" s="572">
        <v>62279070</v>
      </c>
      <c r="O132" s="600" t="s">
        <v>282</v>
      </c>
      <c r="P132" s="600" t="s">
        <v>53</v>
      </c>
      <c r="Q132" s="600" t="s">
        <v>338</v>
      </c>
      <c r="R132" s="24"/>
      <c r="S132" s="695" t="s">
        <v>854</v>
      </c>
      <c r="T132" s="696" t="s">
        <v>855</v>
      </c>
      <c r="U132" s="697">
        <v>44579</v>
      </c>
      <c r="V132" s="696" t="s">
        <v>856</v>
      </c>
      <c r="W132" s="698" t="s">
        <v>696</v>
      </c>
      <c r="X132" s="699">
        <v>62279070</v>
      </c>
      <c r="Y132" s="700">
        <v>0</v>
      </c>
      <c r="Z132" s="699">
        <f>X132+Y132</f>
        <v>62279070</v>
      </c>
      <c r="AA132" s="696" t="s">
        <v>857</v>
      </c>
      <c r="AB132" s="701" t="s">
        <v>698</v>
      </c>
      <c r="AC132" s="696" t="s">
        <v>858</v>
      </c>
      <c r="AD132" s="702" t="s">
        <v>700</v>
      </c>
      <c r="AE132" s="702">
        <v>44895</v>
      </c>
      <c r="AF132" s="696" t="s">
        <v>843</v>
      </c>
      <c r="AG132" s="696" t="s">
        <v>824</v>
      </c>
    </row>
    <row r="133" spans="1:33" s="172" customFormat="1" ht="272.45" customHeight="1" x14ac:dyDescent="0.35">
      <c r="A133" s="569">
        <v>107</v>
      </c>
      <c r="B133" s="600" t="s">
        <v>413</v>
      </c>
      <c r="C133" s="542" t="s">
        <v>414</v>
      </c>
      <c r="D133" s="601">
        <v>80101706</v>
      </c>
      <c r="E133" s="602" t="s">
        <v>374</v>
      </c>
      <c r="F133" s="597" t="s">
        <v>278</v>
      </c>
      <c r="G133" s="597">
        <v>1</v>
      </c>
      <c r="H133" s="570" t="s">
        <v>293</v>
      </c>
      <c r="I133" s="571">
        <v>11</v>
      </c>
      <c r="J133" s="597" t="s">
        <v>305</v>
      </c>
      <c r="K133" s="597" t="s">
        <v>309</v>
      </c>
      <c r="L133" s="597" t="s">
        <v>346</v>
      </c>
      <c r="M133" s="572">
        <v>61680960</v>
      </c>
      <c r="N133" s="572">
        <v>61680960</v>
      </c>
      <c r="O133" s="600" t="s">
        <v>282</v>
      </c>
      <c r="P133" s="600" t="s">
        <v>53</v>
      </c>
      <c r="Q133" s="600" t="s">
        <v>416</v>
      </c>
      <c r="R133" s="24"/>
      <c r="S133" s="695" t="s">
        <v>1260</v>
      </c>
      <c r="T133" s="696" t="s">
        <v>1261</v>
      </c>
      <c r="U133" s="697">
        <v>44589</v>
      </c>
      <c r="V133" s="696" t="s">
        <v>1262</v>
      </c>
      <c r="W133" s="698" t="s">
        <v>696</v>
      </c>
      <c r="X133" s="699">
        <v>59811840</v>
      </c>
      <c r="Y133" s="700">
        <v>0</v>
      </c>
      <c r="Z133" s="699">
        <v>59811840</v>
      </c>
      <c r="AA133" s="696" t="s">
        <v>1263</v>
      </c>
      <c r="AB133" s="701" t="s">
        <v>698</v>
      </c>
      <c r="AC133" s="696" t="s">
        <v>1264</v>
      </c>
      <c r="AD133" s="702" t="s">
        <v>700</v>
      </c>
      <c r="AE133" s="702">
        <v>44915</v>
      </c>
      <c r="AF133" s="696" t="s">
        <v>1265</v>
      </c>
      <c r="AG133" s="696" t="s">
        <v>414</v>
      </c>
    </row>
    <row r="134" spans="1:33" s="172" customFormat="1" ht="272.45" customHeight="1" x14ac:dyDescent="0.35">
      <c r="A134" s="569">
        <v>108</v>
      </c>
      <c r="B134" s="600" t="s">
        <v>413</v>
      </c>
      <c r="C134" s="542" t="s">
        <v>414</v>
      </c>
      <c r="D134" s="601">
        <v>80101706</v>
      </c>
      <c r="E134" s="602" t="s">
        <v>375</v>
      </c>
      <c r="F134" s="597" t="s">
        <v>278</v>
      </c>
      <c r="G134" s="597">
        <v>1</v>
      </c>
      <c r="H134" s="570" t="s">
        <v>293</v>
      </c>
      <c r="I134" s="571">
        <v>11</v>
      </c>
      <c r="J134" s="597" t="s">
        <v>305</v>
      </c>
      <c r="K134" s="597" t="s">
        <v>309</v>
      </c>
      <c r="L134" s="597" t="s">
        <v>346</v>
      </c>
      <c r="M134" s="572">
        <v>61680960</v>
      </c>
      <c r="N134" s="572">
        <v>61680960</v>
      </c>
      <c r="O134" s="600" t="s">
        <v>282</v>
      </c>
      <c r="P134" s="600" t="s">
        <v>53</v>
      </c>
      <c r="Q134" s="600" t="s">
        <v>416</v>
      </c>
      <c r="R134" s="24"/>
      <c r="S134" s="695" t="s">
        <v>1266</v>
      </c>
      <c r="T134" s="696" t="s">
        <v>1267</v>
      </c>
      <c r="U134" s="697">
        <v>44589</v>
      </c>
      <c r="V134" s="696" t="s">
        <v>1262</v>
      </c>
      <c r="W134" s="698" t="s">
        <v>696</v>
      </c>
      <c r="X134" s="699">
        <v>59811840</v>
      </c>
      <c r="Y134" s="700">
        <v>0</v>
      </c>
      <c r="Z134" s="699">
        <v>59811840</v>
      </c>
      <c r="AA134" s="696" t="s">
        <v>1263</v>
      </c>
      <c r="AB134" s="701" t="s">
        <v>698</v>
      </c>
      <c r="AC134" s="696" t="s">
        <v>1264</v>
      </c>
      <c r="AD134" s="702" t="s">
        <v>700</v>
      </c>
      <c r="AE134" s="702">
        <v>44915</v>
      </c>
      <c r="AF134" s="696" t="s">
        <v>1268</v>
      </c>
      <c r="AG134" s="696" t="s">
        <v>414</v>
      </c>
    </row>
    <row r="135" spans="1:33" s="172" customFormat="1" ht="272.45" customHeight="1" x14ac:dyDescent="0.35">
      <c r="A135" s="569">
        <v>109</v>
      </c>
      <c r="B135" s="600" t="s">
        <v>418</v>
      </c>
      <c r="C135" s="542" t="s">
        <v>414</v>
      </c>
      <c r="D135" s="601">
        <v>80101706</v>
      </c>
      <c r="E135" s="602" t="s">
        <v>376</v>
      </c>
      <c r="F135" s="597" t="s">
        <v>278</v>
      </c>
      <c r="G135" s="597">
        <v>1</v>
      </c>
      <c r="H135" s="570" t="s">
        <v>293</v>
      </c>
      <c r="I135" s="571">
        <v>11.5</v>
      </c>
      <c r="J135" s="597" t="s">
        <v>305</v>
      </c>
      <c r="K135" s="597" t="s">
        <v>309</v>
      </c>
      <c r="L135" s="597" t="s">
        <v>346</v>
      </c>
      <c r="M135" s="572">
        <v>64484640</v>
      </c>
      <c r="N135" s="572">
        <v>64484640</v>
      </c>
      <c r="O135" s="600" t="s">
        <v>282</v>
      </c>
      <c r="P135" s="600" t="s">
        <v>53</v>
      </c>
      <c r="Q135" s="600" t="s">
        <v>416</v>
      </c>
      <c r="R135" s="24"/>
      <c r="S135" s="695" t="s">
        <v>859</v>
      </c>
      <c r="T135" s="696" t="s">
        <v>860</v>
      </c>
      <c r="U135" s="697">
        <v>44574</v>
      </c>
      <c r="V135" s="696" t="s">
        <v>861</v>
      </c>
      <c r="W135" s="698" t="s">
        <v>696</v>
      </c>
      <c r="X135" s="699">
        <v>63363168</v>
      </c>
      <c r="Y135" s="700">
        <v>0</v>
      </c>
      <c r="Z135" s="699">
        <v>63363168</v>
      </c>
      <c r="AA135" s="696" t="s">
        <v>862</v>
      </c>
      <c r="AB135" s="701" t="s">
        <v>698</v>
      </c>
      <c r="AC135" s="696" t="s">
        <v>863</v>
      </c>
      <c r="AD135" s="702" t="s">
        <v>700</v>
      </c>
      <c r="AE135" s="702">
        <v>44916</v>
      </c>
      <c r="AF135" s="696" t="s">
        <v>864</v>
      </c>
      <c r="AG135" s="696" t="s">
        <v>414</v>
      </c>
    </row>
    <row r="136" spans="1:33" s="25" customFormat="1" ht="272.45" customHeight="1" x14ac:dyDescent="0.35">
      <c r="A136" s="569">
        <v>110</v>
      </c>
      <c r="B136" s="600" t="s">
        <v>409</v>
      </c>
      <c r="C136" s="542" t="s">
        <v>414</v>
      </c>
      <c r="D136" s="601">
        <v>80101706</v>
      </c>
      <c r="E136" s="602" t="s">
        <v>611</v>
      </c>
      <c r="F136" s="597" t="s">
        <v>278</v>
      </c>
      <c r="G136" s="597">
        <v>1</v>
      </c>
      <c r="H136" s="570" t="s">
        <v>293</v>
      </c>
      <c r="I136" s="571">
        <v>11.5</v>
      </c>
      <c r="J136" s="597" t="s">
        <v>305</v>
      </c>
      <c r="K136" s="597" t="s">
        <v>309</v>
      </c>
      <c r="L136" s="597" t="s">
        <v>410</v>
      </c>
      <c r="M136" s="572">
        <v>98661501.499999985</v>
      </c>
      <c r="N136" s="572">
        <v>98661501.499999985</v>
      </c>
      <c r="O136" s="600" t="s">
        <v>282</v>
      </c>
      <c r="P136" s="600" t="s">
        <v>53</v>
      </c>
      <c r="Q136" s="600" t="s">
        <v>416</v>
      </c>
      <c r="R136" s="24"/>
      <c r="S136" s="695" t="s">
        <v>865</v>
      </c>
      <c r="T136" s="696" t="s">
        <v>866</v>
      </c>
      <c r="U136" s="697">
        <v>44573</v>
      </c>
      <c r="V136" s="696" t="s">
        <v>867</v>
      </c>
      <c r="W136" s="698" t="s">
        <v>696</v>
      </c>
      <c r="X136" s="699">
        <v>96945638</v>
      </c>
      <c r="Y136" s="700">
        <v>0</v>
      </c>
      <c r="Z136" s="699">
        <v>96945638</v>
      </c>
      <c r="AA136" s="696" t="s">
        <v>868</v>
      </c>
      <c r="AB136" s="701" t="s">
        <v>698</v>
      </c>
      <c r="AC136" s="696" t="s">
        <v>869</v>
      </c>
      <c r="AD136" s="702" t="s">
        <v>700</v>
      </c>
      <c r="AE136" s="702">
        <v>44916</v>
      </c>
      <c r="AF136" s="696" t="s">
        <v>870</v>
      </c>
      <c r="AG136" s="696" t="s">
        <v>414</v>
      </c>
    </row>
    <row r="137" spans="1:33" s="25" customFormat="1" ht="272.45" customHeight="1" x14ac:dyDescent="0.35">
      <c r="A137" s="569">
        <v>111</v>
      </c>
      <c r="B137" s="600" t="s">
        <v>409</v>
      </c>
      <c r="C137" s="542" t="s">
        <v>414</v>
      </c>
      <c r="D137" s="601">
        <v>80101706</v>
      </c>
      <c r="E137" s="602" t="s">
        <v>378</v>
      </c>
      <c r="F137" s="597" t="s">
        <v>278</v>
      </c>
      <c r="G137" s="597">
        <v>1</v>
      </c>
      <c r="H137" s="570" t="s">
        <v>293</v>
      </c>
      <c r="I137" s="571">
        <v>11.5</v>
      </c>
      <c r="J137" s="597" t="s">
        <v>305</v>
      </c>
      <c r="K137" s="597" t="s">
        <v>309</v>
      </c>
      <c r="L137" s="597" t="s">
        <v>410</v>
      </c>
      <c r="M137" s="572">
        <v>33436480</v>
      </c>
      <c r="N137" s="572">
        <v>33436480</v>
      </c>
      <c r="O137" s="600" t="s">
        <v>282</v>
      </c>
      <c r="P137" s="600" t="s">
        <v>53</v>
      </c>
      <c r="Q137" s="600" t="s">
        <v>416</v>
      </c>
      <c r="R137" s="24"/>
      <c r="S137" s="695" t="s">
        <v>871</v>
      </c>
      <c r="T137" s="696" t="s">
        <v>872</v>
      </c>
      <c r="U137" s="697">
        <v>44574</v>
      </c>
      <c r="V137" s="696" t="s">
        <v>873</v>
      </c>
      <c r="W137" s="698" t="s">
        <v>696</v>
      </c>
      <c r="X137" s="699">
        <v>32854976</v>
      </c>
      <c r="Y137" s="700">
        <v>0</v>
      </c>
      <c r="Z137" s="699">
        <v>32854976</v>
      </c>
      <c r="AA137" s="696" t="s">
        <v>874</v>
      </c>
      <c r="AB137" s="701" t="s">
        <v>698</v>
      </c>
      <c r="AC137" s="696" t="s">
        <v>757</v>
      </c>
      <c r="AD137" s="702" t="s">
        <v>700</v>
      </c>
      <c r="AE137" s="702">
        <v>44916</v>
      </c>
      <c r="AF137" s="696" t="s">
        <v>875</v>
      </c>
      <c r="AG137" s="696" t="s">
        <v>414</v>
      </c>
    </row>
    <row r="138" spans="1:33" s="25" customFormat="1" ht="272.45" customHeight="1" x14ac:dyDescent="0.35">
      <c r="A138" s="569">
        <v>112</v>
      </c>
      <c r="B138" s="600" t="s">
        <v>409</v>
      </c>
      <c r="C138" s="542" t="s">
        <v>414</v>
      </c>
      <c r="D138" s="601">
        <v>80101706</v>
      </c>
      <c r="E138" s="602" t="s">
        <v>379</v>
      </c>
      <c r="F138" s="597" t="s">
        <v>278</v>
      </c>
      <c r="G138" s="597">
        <v>1</v>
      </c>
      <c r="H138" s="570" t="s">
        <v>293</v>
      </c>
      <c r="I138" s="571">
        <v>11.5</v>
      </c>
      <c r="J138" s="597" t="s">
        <v>305</v>
      </c>
      <c r="K138" s="597" t="s">
        <v>309</v>
      </c>
      <c r="L138" s="597" t="s">
        <v>410</v>
      </c>
      <c r="M138" s="572">
        <v>72843760</v>
      </c>
      <c r="N138" s="572">
        <v>72843760</v>
      </c>
      <c r="O138" s="600" t="s">
        <v>282</v>
      </c>
      <c r="P138" s="600" t="s">
        <v>53</v>
      </c>
      <c r="Q138" s="600" t="s">
        <v>416</v>
      </c>
      <c r="R138" s="24"/>
      <c r="S138" s="695" t="s">
        <v>876</v>
      </c>
      <c r="T138" s="696" t="s">
        <v>877</v>
      </c>
      <c r="U138" s="697">
        <v>44574</v>
      </c>
      <c r="V138" s="696" t="s">
        <v>878</v>
      </c>
      <c r="W138" s="698" t="s">
        <v>696</v>
      </c>
      <c r="X138" s="699">
        <v>71576912</v>
      </c>
      <c r="Y138" s="700">
        <v>0</v>
      </c>
      <c r="Z138" s="699">
        <v>71576912</v>
      </c>
      <c r="AA138" s="696" t="s">
        <v>879</v>
      </c>
      <c r="AB138" s="701" t="s">
        <v>698</v>
      </c>
      <c r="AC138" s="696" t="s">
        <v>757</v>
      </c>
      <c r="AD138" s="702" t="s">
        <v>700</v>
      </c>
      <c r="AE138" s="702">
        <v>44916</v>
      </c>
      <c r="AF138" s="696" t="s">
        <v>880</v>
      </c>
      <c r="AG138" s="696" t="s">
        <v>414</v>
      </c>
    </row>
    <row r="139" spans="1:33" s="25" customFormat="1" ht="272.45" customHeight="1" x14ac:dyDescent="0.35">
      <c r="A139" s="569">
        <v>113</v>
      </c>
      <c r="B139" s="600" t="s">
        <v>420</v>
      </c>
      <c r="C139" s="542" t="s">
        <v>421</v>
      </c>
      <c r="D139" s="601">
        <v>80101706</v>
      </c>
      <c r="E139" s="602" t="s">
        <v>380</v>
      </c>
      <c r="F139" s="597" t="s">
        <v>278</v>
      </c>
      <c r="G139" s="597">
        <v>1</v>
      </c>
      <c r="H139" s="570" t="s">
        <v>293</v>
      </c>
      <c r="I139" s="571">
        <v>11</v>
      </c>
      <c r="J139" s="597" t="s">
        <v>305</v>
      </c>
      <c r="K139" s="597" t="s">
        <v>309</v>
      </c>
      <c r="L139" s="597" t="s">
        <v>346</v>
      </c>
      <c r="M139" s="572">
        <v>88557865</v>
      </c>
      <c r="N139" s="572">
        <v>88557865</v>
      </c>
      <c r="O139" s="600" t="s">
        <v>282</v>
      </c>
      <c r="P139" s="600" t="s">
        <v>53</v>
      </c>
      <c r="Q139" s="600" t="s">
        <v>423</v>
      </c>
      <c r="R139" s="24"/>
      <c r="S139" s="695" t="s">
        <v>881</v>
      </c>
      <c r="T139" s="696" t="s">
        <v>882</v>
      </c>
      <c r="U139" s="697">
        <v>44576</v>
      </c>
      <c r="V139" s="696" t="s">
        <v>883</v>
      </c>
      <c r="W139" s="698" t="s">
        <v>696</v>
      </c>
      <c r="X139" s="699">
        <v>88289508</v>
      </c>
      <c r="Y139" s="700">
        <v>0</v>
      </c>
      <c r="Z139" s="699">
        <v>88289508</v>
      </c>
      <c r="AA139" s="696" t="s">
        <v>884</v>
      </c>
      <c r="AB139" s="701" t="s">
        <v>698</v>
      </c>
      <c r="AC139" s="696" t="s">
        <v>885</v>
      </c>
      <c r="AD139" s="702" t="s">
        <v>700</v>
      </c>
      <c r="AE139" s="702">
        <v>44910</v>
      </c>
      <c r="AF139" s="696" t="s">
        <v>886</v>
      </c>
      <c r="AG139" s="696" t="s">
        <v>887</v>
      </c>
    </row>
    <row r="140" spans="1:33" s="25" customFormat="1" ht="272.45" customHeight="1" x14ac:dyDescent="0.35">
      <c r="A140" s="569">
        <v>114</v>
      </c>
      <c r="B140" s="600" t="s">
        <v>424</v>
      </c>
      <c r="C140" s="542" t="s">
        <v>421</v>
      </c>
      <c r="D140" s="601">
        <v>80101706</v>
      </c>
      <c r="E140" s="602" t="s">
        <v>612</v>
      </c>
      <c r="F140" s="597" t="s">
        <v>278</v>
      </c>
      <c r="G140" s="597">
        <v>1</v>
      </c>
      <c r="H140" s="570" t="s">
        <v>293</v>
      </c>
      <c r="I140" s="571">
        <v>11</v>
      </c>
      <c r="J140" s="597" t="s">
        <v>305</v>
      </c>
      <c r="K140" s="597" t="s">
        <v>309</v>
      </c>
      <c r="L140" s="597" t="s">
        <v>346</v>
      </c>
      <c r="M140" s="572">
        <v>88557865</v>
      </c>
      <c r="N140" s="572">
        <v>88557865</v>
      </c>
      <c r="O140" s="600" t="s">
        <v>282</v>
      </c>
      <c r="P140" s="600" t="s">
        <v>53</v>
      </c>
      <c r="Q140" s="600" t="s">
        <v>423</v>
      </c>
      <c r="R140" s="24"/>
      <c r="S140" s="695" t="s">
        <v>888</v>
      </c>
      <c r="T140" s="696" t="s">
        <v>889</v>
      </c>
      <c r="U140" s="697">
        <v>44573</v>
      </c>
      <c r="V140" s="696" t="s">
        <v>890</v>
      </c>
      <c r="W140" s="698" t="s">
        <v>696</v>
      </c>
      <c r="X140" s="699">
        <v>88557865</v>
      </c>
      <c r="Y140" s="700">
        <v>0</v>
      </c>
      <c r="Z140" s="699">
        <v>88557865</v>
      </c>
      <c r="AA140" s="696" t="s">
        <v>891</v>
      </c>
      <c r="AB140" s="701" t="s">
        <v>698</v>
      </c>
      <c r="AC140" s="696" t="s">
        <v>816</v>
      </c>
      <c r="AD140" s="702" t="s">
        <v>700</v>
      </c>
      <c r="AE140" s="702">
        <v>44907</v>
      </c>
      <c r="AF140" s="696" t="s">
        <v>886</v>
      </c>
      <c r="AG140" s="696" t="s">
        <v>887</v>
      </c>
    </row>
    <row r="141" spans="1:33" s="25" customFormat="1" ht="272.45" customHeight="1" x14ac:dyDescent="0.35">
      <c r="A141" s="569">
        <v>115</v>
      </c>
      <c r="B141" s="600" t="s">
        <v>424</v>
      </c>
      <c r="C141" s="542" t="s">
        <v>421</v>
      </c>
      <c r="D141" s="601">
        <v>80101706</v>
      </c>
      <c r="E141" s="602" t="s">
        <v>381</v>
      </c>
      <c r="F141" s="597" t="s">
        <v>278</v>
      </c>
      <c r="G141" s="597">
        <v>1</v>
      </c>
      <c r="H141" s="570" t="s">
        <v>293</v>
      </c>
      <c r="I141" s="571">
        <v>11</v>
      </c>
      <c r="J141" s="597" t="s">
        <v>305</v>
      </c>
      <c r="K141" s="597" t="s">
        <v>309</v>
      </c>
      <c r="L141" s="597" t="s">
        <v>346</v>
      </c>
      <c r="M141" s="572">
        <v>88557865</v>
      </c>
      <c r="N141" s="572">
        <v>88557865</v>
      </c>
      <c r="O141" s="600" t="s">
        <v>282</v>
      </c>
      <c r="P141" s="600" t="s">
        <v>53</v>
      </c>
      <c r="Q141" s="600" t="s">
        <v>423</v>
      </c>
      <c r="R141" s="24"/>
      <c r="S141" s="695" t="s">
        <v>892</v>
      </c>
      <c r="T141" s="696" t="s">
        <v>893</v>
      </c>
      <c r="U141" s="697">
        <v>44576</v>
      </c>
      <c r="V141" s="696" t="s">
        <v>894</v>
      </c>
      <c r="W141" s="698" t="s">
        <v>696</v>
      </c>
      <c r="X141" s="699">
        <v>88289508</v>
      </c>
      <c r="Y141" s="700">
        <v>0</v>
      </c>
      <c r="Z141" s="699">
        <v>88289508</v>
      </c>
      <c r="AA141" s="696" t="s">
        <v>884</v>
      </c>
      <c r="AB141" s="701" t="s">
        <v>698</v>
      </c>
      <c r="AC141" s="696" t="s">
        <v>885</v>
      </c>
      <c r="AD141" s="702" t="s">
        <v>700</v>
      </c>
      <c r="AE141" s="702">
        <v>44910</v>
      </c>
      <c r="AF141" s="696" t="s">
        <v>886</v>
      </c>
      <c r="AG141" s="696" t="s">
        <v>887</v>
      </c>
    </row>
    <row r="142" spans="1:33" s="172" customFormat="1" ht="272.45" customHeight="1" x14ac:dyDescent="0.35">
      <c r="A142" s="569">
        <v>116</v>
      </c>
      <c r="B142" s="600" t="s">
        <v>424</v>
      </c>
      <c r="C142" s="542" t="s">
        <v>421</v>
      </c>
      <c r="D142" s="601">
        <v>80101706</v>
      </c>
      <c r="E142" s="602" t="s">
        <v>382</v>
      </c>
      <c r="F142" s="597" t="s">
        <v>278</v>
      </c>
      <c r="G142" s="597">
        <v>1</v>
      </c>
      <c r="H142" s="570" t="s">
        <v>293</v>
      </c>
      <c r="I142" s="571">
        <v>11</v>
      </c>
      <c r="J142" s="597" t="s">
        <v>305</v>
      </c>
      <c r="K142" s="597" t="s">
        <v>309</v>
      </c>
      <c r="L142" s="597" t="s">
        <v>346</v>
      </c>
      <c r="M142" s="572">
        <v>87998022.980000004</v>
      </c>
      <c r="N142" s="572">
        <v>87998022.980000004</v>
      </c>
      <c r="O142" s="600" t="s">
        <v>282</v>
      </c>
      <c r="P142" s="600" t="s">
        <v>53</v>
      </c>
      <c r="Q142" s="600" t="s">
        <v>423</v>
      </c>
      <c r="R142" s="24"/>
      <c r="S142" s="695" t="s">
        <v>1269</v>
      </c>
      <c r="T142" s="696" t="s">
        <v>1270</v>
      </c>
      <c r="U142" s="697">
        <v>44589</v>
      </c>
      <c r="V142" s="696" t="s">
        <v>1271</v>
      </c>
      <c r="W142" s="698" t="s">
        <v>696</v>
      </c>
      <c r="X142" s="699">
        <v>87720431</v>
      </c>
      <c r="Y142" s="700">
        <v>0</v>
      </c>
      <c r="Z142" s="699">
        <v>87720431</v>
      </c>
      <c r="AA142" s="696" t="s">
        <v>1272</v>
      </c>
      <c r="AB142" s="701" t="s">
        <v>698</v>
      </c>
      <c r="AC142" s="696" t="s">
        <v>1273</v>
      </c>
      <c r="AD142" s="702" t="s">
        <v>700</v>
      </c>
      <c r="AE142" s="702">
        <v>44908</v>
      </c>
      <c r="AF142" s="696" t="s">
        <v>886</v>
      </c>
      <c r="AG142" s="696" t="s">
        <v>887</v>
      </c>
    </row>
    <row r="143" spans="1:33" s="172" customFormat="1" ht="272.45" customHeight="1" x14ac:dyDescent="0.35">
      <c r="A143" s="569">
        <v>117</v>
      </c>
      <c r="B143" s="600" t="s">
        <v>424</v>
      </c>
      <c r="C143" s="542" t="s">
        <v>421</v>
      </c>
      <c r="D143" s="601">
        <v>80101706</v>
      </c>
      <c r="E143" s="602" t="s">
        <v>383</v>
      </c>
      <c r="F143" s="597" t="s">
        <v>278</v>
      </c>
      <c r="G143" s="597">
        <v>1</v>
      </c>
      <c r="H143" s="570" t="s">
        <v>293</v>
      </c>
      <c r="I143" s="571">
        <v>11</v>
      </c>
      <c r="J143" s="597" t="s">
        <v>305</v>
      </c>
      <c r="K143" s="597" t="s">
        <v>309</v>
      </c>
      <c r="L143" s="597" t="s">
        <v>346</v>
      </c>
      <c r="M143" s="572">
        <v>36117628.799999997</v>
      </c>
      <c r="N143" s="572">
        <v>36117628.799999997</v>
      </c>
      <c r="O143" s="600" t="s">
        <v>282</v>
      </c>
      <c r="P143" s="600" t="s">
        <v>53</v>
      </c>
      <c r="Q143" s="600" t="s">
        <v>423</v>
      </c>
      <c r="R143" s="24"/>
      <c r="S143" s="695" t="s">
        <v>895</v>
      </c>
      <c r="T143" s="696" t="s">
        <v>896</v>
      </c>
      <c r="U143" s="697">
        <v>44580</v>
      </c>
      <c r="V143" s="696" t="s">
        <v>897</v>
      </c>
      <c r="W143" s="698" t="s">
        <v>696</v>
      </c>
      <c r="X143" s="699">
        <v>34147578</v>
      </c>
      <c r="Y143" s="700">
        <v>0</v>
      </c>
      <c r="Z143" s="699">
        <v>34147578</v>
      </c>
      <c r="AA143" s="696" t="s">
        <v>898</v>
      </c>
      <c r="AB143" s="701" t="s">
        <v>698</v>
      </c>
      <c r="AC143" s="696" t="s">
        <v>899</v>
      </c>
      <c r="AD143" s="702" t="s">
        <v>700</v>
      </c>
      <c r="AE143" s="702">
        <v>44895</v>
      </c>
      <c r="AF143" s="696" t="s">
        <v>886</v>
      </c>
      <c r="AG143" s="696" t="s">
        <v>887</v>
      </c>
    </row>
    <row r="144" spans="1:33" s="172" customFormat="1" ht="272.45" customHeight="1" x14ac:dyDescent="0.35">
      <c r="A144" s="569">
        <v>118</v>
      </c>
      <c r="B144" s="600" t="s">
        <v>424</v>
      </c>
      <c r="C144" s="542" t="s">
        <v>421</v>
      </c>
      <c r="D144" s="601">
        <v>80101706</v>
      </c>
      <c r="E144" s="602" t="s">
        <v>384</v>
      </c>
      <c r="F144" s="597" t="s">
        <v>278</v>
      </c>
      <c r="G144" s="597">
        <v>1</v>
      </c>
      <c r="H144" s="570" t="s">
        <v>293</v>
      </c>
      <c r="I144" s="571">
        <v>10.5</v>
      </c>
      <c r="J144" s="597" t="s">
        <v>305</v>
      </c>
      <c r="K144" s="597" t="s">
        <v>309</v>
      </c>
      <c r="L144" s="597" t="s">
        <v>346</v>
      </c>
      <c r="M144" s="572">
        <v>84532507.5</v>
      </c>
      <c r="N144" s="572">
        <v>84532507.5</v>
      </c>
      <c r="O144" s="600" t="s">
        <v>282</v>
      </c>
      <c r="P144" s="600" t="s">
        <v>53</v>
      </c>
      <c r="Q144" s="600" t="s">
        <v>423</v>
      </c>
      <c r="R144" s="24"/>
      <c r="S144" s="695" t="s">
        <v>900</v>
      </c>
      <c r="T144" s="696" t="s">
        <v>901</v>
      </c>
      <c r="U144" s="697">
        <v>44576</v>
      </c>
      <c r="V144" s="696" t="s">
        <v>902</v>
      </c>
      <c r="W144" s="698" t="s">
        <v>696</v>
      </c>
      <c r="X144" s="699">
        <v>84264150</v>
      </c>
      <c r="Y144" s="700">
        <v>0</v>
      </c>
      <c r="Z144" s="699">
        <v>84264150</v>
      </c>
      <c r="AA144" s="696" t="s">
        <v>903</v>
      </c>
      <c r="AB144" s="701" t="s">
        <v>698</v>
      </c>
      <c r="AC144" s="696" t="s">
        <v>904</v>
      </c>
      <c r="AD144" s="702" t="s">
        <v>700</v>
      </c>
      <c r="AE144" s="702">
        <v>44895</v>
      </c>
      <c r="AF144" s="696" t="s">
        <v>886</v>
      </c>
      <c r="AG144" s="696" t="s">
        <v>887</v>
      </c>
    </row>
    <row r="145" spans="1:33" s="172" customFormat="1" ht="272.45" customHeight="1" x14ac:dyDescent="0.35">
      <c r="A145" s="569">
        <v>119</v>
      </c>
      <c r="B145" s="600" t="s">
        <v>424</v>
      </c>
      <c r="C145" s="542" t="s">
        <v>421</v>
      </c>
      <c r="D145" s="601">
        <v>80101706</v>
      </c>
      <c r="E145" s="602" t="s">
        <v>385</v>
      </c>
      <c r="F145" s="597" t="s">
        <v>278</v>
      </c>
      <c r="G145" s="597">
        <v>1</v>
      </c>
      <c r="H145" s="570" t="s">
        <v>293</v>
      </c>
      <c r="I145" s="571">
        <v>11</v>
      </c>
      <c r="J145" s="597" t="s">
        <v>305</v>
      </c>
      <c r="K145" s="597" t="s">
        <v>309</v>
      </c>
      <c r="L145" s="597" t="s">
        <v>346</v>
      </c>
      <c r="M145" s="572">
        <v>58120040</v>
      </c>
      <c r="N145" s="572">
        <v>58120040</v>
      </c>
      <c r="O145" s="600" t="s">
        <v>282</v>
      </c>
      <c r="P145" s="600" t="s">
        <v>53</v>
      </c>
      <c r="Q145" s="600" t="s">
        <v>423</v>
      </c>
      <c r="R145" s="24"/>
      <c r="S145" s="695" t="s">
        <v>1274</v>
      </c>
      <c r="T145" s="696" t="s">
        <v>1275</v>
      </c>
      <c r="U145" s="697">
        <v>44583</v>
      </c>
      <c r="V145" s="696" t="s">
        <v>1276</v>
      </c>
      <c r="W145" s="698" t="s">
        <v>696</v>
      </c>
      <c r="X145" s="699">
        <v>54949856</v>
      </c>
      <c r="Y145" s="700">
        <v>0</v>
      </c>
      <c r="Z145" s="699">
        <f t="shared" ref="Z145:Z146" si="12">X145+Y145</f>
        <v>54949856</v>
      </c>
      <c r="AA145" s="696" t="s">
        <v>1277</v>
      </c>
      <c r="AB145" s="701" t="s">
        <v>698</v>
      </c>
      <c r="AC145" s="696" t="s">
        <v>1278</v>
      </c>
      <c r="AD145" s="702" t="s">
        <v>700</v>
      </c>
      <c r="AE145" s="702">
        <v>44900</v>
      </c>
      <c r="AF145" s="696" t="s">
        <v>886</v>
      </c>
      <c r="AG145" s="696" t="s">
        <v>887</v>
      </c>
    </row>
    <row r="146" spans="1:33" s="172" customFormat="1" ht="272.45" customHeight="1" x14ac:dyDescent="0.35">
      <c r="A146" s="569">
        <v>120</v>
      </c>
      <c r="B146" s="600" t="s">
        <v>431</v>
      </c>
      <c r="C146" s="542" t="s">
        <v>421</v>
      </c>
      <c r="D146" s="601">
        <v>80101706</v>
      </c>
      <c r="E146" s="602" t="s">
        <v>386</v>
      </c>
      <c r="F146" s="597" t="s">
        <v>278</v>
      </c>
      <c r="G146" s="597">
        <v>1</v>
      </c>
      <c r="H146" s="570" t="s">
        <v>293</v>
      </c>
      <c r="I146" s="571">
        <v>11</v>
      </c>
      <c r="J146" s="597" t="s">
        <v>305</v>
      </c>
      <c r="K146" s="597" t="s">
        <v>309</v>
      </c>
      <c r="L146" s="597" t="s">
        <v>346</v>
      </c>
      <c r="M146" s="572">
        <v>100197295</v>
      </c>
      <c r="N146" s="572">
        <v>100197295</v>
      </c>
      <c r="O146" s="600" t="s">
        <v>282</v>
      </c>
      <c r="P146" s="600" t="s">
        <v>53</v>
      </c>
      <c r="Q146" s="600" t="s">
        <v>423</v>
      </c>
      <c r="R146" s="24"/>
      <c r="S146" s="695" t="s">
        <v>1279</v>
      </c>
      <c r="T146" s="696" t="s">
        <v>1280</v>
      </c>
      <c r="U146" s="697">
        <v>44585</v>
      </c>
      <c r="V146" s="696" t="s">
        <v>1281</v>
      </c>
      <c r="W146" s="698" t="s">
        <v>696</v>
      </c>
      <c r="X146" s="699">
        <v>95339244</v>
      </c>
      <c r="Y146" s="700">
        <v>0</v>
      </c>
      <c r="Z146" s="699">
        <f t="shared" si="12"/>
        <v>95339244</v>
      </c>
      <c r="AA146" s="696" t="s">
        <v>1282</v>
      </c>
      <c r="AB146" s="701" t="s">
        <v>698</v>
      </c>
      <c r="AC146" s="696" t="s">
        <v>1283</v>
      </c>
      <c r="AD146" s="702" t="s">
        <v>700</v>
      </c>
      <c r="AE146" s="702">
        <v>44902</v>
      </c>
      <c r="AF146" s="696" t="s">
        <v>886</v>
      </c>
      <c r="AG146" s="696" t="s">
        <v>887</v>
      </c>
    </row>
    <row r="147" spans="1:33" s="172" customFormat="1" ht="345.95" customHeight="1" x14ac:dyDescent="0.35">
      <c r="A147" s="569">
        <v>121</v>
      </c>
      <c r="B147" s="600" t="s">
        <v>420</v>
      </c>
      <c r="C147" s="542" t="s">
        <v>421</v>
      </c>
      <c r="D147" s="601">
        <v>80101706</v>
      </c>
      <c r="E147" s="602" t="s">
        <v>387</v>
      </c>
      <c r="F147" s="597" t="s">
        <v>278</v>
      </c>
      <c r="G147" s="597">
        <v>1</v>
      </c>
      <c r="H147" s="570" t="s">
        <v>293</v>
      </c>
      <c r="I147" s="571">
        <v>11</v>
      </c>
      <c r="J147" s="597" t="s">
        <v>305</v>
      </c>
      <c r="K147" s="597" t="s">
        <v>309</v>
      </c>
      <c r="L147" s="597" t="s">
        <v>346</v>
      </c>
      <c r="M147" s="572">
        <v>66249920</v>
      </c>
      <c r="N147" s="572">
        <v>66249920</v>
      </c>
      <c r="O147" s="600" t="s">
        <v>282</v>
      </c>
      <c r="P147" s="600" t="s">
        <v>53</v>
      </c>
      <c r="Q147" s="600" t="s">
        <v>423</v>
      </c>
      <c r="R147" s="24"/>
      <c r="S147" s="695" t="s">
        <v>905</v>
      </c>
      <c r="T147" s="696" t="s">
        <v>906</v>
      </c>
      <c r="U147" s="697">
        <v>44574</v>
      </c>
      <c r="V147" s="696" t="s">
        <v>907</v>
      </c>
      <c r="W147" s="698" t="s">
        <v>696</v>
      </c>
      <c r="X147" s="699">
        <v>66249920</v>
      </c>
      <c r="Y147" s="700">
        <v>0</v>
      </c>
      <c r="Z147" s="699">
        <v>66249920</v>
      </c>
      <c r="AA147" s="696" t="s">
        <v>908</v>
      </c>
      <c r="AB147" s="701" t="s">
        <v>698</v>
      </c>
      <c r="AC147" s="696" t="s">
        <v>805</v>
      </c>
      <c r="AD147" s="702" t="s">
        <v>700</v>
      </c>
      <c r="AE147" s="702">
        <v>44908</v>
      </c>
      <c r="AF147" s="696" t="s">
        <v>886</v>
      </c>
      <c r="AG147" s="696" t="s">
        <v>887</v>
      </c>
    </row>
    <row r="148" spans="1:33" s="172" customFormat="1" ht="363.6" customHeight="1" x14ac:dyDescent="0.35">
      <c r="A148" s="569">
        <v>122</v>
      </c>
      <c r="B148" s="600" t="s">
        <v>420</v>
      </c>
      <c r="C148" s="542" t="s">
        <v>421</v>
      </c>
      <c r="D148" s="601">
        <v>80101706</v>
      </c>
      <c r="E148" s="602" t="s">
        <v>388</v>
      </c>
      <c r="F148" s="597" t="s">
        <v>278</v>
      </c>
      <c r="G148" s="597">
        <v>1</v>
      </c>
      <c r="H148" s="570" t="s">
        <v>293</v>
      </c>
      <c r="I148" s="571">
        <v>11</v>
      </c>
      <c r="J148" s="597" t="s">
        <v>305</v>
      </c>
      <c r="K148" s="597" t="s">
        <v>309</v>
      </c>
      <c r="L148" s="597" t="s">
        <v>346</v>
      </c>
      <c r="M148" s="572">
        <v>88557865</v>
      </c>
      <c r="N148" s="572">
        <v>88557865</v>
      </c>
      <c r="O148" s="600" t="s">
        <v>282</v>
      </c>
      <c r="P148" s="600" t="s">
        <v>53</v>
      </c>
      <c r="Q148" s="600" t="s">
        <v>423</v>
      </c>
      <c r="R148" s="24"/>
      <c r="S148" s="695" t="s">
        <v>909</v>
      </c>
      <c r="T148" s="696" t="s">
        <v>910</v>
      </c>
      <c r="U148" s="697">
        <v>44573</v>
      </c>
      <c r="V148" s="696" t="s">
        <v>911</v>
      </c>
      <c r="W148" s="698" t="s">
        <v>696</v>
      </c>
      <c r="X148" s="699">
        <v>88557865</v>
      </c>
      <c r="Y148" s="700">
        <v>0</v>
      </c>
      <c r="Z148" s="699">
        <v>88557865</v>
      </c>
      <c r="AA148" s="696" t="s">
        <v>891</v>
      </c>
      <c r="AB148" s="701" t="s">
        <v>698</v>
      </c>
      <c r="AC148" s="696" t="s">
        <v>816</v>
      </c>
      <c r="AD148" s="702" t="s">
        <v>700</v>
      </c>
      <c r="AE148" s="702">
        <v>44907</v>
      </c>
      <c r="AF148" s="696" t="s">
        <v>886</v>
      </c>
      <c r="AG148" s="696" t="s">
        <v>887</v>
      </c>
    </row>
    <row r="149" spans="1:33" s="172" customFormat="1" ht="272.45" customHeight="1" x14ac:dyDescent="0.35">
      <c r="A149" s="569">
        <v>123</v>
      </c>
      <c r="B149" s="600" t="s">
        <v>424</v>
      </c>
      <c r="C149" s="542" t="s">
        <v>421</v>
      </c>
      <c r="D149" s="601">
        <v>80101706</v>
      </c>
      <c r="E149" s="602" t="s">
        <v>390</v>
      </c>
      <c r="F149" s="597" t="s">
        <v>278</v>
      </c>
      <c r="G149" s="597">
        <v>1</v>
      </c>
      <c r="H149" s="570" t="s">
        <v>293</v>
      </c>
      <c r="I149" s="571">
        <v>11</v>
      </c>
      <c r="J149" s="597" t="s">
        <v>305</v>
      </c>
      <c r="K149" s="597" t="s">
        <v>309</v>
      </c>
      <c r="L149" s="597" t="s">
        <v>346</v>
      </c>
      <c r="M149" s="572">
        <v>58120040</v>
      </c>
      <c r="N149" s="572">
        <v>58120040</v>
      </c>
      <c r="O149" s="600" t="s">
        <v>282</v>
      </c>
      <c r="P149" s="600" t="s">
        <v>53</v>
      </c>
      <c r="Q149" s="600" t="s">
        <v>423</v>
      </c>
      <c r="R149" s="24"/>
      <c r="S149" s="695" t="s">
        <v>1284</v>
      </c>
      <c r="T149" s="696" t="s">
        <v>1285</v>
      </c>
      <c r="U149" s="697">
        <v>44582</v>
      </c>
      <c r="V149" s="696" t="s">
        <v>1286</v>
      </c>
      <c r="W149" s="698" t="s">
        <v>696</v>
      </c>
      <c r="X149" s="699">
        <v>54949856</v>
      </c>
      <c r="Y149" s="700">
        <v>0</v>
      </c>
      <c r="Z149" s="699">
        <f t="shared" ref="Z149" si="13">X149+Y149</f>
        <v>54949856</v>
      </c>
      <c r="AA149" s="696" t="s">
        <v>1287</v>
      </c>
      <c r="AB149" s="701" t="s">
        <v>698</v>
      </c>
      <c r="AC149" s="696" t="s">
        <v>1288</v>
      </c>
      <c r="AD149" s="702" t="s">
        <v>700</v>
      </c>
      <c r="AE149" s="702">
        <v>44895</v>
      </c>
      <c r="AF149" s="696" t="s">
        <v>886</v>
      </c>
      <c r="AG149" s="696" t="s">
        <v>887</v>
      </c>
    </row>
    <row r="150" spans="1:33" s="172" customFormat="1" ht="272.45" customHeight="1" x14ac:dyDescent="0.35">
      <c r="A150" s="569">
        <v>124</v>
      </c>
      <c r="B150" s="600" t="s">
        <v>436</v>
      </c>
      <c r="C150" s="542" t="s">
        <v>421</v>
      </c>
      <c r="D150" s="601">
        <v>80101706</v>
      </c>
      <c r="E150" s="602" t="s">
        <v>392</v>
      </c>
      <c r="F150" s="597" t="s">
        <v>278</v>
      </c>
      <c r="G150" s="597">
        <v>1</v>
      </c>
      <c r="H150" s="570" t="s">
        <v>293</v>
      </c>
      <c r="I150" s="571">
        <v>11</v>
      </c>
      <c r="J150" s="597" t="s">
        <v>305</v>
      </c>
      <c r="K150" s="597" t="s">
        <v>309</v>
      </c>
      <c r="L150" s="597" t="s">
        <v>346</v>
      </c>
      <c r="M150" s="572">
        <v>58120040</v>
      </c>
      <c r="N150" s="572">
        <v>58120040</v>
      </c>
      <c r="O150" s="600" t="s">
        <v>282</v>
      </c>
      <c r="P150" s="600" t="s">
        <v>53</v>
      </c>
      <c r="Q150" s="600" t="s">
        <v>423</v>
      </c>
      <c r="R150" s="24"/>
      <c r="S150" s="695" t="s">
        <v>912</v>
      </c>
      <c r="T150" s="696" t="s">
        <v>913</v>
      </c>
      <c r="U150" s="697">
        <v>44580</v>
      </c>
      <c r="V150" s="696" t="s">
        <v>914</v>
      </c>
      <c r="W150" s="698" t="s">
        <v>696</v>
      </c>
      <c r="X150" s="699">
        <v>53717007</v>
      </c>
      <c r="Y150" s="700">
        <v>0</v>
      </c>
      <c r="Z150" s="699">
        <v>53717007</v>
      </c>
      <c r="AA150" s="696" t="s">
        <v>915</v>
      </c>
      <c r="AB150" s="701">
        <v>0</v>
      </c>
      <c r="AC150" s="696" t="s">
        <v>916</v>
      </c>
      <c r="AD150" s="702" t="s">
        <v>700</v>
      </c>
      <c r="AE150" s="702">
        <v>44888</v>
      </c>
      <c r="AF150" s="696" t="s">
        <v>886</v>
      </c>
      <c r="AG150" s="696" t="s">
        <v>887</v>
      </c>
    </row>
    <row r="151" spans="1:33" s="172" customFormat="1" ht="272.45" customHeight="1" x14ac:dyDescent="0.35">
      <c r="A151" s="569">
        <v>125</v>
      </c>
      <c r="B151" s="600" t="s">
        <v>389</v>
      </c>
      <c r="C151" s="542" t="s">
        <v>421</v>
      </c>
      <c r="D151" s="601">
        <v>80101706</v>
      </c>
      <c r="E151" s="602" t="s">
        <v>393</v>
      </c>
      <c r="F151" s="597" t="s">
        <v>278</v>
      </c>
      <c r="G151" s="597">
        <v>1</v>
      </c>
      <c r="H151" s="570" t="s">
        <v>293</v>
      </c>
      <c r="I151" s="571">
        <v>11</v>
      </c>
      <c r="J151" s="597" t="s">
        <v>305</v>
      </c>
      <c r="K151" s="597" t="s">
        <v>309</v>
      </c>
      <c r="L151" s="597" t="s">
        <v>391</v>
      </c>
      <c r="M151" s="572">
        <v>90329030</v>
      </c>
      <c r="N151" s="572">
        <v>90329030</v>
      </c>
      <c r="O151" s="600" t="s">
        <v>282</v>
      </c>
      <c r="P151" s="600" t="s">
        <v>53</v>
      </c>
      <c r="Q151" s="600" t="s">
        <v>423</v>
      </c>
      <c r="R151" s="24"/>
      <c r="S151" s="695" t="s">
        <v>917</v>
      </c>
      <c r="T151" s="696" t="s">
        <v>918</v>
      </c>
      <c r="U151" s="697">
        <v>44573</v>
      </c>
      <c r="V151" s="696" t="s">
        <v>919</v>
      </c>
      <c r="W151" s="698" t="s">
        <v>696</v>
      </c>
      <c r="X151" s="699">
        <v>89507857</v>
      </c>
      <c r="Y151" s="700">
        <v>0</v>
      </c>
      <c r="Z151" s="699">
        <v>89507857</v>
      </c>
      <c r="AA151" s="696" t="s">
        <v>920</v>
      </c>
      <c r="AB151" s="701" t="s">
        <v>698</v>
      </c>
      <c r="AC151" s="696" t="s">
        <v>921</v>
      </c>
      <c r="AD151" s="702" t="s">
        <v>700</v>
      </c>
      <c r="AE151" s="702">
        <v>44904</v>
      </c>
      <c r="AF151" s="696" t="s">
        <v>886</v>
      </c>
      <c r="AG151" s="696" t="s">
        <v>887</v>
      </c>
    </row>
    <row r="152" spans="1:33" s="172" customFormat="1" ht="272.45" customHeight="1" x14ac:dyDescent="0.35">
      <c r="A152" s="569">
        <v>126</v>
      </c>
      <c r="B152" s="600" t="s">
        <v>389</v>
      </c>
      <c r="C152" s="542" t="s">
        <v>421</v>
      </c>
      <c r="D152" s="601">
        <v>80101706</v>
      </c>
      <c r="E152" s="602" t="s">
        <v>394</v>
      </c>
      <c r="F152" s="597" t="s">
        <v>278</v>
      </c>
      <c r="G152" s="597">
        <v>1</v>
      </c>
      <c r="H152" s="570" t="s">
        <v>293</v>
      </c>
      <c r="I152" s="571">
        <v>11</v>
      </c>
      <c r="J152" s="597" t="s">
        <v>305</v>
      </c>
      <c r="K152" s="597" t="s">
        <v>309</v>
      </c>
      <c r="L152" s="597" t="s">
        <v>391</v>
      </c>
      <c r="M152" s="572">
        <v>36117631</v>
      </c>
      <c r="N152" s="572">
        <v>36117631</v>
      </c>
      <c r="O152" s="600" t="s">
        <v>282</v>
      </c>
      <c r="P152" s="600" t="s">
        <v>53</v>
      </c>
      <c r="Q152" s="600" t="s">
        <v>423</v>
      </c>
      <c r="R152" s="24"/>
      <c r="S152" s="695" t="s">
        <v>922</v>
      </c>
      <c r="T152" s="696" t="s">
        <v>923</v>
      </c>
      <c r="U152" s="697">
        <v>44572</v>
      </c>
      <c r="V152" s="696" t="s">
        <v>924</v>
      </c>
      <c r="W152" s="698" t="s">
        <v>696</v>
      </c>
      <c r="X152" s="699">
        <v>35898736</v>
      </c>
      <c r="Y152" s="700">
        <v>0</v>
      </c>
      <c r="Z152" s="699">
        <v>35898736</v>
      </c>
      <c r="AA152" s="696" t="s">
        <v>925</v>
      </c>
      <c r="AB152" s="701" t="s">
        <v>698</v>
      </c>
      <c r="AC152" s="696" t="s">
        <v>926</v>
      </c>
      <c r="AD152" s="702" t="s">
        <v>700</v>
      </c>
      <c r="AE152" s="702">
        <v>44904</v>
      </c>
      <c r="AF152" s="696" t="s">
        <v>886</v>
      </c>
      <c r="AG152" s="696" t="s">
        <v>887</v>
      </c>
    </row>
    <row r="153" spans="1:33" s="172" customFormat="1" ht="193.5" customHeight="1" x14ac:dyDescent="0.35">
      <c r="A153" s="569">
        <v>127</v>
      </c>
      <c r="B153" s="600" t="s">
        <v>409</v>
      </c>
      <c r="C153" s="542" t="s">
        <v>421</v>
      </c>
      <c r="D153" s="601">
        <v>80101706</v>
      </c>
      <c r="E153" s="602" t="s">
        <v>395</v>
      </c>
      <c r="F153" s="597" t="s">
        <v>278</v>
      </c>
      <c r="G153" s="597">
        <v>1</v>
      </c>
      <c r="H153" s="570" t="s">
        <v>293</v>
      </c>
      <c r="I153" s="571">
        <v>11</v>
      </c>
      <c r="J153" s="597" t="s">
        <v>305</v>
      </c>
      <c r="K153" s="597" t="s">
        <v>309</v>
      </c>
      <c r="L153" s="597" t="s">
        <v>410</v>
      </c>
      <c r="M153" s="572">
        <v>100197295</v>
      </c>
      <c r="N153" s="572">
        <v>100197295</v>
      </c>
      <c r="O153" s="600" t="s">
        <v>282</v>
      </c>
      <c r="P153" s="600" t="s">
        <v>53</v>
      </c>
      <c r="Q153" s="600" t="s">
        <v>423</v>
      </c>
      <c r="R153" s="24"/>
      <c r="S153" s="695" t="s">
        <v>927</v>
      </c>
      <c r="T153" s="696" t="s">
        <v>928</v>
      </c>
      <c r="U153" s="697">
        <v>44573</v>
      </c>
      <c r="V153" s="696" t="s">
        <v>929</v>
      </c>
      <c r="W153" s="698" t="s">
        <v>696</v>
      </c>
      <c r="X153" s="699">
        <v>100197295</v>
      </c>
      <c r="Y153" s="700">
        <v>0</v>
      </c>
      <c r="Z153" s="699">
        <v>100197295</v>
      </c>
      <c r="AA153" s="696" t="s">
        <v>930</v>
      </c>
      <c r="AB153" s="701" t="s">
        <v>698</v>
      </c>
      <c r="AC153" s="696" t="s">
        <v>816</v>
      </c>
      <c r="AD153" s="702" t="s">
        <v>700</v>
      </c>
      <c r="AE153" s="702">
        <v>44907</v>
      </c>
      <c r="AF153" s="696" t="s">
        <v>886</v>
      </c>
      <c r="AG153" s="696" t="s">
        <v>887</v>
      </c>
    </row>
    <row r="154" spans="1:33" s="172" customFormat="1" ht="165.95" customHeight="1" x14ac:dyDescent="0.35">
      <c r="A154" s="569">
        <v>128</v>
      </c>
      <c r="B154" s="600" t="s">
        <v>389</v>
      </c>
      <c r="C154" s="542" t="s">
        <v>421</v>
      </c>
      <c r="D154" s="601">
        <v>80101706</v>
      </c>
      <c r="E154" s="602" t="s">
        <v>398</v>
      </c>
      <c r="F154" s="597" t="s">
        <v>278</v>
      </c>
      <c r="G154" s="597">
        <v>1</v>
      </c>
      <c r="H154" s="570" t="s">
        <v>293</v>
      </c>
      <c r="I154" s="571">
        <v>11</v>
      </c>
      <c r="J154" s="597" t="s">
        <v>305</v>
      </c>
      <c r="K154" s="597" t="s">
        <v>309</v>
      </c>
      <c r="L154" s="597" t="s">
        <v>391</v>
      </c>
      <c r="M154" s="572">
        <v>114224000</v>
      </c>
      <c r="N154" s="572">
        <v>114224000</v>
      </c>
      <c r="O154" s="600" t="s">
        <v>282</v>
      </c>
      <c r="P154" s="600" t="s">
        <v>53</v>
      </c>
      <c r="Q154" s="600" t="s">
        <v>423</v>
      </c>
      <c r="R154" s="24"/>
      <c r="S154" s="695" t="s">
        <v>931</v>
      </c>
      <c r="T154" s="696" t="s">
        <v>932</v>
      </c>
      <c r="U154" s="697">
        <v>44572</v>
      </c>
      <c r="V154" s="696" t="s">
        <v>933</v>
      </c>
      <c r="W154" s="698" t="s">
        <v>696</v>
      </c>
      <c r="X154" s="699">
        <v>113531733</v>
      </c>
      <c r="Y154" s="700">
        <v>0</v>
      </c>
      <c r="Z154" s="699">
        <v>113531733</v>
      </c>
      <c r="AA154" s="696" t="s">
        <v>934</v>
      </c>
      <c r="AB154" s="701" t="s">
        <v>698</v>
      </c>
      <c r="AC154" s="696" t="s">
        <v>926</v>
      </c>
      <c r="AD154" s="702" t="s">
        <v>700</v>
      </c>
      <c r="AE154" s="702">
        <v>44904</v>
      </c>
      <c r="AF154" s="696" t="s">
        <v>886</v>
      </c>
      <c r="AG154" s="696" t="s">
        <v>887</v>
      </c>
    </row>
    <row r="155" spans="1:33" s="172" customFormat="1" ht="165.95" customHeight="1" x14ac:dyDescent="0.35">
      <c r="A155" s="569">
        <v>129</v>
      </c>
      <c r="B155" s="600" t="s">
        <v>389</v>
      </c>
      <c r="C155" s="542" t="s">
        <v>421</v>
      </c>
      <c r="D155" s="601">
        <v>80101706</v>
      </c>
      <c r="E155" s="602" t="s">
        <v>399</v>
      </c>
      <c r="F155" s="597" t="s">
        <v>278</v>
      </c>
      <c r="G155" s="597">
        <v>1</v>
      </c>
      <c r="H155" s="570" t="s">
        <v>293</v>
      </c>
      <c r="I155" s="571">
        <v>11</v>
      </c>
      <c r="J155" s="597" t="s">
        <v>305</v>
      </c>
      <c r="K155" s="597" t="s">
        <v>309</v>
      </c>
      <c r="L155" s="597" t="s">
        <v>391</v>
      </c>
      <c r="M155" s="572">
        <v>114224000</v>
      </c>
      <c r="N155" s="572">
        <v>114224000</v>
      </c>
      <c r="O155" s="600" t="s">
        <v>282</v>
      </c>
      <c r="P155" s="600" t="s">
        <v>53</v>
      </c>
      <c r="Q155" s="600" t="s">
        <v>423</v>
      </c>
      <c r="R155" s="24"/>
      <c r="S155" s="695" t="s">
        <v>935</v>
      </c>
      <c r="T155" s="696" t="s">
        <v>936</v>
      </c>
      <c r="U155" s="697">
        <v>44572</v>
      </c>
      <c r="V155" s="696" t="s">
        <v>937</v>
      </c>
      <c r="W155" s="698" t="s">
        <v>696</v>
      </c>
      <c r="X155" s="699">
        <v>113531733</v>
      </c>
      <c r="Y155" s="700">
        <v>0</v>
      </c>
      <c r="Z155" s="699">
        <v>113531733</v>
      </c>
      <c r="AA155" s="696" t="s">
        <v>934</v>
      </c>
      <c r="AB155" s="701" t="s">
        <v>698</v>
      </c>
      <c r="AC155" s="696" t="s">
        <v>926</v>
      </c>
      <c r="AD155" s="702" t="s">
        <v>700</v>
      </c>
      <c r="AE155" s="702">
        <v>44904</v>
      </c>
      <c r="AF155" s="696" t="s">
        <v>886</v>
      </c>
      <c r="AG155" s="696" t="s">
        <v>887</v>
      </c>
    </row>
    <row r="156" spans="1:33" s="172" customFormat="1" ht="141" customHeight="1" x14ac:dyDescent="0.35">
      <c r="A156" s="569">
        <v>130</v>
      </c>
      <c r="B156" s="600" t="s">
        <v>441</v>
      </c>
      <c r="C156" s="542" t="s">
        <v>421</v>
      </c>
      <c r="D156" s="601">
        <v>80101706</v>
      </c>
      <c r="E156" s="602" t="s">
        <v>400</v>
      </c>
      <c r="F156" s="597" t="s">
        <v>278</v>
      </c>
      <c r="G156" s="597">
        <v>1</v>
      </c>
      <c r="H156" s="570" t="s">
        <v>293</v>
      </c>
      <c r="I156" s="571">
        <v>11</v>
      </c>
      <c r="J156" s="597" t="s">
        <v>305</v>
      </c>
      <c r="K156" s="597" t="s">
        <v>309</v>
      </c>
      <c r="L156" s="597" t="s">
        <v>391</v>
      </c>
      <c r="M156" s="572">
        <v>96800000</v>
      </c>
      <c r="N156" s="572">
        <v>96800000</v>
      </c>
      <c r="O156" s="600" t="s">
        <v>282</v>
      </c>
      <c r="P156" s="600" t="s">
        <v>53</v>
      </c>
      <c r="Q156" s="600" t="s">
        <v>423</v>
      </c>
      <c r="R156" s="24"/>
      <c r="S156" s="695" t="s">
        <v>1289</v>
      </c>
      <c r="T156" s="696" t="s">
        <v>1290</v>
      </c>
      <c r="U156" s="697">
        <v>44583</v>
      </c>
      <c r="V156" s="696" t="s">
        <v>1291</v>
      </c>
      <c r="W156" s="698" t="s">
        <v>696</v>
      </c>
      <c r="X156" s="699">
        <v>94160000</v>
      </c>
      <c r="Y156" s="700">
        <v>0</v>
      </c>
      <c r="Z156" s="699">
        <f t="shared" ref="Z156" si="14">X156+Y156</f>
        <v>94160000</v>
      </c>
      <c r="AA156" s="696" t="s">
        <v>1292</v>
      </c>
      <c r="AB156" s="701" t="s">
        <v>698</v>
      </c>
      <c r="AC156" s="696" t="s">
        <v>1293</v>
      </c>
      <c r="AD156" s="702" t="s">
        <v>700</v>
      </c>
      <c r="AE156" s="702">
        <v>44904</v>
      </c>
      <c r="AF156" s="696" t="s">
        <v>886</v>
      </c>
      <c r="AG156" s="696" t="s">
        <v>887</v>
      </c>
    </row>
    <row r="157" spans="1:33" s="172" customFormat="1" ht="141" customHeight="1" x14ac:dyDescent="0.35">
      <c r="A157" s="569">
        <v>131</v>
      </c>
      <c r="B157" s="600" t="s">
        <v>409</v>
      </c>
      <c r="C157" s="542" t="s">
        <v>421</v>
      </c>
      <c r="D157" s="601">
        <v>80101706</v>
      </c>
      <c r="E157" s="602" t="s">
        <v>401</v>
      </c>
      <c r="F157" s="597" t="s">
        <v>278</v>
      </c>
      <c r="G157" s="597">
        <v>1</v>
      </c>
      <c r="H157" s="570" t="s">
        <v>293</v>
      </c>
      <c r="I157" s="571">
        <v>11</v>
      </c>
      <c r="J157" s="597" t="s">
        <v>305</v>
      </c>
      <c r="K157" s="597" t="s">
        <v>309</v>
      </c>
      <c r="L157" s="597" t="s">
        <v>410</v>
      </c>
      <c r="M157" s="572">
        <v>62914577</v>
      </c>
      <c r="N157" s="572">
        <v>62914577</v>
      </c>
      <c r="O157" s="600" t="s">
        <v>282</v>
      </c>
      <c r="P157" s="600" t="s">
        <v>53</v>
      </c>
      <c r="Q157" s="600" t="s">
        <v>423</v>
      </c>
      <c r="R157" s="24"/>
      <c r="S157" s="695" t="s">
        <v>938</v>
      </c>
      <c r="T157" s="696" t="s">
        <v>939</v>
      </c>
      <c r="U157" s="697">
        <v>44572</v>
      </c>
      <c r="V157" s="696" t="s">
        <v>940</v>
      </c>
      <c r="W157" s="698" t="s">
        <v>696</v>
      </c>
      <c r="X157" s="699">
        <v>62533274</v>
      </c>
      <c r="Y157" s="700">
        <v>0</v>
      </c>
      <c r="Z157" s="699">
        <v>62533274</v>
      </c>
      <c r="AA157" s="696" t="s">
        <v>941</v>
      </c>
      <c r="AB157" s="701" t="s">
        <v>698</v>
      </c>
      <c r="AC157" s="696" t="s">
        <v>926</v>
      </c>
      <c r="AD157" s="702" t="s">
        <v>700</v>
      </c>
      <c r="AE157" s="702">
        <v>44904</v>
      </c>
      <c r="AF157" s="696" t="s">
        <v>886</v>
      </c>
      <c r="AG157" s="696" t="s">
        <v>887</v>
      </c>
    </row>
    <row r="158" spans="1:33" s="200" customFormat="1" ht="171.6" customHeight="1" x14ac:dyDescent="0.35">
      <c r="A158" s="569">
        <v>132</v>
      </c>
      <c r="B158" s="600" t="s">
        <v>377</v>
      </c>
      <c r="C158" s="542" t="s">
        <v>443</v>
      </c>
      <c r="D158" s="601">
        <v>80101706</v>
      </c>
      <c r="E158" s="602" t="s">
        <v>403</v>
      </c>
      <c r="F158" s="597" t="s">
        <v>278</v>
      </c>
      <c r="G158" s="597">
        <v>1</v>
      </c>
      <c r="H158" s="570" t="s">
        <v>293</v>
      </c>
      <c r="I158" s="571">
        <v>11</v>
      </c>
      <c r="J158" s="597" t="s">
        <v>305</v>
      </c>
      <c r="K158" s="597" t="s">
        <v>309</v>
      </c>
      <c r="L158" s="597" t="s">
        <v>346</v>
      </c>
      <c r="M158" s="572">
        <v>47411760</v>
      </c>
      <c r="N158" s="572">
        <v>47411760</v>
      </c>
      <c r="O158" s="600" t="s">
        <v>282</v>
      </c>
      <c r="P158" s="600" t="s">
        <v>53</v>
      </c>
      <c r="Q158" s="600" t="s">
        <v>444</v>
      </c>
      <c r="R158" s="26"/>
      <c r="S158" s="695" t="s">
        <v>1294</v>
      </c>
      <c r="T158" s="696" t="s">
        <v>1295</v>
      </c>
      <c r="U158" s="697">
        <v>44582</v>
      </c>
      <c r="V158" s="696" t="s">
        <v>1296</v>
      </c>
      <c r="W158" s="698" t="s">
        <v>696</v>
      </c>
      <c r="X158" s="699">
        <v>47411760</v>
      </c>
      <c r="Y158" s="700">
        <v>0</v>
      </c>
      <c r="Z158" s="699">
        <v>47411760</v>
      </c>
      <c r="AA158" s="696" t="s">
        <v>1297</v>
      </c>
      <c r="AB158" s="701" t="s">
        <v>698</v>
      </c>
      <c r="AC158" s="696" t="s">
        <v>1298</v>
      </c>
      <c r="AD158" s="702" t="s">
        <v>700</v>
      </c>
      <c r="AE158" s="702">
        <v>44914</v>
      </c>
      <c r="AF158" s="696" t="s">
        <v>1299</v>
      </c>
      <c r="AG158" s="696" t="s">
        <v>948</v>
      </c>
    </row>
    <row r="159" spans="1:33" s="200" customFormat="1" ht="171.6" customHeight="1" x14ac:dyDescent="0.35">
      <c r="A159" s="569">
        <v>133</v>
      </c>
      <c r="B159" s="600" t="s">
        <v>409</v>
      </c>
      <c r="C159" s="542" t="s">
        <v>443</v>
      </c>
      <c r="D159" s="601">
        <v>80101706</v>
      </c>
      <c r="E159" s="602" t="s">
        <v>406</v>
      </c>
      <c r="F159" s="597" t="s">
        <v>278</v>
      </c>
      <c r="G159" s="597">
        <v>1</v>
      </c>
      <c r="H159" s="570" t="s">
        <v>293</v>
      </c>
      <c r="I159" s="571">
        <v>11.5</v>
      </c>
      <c r="J159" s="597" t="s">
        <v>305</v>
      </c>
      <c r="K159" s="597" t="s">
        <v>309</v>
      </c>
      <c r="L159" s="597" t="s">
        <v>410</v>
      </c>
      <c r="M159" s="572">
        <v>40250000</v>
      </c>
      <c r="N159" s="572">
        <v>40250000</v>
      </c>
      <c r="O159" s="600" t="s">
        <v>282</v>
      </c>
      <c r="P159" s="600" t="s">
        <v>53</v>
      </c>
      <c r="Q159" s="600" t="s">
        <v>347</v>
      </c>
      <c r="R159" s="26"/>
      <c r="S159" s="695" t="s">
        <v>942</v>
      </c>
      <c r="T159" s="696" t="s">
        <v>943</v>
      </c>
      <c r="U159" s="697">
        <v>44568</v>
      </c>
      <c r="V159" s="696" t="s">
        <v>944</v>
      </c>
      <c r="W159" s="698" t="s">
        <v>696</v>
      </c>
      <c r="X159" s="699">
        <v>39783333</v>
      </c>
      <c r="Y159" s="700">
        <v>0</v>
      </c>
      <c r="Z159" s="699">
        <v>39783333</v>
      </c>
      <c r="AA159" s="696" t="s">
        <v>945</v>
      </c>
      <c r="AB159" s="701">
        <v>3022</v>
      </c>
      <c r="AC159" s="696" t="s">
        <v>946</v>
      </c>
      <c r="AD159" s="702" t="s">
        <v>700</v>
      </c>
      <c r="AE159" s="702">
        <v>44916</v>
      </c>
      <c r="AF159" s="696" t="s">
        <v>947</v>
      </c>
      <c r="AG159" s="696" t="s">
        <v>948</v>
      </c>
    </row>
    <row r="160" spans="1:33" s="172" customFormat="1" ht="171.6" customHeight="1" x14ac:dyDescent="0.35">
      <c r="A160" s="569">
        <v>134</v>
      </c>
      <c r="B160" s="600" t="s">
        <v>409</v>
      </c>
      <c r="C160" s="542" t="s">
        <v>443</v>
      </c>
      <c r="D160" s="601">
        <v>80101706</v>
      </c>
      <c r="E160" s="602" t="s">
        <v>407</v>
      </c>
      <c r="F160" s="597" t="s">
        <v>278</v>
      </c>
      <c r="G160" s="597">
        <v>1</v>
      </c>
      <c r="H160" s="570" t="s">
        <v>293</v>
      </c>
      <c r="I160" s="571">
        <v>11</v>
      </c>
      <c r="J160" s="597" t="s">
        <v>305</v>
      </c>
      <c r="K160" s="597" t="s">
        <v>309</v>
      </c>
      <c r="L160" s="597" t="s">
        <v>410</v>
      </c>
      <c r="M160" s="572">
        <v>77000000</v>
      </c>
      <c r="N160" s="572">
        <v>77000000</v>
      </c>
      <c r="O160" s="600" t="s">
        <v>282</v>
      </c>
      <c r="P160" s="600" t="s">
        <v>53</v>
      </c>
      <c r="Q160" s="600" t="s">
        <v>347</v>
      </c>
      <c r="R160" s="24"/>
      <c r="S160" s="695" t="s">
        <v>1300</v>
      </c>
      <c r="T160" s="696" t="s">
        <v>1301</v>
      </c>
      <c r="U160" s="697">
        <v>44583</v>
      </c>
      <c r="V160" s="696" t="s">
        <v>1302</v>
      </c>
      <c r="W160" s="698" t="s">
        <v>696</v>
      </c>
      <c r="X160" s="699">
        <v>77000000</v>
      </c>
      <c r="Y160" s="700">
        <v>0</v>
      </c>
      <c r="Z160" s="699">
        <v>77000000</v>
      </c>
      <c r="AA160" s="696" t="s">
        <v>1303</v>
      </c>
      <c r="AB160" s="701" t="s">
        <v>698</v>
      </c>
      <c r="AC160" s="696" t="s">
        <v>1304</v>
      </c>
      <c r="AD160" s="702" t="s">
        <v>700</v>
      </c>
      <c r="AE160" s="702">
        <v>44916</v>
      </c>
      <c r="AF160" s="696" t="s">
        <v>1305</v>
      </c>
      <c r="AG160" s="696" t="s">
        <v>956</v>
      </c>
    </row>
    <row r="161" spans="1:34" ht="302.45" customHeight="1" x14ac:dyDescent="0.35">
      <c r="A161" s="569">
        <v>135</v>
      </c>
      <c r="B161" s="542" t="s">
        <v>447</v>
      </c>
      <c r="C161" s="542" t="s">
        <v>318</v>
      </c>
      <c r="D161" s="601">
        <v>80101706</v>
      </c>
      <c r="E161" s="602" t="s">
        <v>408</v>
      </c>
      <c r="F161" s="597" t="s">
        <v>278</v>
      </c>
      <c r="G161" s="597">
        <v>1</v>
      </c>
      <c r="H161" s="570" t="s">
        <v>293</v>
      </c>
      <c r="I161" s="571">
        <v>11</v>
      </c>
      <c r="J161" s="597" t="s">
        <v>305</v>
      </c>
      <c r="K161" s="597" t="s">
        <v>309</v>
      </c>
      <c r="L161" s="597" t="s">
        <v>410</v>
      </c>
      <c r="M161" s="572">
        <v>49500000</v>
      </c>
      <c r="N161" s="572">
        <v>49500000</v>
      </c>
      <c r="O161" s="600" t="s">
        <v>282</v>
      </c>
      <c r="P161" s="600" t="s">
        <v>53</v>
      </c>
      <c r="Q161" s="600" t="s">
        <v>319</v>
      </c>
      <c r="S161" s="695" t="s">
        <v>1306</v>
      </c>
      <c r="T161" s="696" t="s">
        <v>1307</v>
      </c>
      <c r="U161" s="697">
        <v>44589</v>
      </c>
      <c r="V161" s="696" t="s">
        <v>1308</v>
      </c>
      <c r="W161" s="698" t="s">
        <v>696</v>
      </c>
      <c r="X161" s="699">
        <v>17616667</v>
      </c>
      <c r="Y161" s="700">
        <v>0</v>
      </c>
      <c r="Z161" s="699">
        <v>17616667</v>
      </c>
      <c r="AA161" s="696" t="s">
        <v>1309</v>
      </c>
      <c r="AB161" s="701" t="s">
        <v>698</v>
      </c>
      <c r="AC161" s="696" t="s">
        <v>1310</v>
      </c>
      <c r="AD161" s="702" t="s">
        <v>700</v>
      </c>
      <c r="AE161" s="702">
        <v>44740</v>
      </c>
      <c r="AF161" s="696" t="s">
        <v>955</v>
      </c>
      <c r="AG161" s="696" t="s">
        <v>956</v>
      </c>
    </row>
    <row r="162" spans="1:34" ht="294.39999999999998" customHeight="1" x14ac:dyDescent="0.35">
      <c r="A162" s="569">
        <v>136</v>
      </c>
      <c r="B162" s="542" t="s">
        <v>447</v>
      </c>
      <c r="C162" s="542" t="s">
        <v>318</v>
      </c>
      <c r="D162" s="601">
        <v>80101706</v>
      </c>
      <c r="E162" s="602" t="s">
        <v>613</v>
      </c>
      <c r="F162" s="597" t="s">
        <v>278</v>
      </c>
      <c r="G162" s="597">
        <v>1</v>
      </c>
      <c r="H162" s="570" t="s">
        <v>293</v>
      </c>
      <c r="I162" s="571">
        <v>11</v>
      </c>
      <c r="J162" s="597" t="s">
        <v>305</v>
      </c>
      <c r="K162" s="597" t="s">
        <v>309</v>
      </c>
      <c r="L162" s="597" t="s">
        <v>410</v>
      </c>
      <c r="M162" s="572">
        <v>27135000</v>
      </c>
      <c r="N162" s="572">
        <v>27135000</v>
      </c>
      <c r="O162" s="600" t="s">
        <v>282</v>
      </c>
      <c r="P162" s="600" t="s">
        <v>53</v>
      </c>
      <c r="Q162" s="600" t="s">
        <v>319</v>
      </c>
      <c r="S162" s="695" t="s">
        <v>1311</v>
      </c>
      <c r="T162" s="696" t="s">
        <v>1312</v>
      </c>
      <c r="U162" s="697">
        <v>44587</v>
      </c>
      <c r="V162" s="696" t="s">
        <v>1313</v>
      </c>
      <c r="W162" s="698" t="s">
        <v>952</v>
      </c>
      <c r="X162" s="699">
        <v>26390932</v>
      </c>
      <c r="Y162" s="700">
        <v>0</v>
      </c>
      <c r="Z162" s="699">
        <v>26390932</v>
      </c>
      <c r="AA162" s="696" t="s">
        <v>1314</v>
      </c>
      <c r="AB162" s="701" t="s">
        <v>698</v>
      </c>
      <c r="AC162" s="696" t="s">
        <v>1315</v>
      </c>
      <c r="AD162" s="702" t="s">
        <v>700</v>
      </c>
      <c r="AE162" s="702">
        <v>44916</v>
      </c>
      <c r="AF162" s="696" t="s">
        <v>955</v>
      </c>
      <c r="AG162" s="696" t="s">
        <v>956</v>
      </c>
    </row>
    <row r="163" spans="1:34" s="172" customFormat="1" ht="157.35" customHeight="1" x14ac:dyDescent="0.35">
      <c r="A163" s="569">
        <v>137</v>
      </c>
      <c r="B163" s="542" t="s">
        <v>447</v>
      </c>
      <c r="C163" s="542" t="s">
        <v>318</v>
      </c>
      <c r="D163" s="601">
        <v>80101706</v>
      </c>
      <c r="E163" s="602" t="s">
        <v>614</v>
      </c>
      <c r="F163" s="597" t="s">
        <v>278</v>
      </c>
      <c r="G163" s="597">
        <v>1</v>
      </c>
      <c r="H163" s="570" t="s">
        <v>293</v>
      </c>
      <c r="I163" s="571">
        <v>11</v>
      </c>
      <c r="J163" s="597" t="s">
        <v>305</v>
      </c>
      <c r="K163" s="597" t="s">
        <v>309</v>
      </c>
      <c r="L163" s="597" t="s">
        <v>410</v>
      </c>
      <c r="M163" s="572">
        <v>21554071</v>
      </c>
      <c r="N163" s="572">
        <v>21554071</v>
      </c>
      <c r="O163" s="600" t="s">
        <v>282</v>
      </c>
      <c r="P163" s="600" t="s">
        <v>53</v>
      </c>
      <c r="Q163" s="600" t="s">
        <v>319</v>
      </c>
      <c r="R163" s="24"/>
      <c r="S163" s="695" t="s">
        <v>949</v>
      </c>
      <c r="T163" s="696" t="s">
        <v>950</v>
      </c>
      <c r="U163" s="697">
        <v>44578</v>
      </c>
      <c r="V163" s="696" t="s">
        <v>951</v>
      </c>
      <c r="W163" s="698" t="s">
        <v>952</v>
      </c>
      <c r="X163" s="699">
        <v>21554071</v>
      </c>
      <c r="Y163" s="700">
        <v>0</v>
      </c>
      <c r="Z163" s="699">
        <v>21554071</v>
      </c>
      <c r="AA163" s="696" t="s">
        <v>953</v>
      </c>
      <c r="AB163" s="701" t="s">
        <v>698</v>
      </c>
      <c r="AC163" s="696" t="s">
        <v>954</v>
      </c>
      <c r="AD163" s="702" t="s">
        <v>700</v>
      </c>
      <c r="AE163" s="702">
        <v>44911</v>
      </c>
      <c r="AF163" s="696" t="s">
        <v>955</v>
      </c>
      <c r="AG163" s="696" t="s">
        <v>956</v>
      </c>
    </row>
    <row r="164" spans="1:34" s="172" customFormat="1" ht="157.35" customHeight="1" x14ac:dyDescent="0.35">
      <c r="A164" s="569">
        <v>138</v>
      </c>
      <c r="B164" s="542" t="s">
        <v>447</v>
      </c>
      <c r="C164" s="542" t="s">
        <v>318</v>
      </c>
      <c r="D164" s="601">
        <v>80101706</v>
      </c>
      <c r="E164" s="602" t="s">
        <v>615</v>
      </c>
      <c r="F164" s="597" t="s">
        <v>278</v>
      </c>
      <c r="G164" s="597">
        <v>1</v>
      </c>
      <c r="H164" s="570" t="s">
        <v>293</v>
      </c>
      <c r="I164" s="571">
        <v>11</v>
      </c>
      <c r="J164" s="597" t="s">
        <v>305</v>
      </c>
      <c r="K164" s="597" t="s">
        <v>309</v>
      </c>
      <c r="L164" s="597" t="s">
        <v>410</v>
      </c>
      <c r="M164" s="572">
        <v>21554071</v>
      </c>
      <c r="N164" s="572">
        <v>21554071</v>
      </c>
      <c r="O164" s="600" t="s">
        <v>282</v>
      </c>
      <c r="P164" s="600" t="s">
        <v>53</v>
      </c>
      <c r="Q164" s="600" t="s">
        <v>319</v>
      </c>
      <c r="R164" s="24"/>
      <c r="S164" s="695" t="s">
        <v>957</v>
      </c>
      <c r="T164" s="696" t="s">
        <v>958</v>
      </c>
      <c r="U164" s="697">
        <v>44578</v>
      </c>
      <c r="V164" s="696" t="s">
        <v>951</v>
      </c>
      <c r="W164" s="698" t="s">
        <v>952</v>
      </c>
      <c r="X164" s="699">
        <v>21554071</v>
      </c>
      <c r="Y164" s="700">
        <v>0</v>
      </c>
      <c r="Z164" s="699">
        <v>21554071</v>
      </c>
      <c r="AA164" s="696" t="s">
        <v>953</v>
      </c>
      <c r="AB164" s="701" t="s">
        <v>698</v>
      </c>
      <c r="AC164" s="696" t="s">
        <v>954</v>
      </c>
      <c r="AD164" s="702" t="s">
        <v>700</v>
      </c>
      <c r="AE164" s="702">
        <v>44911</v>
      </c>
      <c r="AF164" s="696" t="s">
        <v>955</v>
      </c>
      <c r="AG164" s="696" t="s">
        <v>956</v>
      </c>
    </row>
    <row r="165" spans="1:34" s="172" customFormat="1" ht="157.35" customHeight="1" x14ac:dyDescent="0.35">
      <c r="A165" s="569">
        <v>139</v>
      </c>
      <c r="B165" s="542" t="s">
        <v>447</v>
      </c>
      <c r="C165" s="542" t="s">
        <v>318</v>
      </c>
      <c r="D165" s="601">
        <v>80101706</v>
      </c>
      <c r="E165" s="602" t="s">
        <v>411</v>
      </c>
      <c r="F165" s="597" t="s">
        <v>278</v>
      </c>
      <c r="G165" s="597">
        <v>1</v>
      </c>
      <c r="H165" s="570" t="s">
        <v>293</v>
      </c>
      <c r="I165" s="571">
        <v>11</v>
      </c>
      <c r="J165" s="597" t="s">
        <v>305</v>
      </c>
      <c r="K165" s="597" t="s">
        <v>309</v>
      </c>
      <c r="L165" s="597" t="s">
        <v>410</v>
      </c>
      <c r="M165" s="572">
        <v>29127120</v>
      </c>
      <c r="N165" s="572">
        <v>29127120</v>
      </c>
      <c r="O165" s="600" t="s">
        <v>282</v>
      </c>
      <c r="P165" s="600" t="s">
        <v>53</v>
      </c>
      <c r="Q165" s="600" t="s">
        <v>319</v>
      </c>
      <c r="R165" s="24"/>
      <c r="S165" s="695" t="s">
        <v>959</v>
      </c>
      <c r="T165" s="696" t="s">
        <v>960</v>
      </c>
      <c r="U165" s="697">
        <v>44578</v>
      </c>
      <c r="V165" s="696" t="s">
        <v>961</v>
      </c>
      <c r="W165" s="698" t="s">
        <v>696</v>
      </c>
      <c r="X165" s="699">
        <v>29127120</v>
      </c>
      <c r="Y165" s="700">
        <v>0</v>
      </c>
      <c r="Z165" s="699">
        <v>29127120</v>
      </c>
      <c r="AA165" s="696" t="s">
        <v>962</v>
      </c>
      <c r="AB165" s="701" t="s">
        <v>698</v>
      </c>
      <c r="AC165" s="696" t="s">
        <v>963</v>
      </c>
      <c r="AD165" s="702" t="s">
        <v>700</v>
      </c>
      <c r="AE165" s="702">
        <v>44912</v>
      </c>
      <c r="AF165" s="696" t="s">
        <v>955</v>
      </c>
      <c r="AG165" s="696" t="s">
        <v>956</v>
      </c>
    </row>
    <row r="166" spans="1:34" s="172" customFormat="1" ht="157.35" customHeight="1" x14ac:dyDescent="0.35">
      <c r="A166" s="569">
        <v>140</v>
      </c>
      <c r="B166" s="542" t="s">
        <v>447</v>
      </c>
      <c r="C166" s="542" t="s">
        <v>318</v>
      </c>
      <c r="D166" s="601">
        <v>80101706</v>
      </c>
      <c r="E166" s="602" t="s">
        <v>412</v>
      </c>
      <c r="F166" s="597" t="s">
        <v>278</v>
      </c>
      <c r="G166" s="597">
        <v>1</v>
      </c>
      <c r="H166" s="570" t="s">
        <v>293</v>
      </c>
      <c r="I166" s="571">
        <v>11</v>
      </c>
      <c r="J166" s="597" t="s">
        <v>305</v>
      </c>
      <c r="K166" s="597" t="s">
        <v>309</v>
      </c>
      <c r="L166" s="597" t="s">
        <v>410</v>
      </c>
      <c r="M166" s="572">
        <v>29127120</v>
      </c>
      <c r="N166" s="572">
        <v>29127120</v>
      </c>
      <c r="O166" s="600" t="s">
        <v>282</v>
      </c>
      <c r="P166" s="600" t="s">
        <v>53</v>
      </c>
      <c r="Q166" s="600" t="s">
        <v>319</v>
      </c>
      <c r="R166" s="24"/>
      <c r="S166" s="695" t="s">
        <v>964</v>
      </c>
      <c r="T166" s="696" t="s">
        <v>965</v>
      </c>
      <c r="U166" s="697">
        <v>44578</v>
      </c>
      <c r="V166" s="696" t="s">
        <v>961</v>
      </c>
      <c r="W166" s="698" t="s">
        <v>696</v>
      </c>
      <c r="X166" s="699">
        <v>29127120</v>
      </c>
      <c r="Y166" s="700">
        <v>0</v>
      </c>
      <c r="Z166" s="699">
        <v>29127120</v>
      </c>
      <c r="AA166" s="696" t="s">
        <v>962</v>
      </c>
      <c r="AB166" s="701" t="s">
        <v>698</v>
      </c>
      <c r="AC166" s="696" t="s">
        <v>963</v>
      </c>
      <c r="AD166" s="702" t="s">
        <v>700</v>
      </c>
      <c r="AE166" s="702">
        <v>44912</v>
      </c>
      <c r="AF166" s="696" t="s">
        <v>955</v>
      </c>
      <c r="AG166" s="696" t="s">
        <v>956</v>
      </c>
    </row>
    <row r="167" spans="1:34" s="172" customFormat="1" ht="157.35" customHeight="1" x14ac:dyDescent="0.35">
      <c r="A167" s="569">
        <v>141</v>
      </c>
      <c r="B167" s="542" t="s">
        <v>447</v>
      </c>
      <c r="C167" s="542" t="s">
        <v>318</v>
      </c>
      <c r="D167" s="601">
        <v>80101706</v>
      </c>
      <c r="E167" s="602" t="s">
        <v>415</v>
      </c>
      <c r="F167" s="597" t="s">
        <v>278</v>
      </c>
      <c r="G167" s="597">
        <v>1</v>
      </c>
      <c r="H167" s="570" t="s">
        <v>293</v>
      </c>
      <c r="I167" s="571">
        <v>11</v>
      </c>
      <c r="J167" s="597" t="s">
        <v>305</v>
      </c>
      <c r="K167" s="597" t="s">
        <v>309</v>
      </c>
      <c r="L167" s="597" t="s">
        <v>410</v>
      </c>
      <c r="M167" s="572">
        <v>29127120</v>
      </c>
      <c r="N167" s="572">
        <v>29127120</v>
      </c>
      <c r="O167" s="600" t="s">
        <v>282</v>
      </c>
      <c r="P167" s="600" t="s">
        <v>53</v>
      </c>
      <c r="Q167" s="600" t="s">
        <v>319</v>
      </c>
      <c r="R167" s="24"/>
      <c r="S167" s="695" t="s">
        <v>966</v>
      </c>
      <c r="T167" s="696" t="s">
        <v>967</v>
      </c>
      <c r="U167" s="697">
        <v>44578</v>
      </c>
      <c r="V167" s="696" t="s">
        <v>961</v>
      </c>
      <c r="W167" s="698" t="s">
        <v>696</v>
      </c>
      <c r="X167" s="699">
        <v>29127120</v>
      </c>
      <c r="Y167" s="700">
        <v>0</v>
      </c>
      <c r="Z167" s="699">
        <v>29127120</v>
      </c>
      <c r="AA167" s="696" t="s">
        <v>962</v>
      </c>
      <c r="AB167" s="701" t="s">
        <v>698</v>
      </c>
      <c r="AC167" s="696" t="s">
        <v>963</v>
      </c>
      <c r="AD167" s="702" t="s">
        <v>700</v>
      </c>
      <c r="AE167" s="702">
        <v>44912</v>
      </c>
      <c r="AF167" s="696" t="s">
        <v>955</v>
      </c>
      <c r="AG167" s="696" t="s">
        <v>956</v>
      </c>
    </row>
    <row r="168" spans="1:34" s="172" customFormat="1" ht="157.35" customHeight="1" x14ac:dyDescent="0.35">
      <c r="A168" s="569">
        <v>142</v>
      </c>
      <c r="B168" s="542" t="s">
        <v>447</v>
      </c>
      <c r="C168" s="542" t="s">
        <v>318</v>
      </c>
      <c r="D168" s="601">
        <v>80101706</v>
      </c>
      <c r="E168" s="602" t="s">
        <v>417</v>
      </c>
      <c r="F168" s="597" t="s">
        <v>278</v>
      </c>
      <c r="G168" s="597">
        <v>1</v>
      </c>
      <c r="H168" s="570" t="s">
        <v>293</v>
      </c>
      <c r="I168" s="571">
        <v>11</v>
      </c>
      <c r="J168" s="597" t="s">
        <v>305</v>
      </c>
      <c r="K168" s="597" t="s">
        <v>309</v>
      </c>
      <c r="L168" s="597" t="s">
        <v>410</v>
      </c>
      <c r="M168" s="572">
        <v>37026000</v>
      </c>
      <c r="N168" s="572">
        <v>37026000</v>
      </c>
      <c r="O168" s="600" t="s">
        <v>282</v>
      </c>
      <c r="P168" s="600" t="s">
        <v>53</v>
      </c>
      <c r="Q168" s="600" t="s">
        <v>319</v>
      </c>
      <c r="R168" s="24"/>
      <c r="S168" s="695" t="s">
        <v>1316</v>
      </c>
      <c r="T168" s="696" t="s">
        <v>1317</v>
      </c>
      <c r="U168" s="697">
        <v>44589</v>
      </c>
      <c r="V168" s="696" t="s">
        <v>1318</v>
      </c>
      <c r="W168" s="698" t="s">
        <v>696</v>
      </c>
      <c r="X168" s="699">
        <v>28080000</v>
      </c>
      <c r="Y168" s="700">
        <v>0</v>
      </c>
      <c r="Z168" s="699">
        <v>28080000</v>
      </c>
      <c r="AA168" s="696" t="s">
        <v>1319</v>
      </c>
      <c r="AB168" s="701" t="s">
        <v>698</v>
      </c>
      <c r="AC168" s="696" t="s">
        <v>1320</v>
      </c>
      <c r="AD168" s="702" t="s">
        <v>700</v>
      </c>
      <c r="AE168" s="702">
        <v>44916</v>
      </c>
      <c r="AF168" s="696" t="s">
        <v>955</v>
      </c>
      <c r="AG168" s="696" t="s">
        <v>956</v>
      </c>
    </row>
    <row r="169" spans="1:34" s="172" customFormat="1" ht="157.35" customHeight="1" x14ac:dyDescent="0.35">
      <c r="A169" s="569">
        <v>143</v>
      </c>
      <c r="B169" s="542" t="s">
        <v>447</v>
      </c>
      <c r="C169" s="542" t="s">
        <v>318</v>
      </c>
      <c r="D169" s="601">
        <v>80101706</v>
      </c>
      <c r="E169" s="602" t="s">
        <v>419</v>
      </c>
      <c r="F169" s="597" t="s">
        <v>278</v>
      </c>
      <c r="G169" s="597">
        <v>1</v>
      </c>
      <c r="H169" s="570" t="s">
        <v>293</v>
      </c>
      <c r="I169" s="571">
        <v>11</v>
      </c>
      <c r="J169" s="597" t="s">
        <v>305</v>
      </c>
      <c r="K169" s="597" t="s">
        <v>309</v>
      </c>
      <c r="L169" s="597" t="s">
        <v>410</v>
      </c>
      <c r="M169" s="572">
        <v>52800000</v>
      </c>
      <c r="N169" s="572">
        <v>52800000</v>
      </c>
      <c r="O169" s="600" t="s">
        <v>282</v>
      </c>
      <c r="P169" s="600" t="s">
        <v>53</v>
      </c>
      <c r="Q169" s="600" t="s">
        <v>319</v>
      </c>
      <c r="R169" s="24"/>
      <c r="S169" s="745"/>
      <c r="T169" s="687"/>
      <c r="U169" s="688"/>
      <c r="V169" s="687"/>
      <c r="W169" s="689"/>
      <c r="X169" s="690"/>
      <c r="Y169" s="738"/>
      <c r="Z169" s="690"/>
      <c r="AA169" s="687"/>
      <c r="AB169" s="689"/>
      <c r="AC169" s="687"/>
      <c r="AD169" s="693"/>
      <c r="AE169" s="693"/>
      <c r="AF169" s="687"/>
      <c r="AG169" s="687"/>
    </row>
    <row r="170" spans="1:34" s="172" customFormat="1" ht="157.35" customHeight="1" x14ac:dyDescent="0.35">
      <c r="A170" s="569">
        <v>144</v>
      </c>
      <c r="B170" s="542" t="s">
        <v>447</v>
      </c>
      <c r="C170" s="542" t="s">
        <v>318</v>
      </c>
      <c r="D170" s="601">
        <v>80101706</v>
      </c>
      <c r="E170" s="602" t="s">
        <v>616</v>
      </c>
      <c r="F170" s="597" t="s">
        <v>278</v>
      </c>
      <c r="G170" s="597">
        <v>1</v>
      </c>
      <c r="H170" s="570" t="s">
        <v>293</v>
      </c>
      <c r="I170" s="571">
        <v>11</v>
      </c>
      <c r="J170" s="597" t="s">
        <v>305</v>
      </c>
      <c r="K170" s="597" t="s">
        <v>309</v>
      </c>
      <c r="L170" s="597" t="s">
        <v>410</v>
      </c>
      <c r="M170" s="572">
        <v>57067163.999999993</v>
      </c>
      <c r="N170" s="572">
        <v>57067163.999999993</v>
      </c>
      <c r="O170" s="600" t="s">
        <v>282</v>
      </c>
      <c r="P170" s="600" t="s">
        <v>53</v>
      </c>
      <c r="Q170" s="600" t="s">
        <v>319</v>
      </c>
      <c r="R170" s="24"/>
      <c r="S170" s="695" t="s">
        <v>968</v>
      </c>
      <c r="T170" s="696" t="s">
        <v>969</v>
      </c>
      <c r="U170" s="697">
        <v>44574</v>
      </c>
      <c r="V170" s="696" t="s">
        <v>970</v>
      </c>
      <c r="W170" s="698" t="s">
        <v>696</v>
      </c>
      <c r="X170" s="699">
        <v>57067164</v>
      </c>
      <c r="Y170" s="700">
        <v>0</v>
      </c>
      <c r="Z170" s="699">
        <f>X170+Y170</f>
        <v>57067164</v>
      </c>
      <c r="AA170" s="696" t="s">
        <v>971</v>
      </c>
      <c r="AB170" s="701" t="s">
        <v>698</v>
      </c>
      <c r="AC170" s="696" t="s">
        <v>816</v>
      </c>
      <c r="AD170" s="702" t="s">
        <v>700</v>
      </c>
      <c r="AE170" s="702">
        <v>44907</v>
      </c>
      <c r="AF170" s="696" t="s">
        <v>955</v>
      </c>
      <c r="AG170" s="696" t="s">
        <v>956</v>
      </c>
    </row>
    <row r="171" spans="1:34" s="172" customFormat="1" ht="157.35" customHeight="1" x14ac:dyDescent="0.35">
      <c r="A171" s="569">
        <v>145</v>
      </c>
      <c r="B171" s="542" t="s">
        <v>447</v>
      </c>
      <c r="C171" s="542" t="s">
        <v>318</v>
      </c>
      <c r="D171" s="601">
        <v>80101706</v>
      </c>
      <c r="E171" s="602" t="s">
        <v>617</v>
      </c>
      <c r="F171" s="597" t="s">
        <v>278</v>
      </c>
      <c r="G171" s="597">
        <v>1</v>
      </c>
      <c r="H171" s="570" t="s">
        <v>293</v>
      </c>
      <c r="I171" s="571">
        <v>11</v>
      </c>
      <c r="J171" s="597" t="s">
        <v>305</v>
      </c>
      <c r="K171" s="597" t="s">
        <v>309</v>
      </c>
      <c r="L171" s="597" t="s">
        <v>410</v>
      </c>
      <c r="M171" s="572">
        <v>28774064</v>
      </c>
      <c r="N171" s="572">
        <v>28774064</v>
      </c>
      <c r="O171" s="600" t="s">
        <v>282</v>
      </c>
      <c r="P171" s="600" t="s">
        <v>53</v>
      </c>
      <c r="Q171" s="600" t="s">
        <v>319</v>
      </c>
      <c r="R171" s="24"/>
      <c r="S171" s="745"/>
      <c r="T171" s="687"/>
      <c r="U171" s="688"/>
      <c r="V171" s="687"/>
      <c r="W171" s="689"/>
      <c r="X171" s="690"/>
      <c r="Y171" s="738"/>
      <c r="Z171" s="690"/>
      <c r="AA171" s="687"/>
      <c r="AB171" s="689"/>
      <c r="AC171" s="687"/>
      <c r="AD171" s="693"/>
      <c r="AE171" s="693"/>
      <c r="AF171" s="687"/>
      <c r="AG171" s="687"/>
    </row>
    <row r="172" spans="1:34" s="172" customFormat="1" ht="157.35" customHeight="1" x14ac:dyDescent="0.35">
      <c r="A172" s="569">
        <v>146</v>
      </c>
      <c r="B172" s="542" t="s">
        <v>447</v>
      </c>
      <c r="C172" s="542" t="s">
        <v>318</v>
      </c>
      <c r="D172" s="601">
        <v>80101706</v>
      </c>
      <c r="E172" s="602" t="s">
        <v>618</v>
      </c>
      <c r="F172" s="597" t="s">
        <v>278</v>
      </c>
      <c r="G172" s="597">
        <v>1</v>
      </c>
      <c r="H172" s="570" t="s">
        <v>293</v>
      </c>
      <c r="I172" s="571">
        <v>11</v>
      </c>
      <c r="J172" s="597" t="s">
        <v>305</v>
      </c>
      <c r="K172" s="597" t="s">
        <v>309</v>
      </c>
      <c r="L172" s="597" t="s">
        <v>410</v>
      </c>
      <c r="M172" s="572">
        <v>71042796</v>
      </c>
      <c r="N172" s="572">
        <v>71042796</v>
      </c>
      <c r="O172" s="600" t="s">
        <v>282</v>
      </c>
      <c r="P172" s="600" t="s">
        <v>53</v>
      </c>
      <c r="Q172" s="600" t="s">
        <v>319</v>
      </c>
      <c r="R172" s="24"/>
      <c r="S172" s="695" t="s">
        <v>972</v>
      </c>
      <c r="T172" s="696" t="s">
        <v>973</v>
      </c>
      <c r="U172" s="697">
        <v>44574</v>
      </c>
      <c r="V172" s="696" t="s">
        <v>974</v>
      </c>
      <c r="W172" s="698" t="s">
        <v>696</v>
      </c>
      <c r="X172" s="699">
        <v>71042796</v>
      </c>
      <c r="Y172" s="700">
        <v>0</v>
      </c>
      <c r="Z172" s="699">
        <f>X172+Y172</f>
        <v>71042796</v>
      </c>
      <c r="AA172" s="696" t="s">
        <v>975</v>
      </c>
      <c r="AB172" s="701" t="s">
        <v>698</v>
      </c>
      <c r="AC172" s="696" t="s">
        <v>816</v>
      </c>
      <c r="AD172" s="702" t="s">
        <v>700</v>
      </c>
      <c r="AE172" s="702">
        <v>44907</v>
      </c>
      <c r="AF172" s="696" t="s">
        <v>955</v>
      </c>
      <c r="AG172" s="696" t="s">
        <v>956</v>
      </c>
      <c r="AH172"/>
    </row>
    <row r="173" spans="1:34" ht="243.95" customHeight="1" x14ac:dyDescent="0.35">
      <c r="A173" s="569">
        <v>147</v>
      </c>
      <c r="B173" s="542" t="s">
        <v>447</v>
      </c>
      <c r="C173" s="542" t="s">
        <v>318</v>
      </c>
      <c r="D173" s="601">
        <v>80101706</v>
      </c>
      <c r="E173" s="602" t="s">
        <v>422</v>
      </c>
      <c r="F173" s="597" t="s">
        <v>278</v>
      </c>
      <c r="G173" s="597">
        <v>1</v>
      </c>
      <c r="H173" s="570" t="s">
        <v>293</v>
      </c>
      <c r="I173" s="571">
        <v>11</v>
      </c>
      <c r="J173" s="597" t="s">
        <v>305</v>
      </c>
      <c r="K173" s="597" t="s">
        <v>309</v>
      </c>
      <c r="L173" s="597" t="s">
        <v>410</v>
      </c>
      <c r="M173" s="572">
        <v>71042796</v>
      </c>
      <c r="N173" s="572">
        <v>71042796</v>
      </c>
      <c r="O173" s="600" t="s">
        <v>282</v>
      </c>
      <c r="P173" s="600" t="s">
        <v>53</v>
      </c>
      <c r="Q173" s="600" t="s">
        <v>319</v>
      </c>
      <c r="S173" s="695" t="s">
        <v>976</v>
      </c>
      <c r="T173" s="696" t="s">
        <v>977</v>
      </c>
      <c r="U173" s="697">
        <v>44576</v>
      </c>
      <c r="V173" s="696" t="s">
        <v>978</v>
      </c>
      <c r="W173" s="698" t="s">
        <v>696</v>
      </c>
      <c r="X173" s="699">
        <v>71042796</v>
      </c>
      <c r="Y173" s="700">
        <v>0</v>
      </c>
      <c r="Z173" s="699">
        <v>71042796</v>
      </c>
      <c r="AA173" s="696" t="s">
        <v>979</v>
      </c>
      <c r="AB173" s="701" t="s">
        <v>698</v>
      </c>
      <c r="AC173" s="696" t="s">
        <v>954</v>
      </c>
      <c r="AD173" s="702" t="s">
        <v>700</v>
      </c>
      <c r="AE173" s="702">
        <v>44911</v>
      </c>
      <c r="AF173" s="696" t="s">
        <v>955</v>
      </c>
      <c r="AG173" s="696" t="s">
        <v>956</v>
      </c>
    </row>
    <row r="174" spans="1:34" ht="243.95" customHeight="1" x14ac:dyDescent="0.35">
      <c r="A174" s="569">
        <v>148</v>
      </c>
      <c r="B174" s="542" t="s">
        <v>447</v>
      </c>
      <c r="C174" s="542" t="s">
        <v>318</v>
      </c>
      <c r="D174" s="601">
        <v>80101706</v>
      </c>
      <c r="E174" s="602" t="s">
        <v>425</v>
      </c>
      <c r="F174" s="597" t="s">
        <v>278</v>
      </c>
      <c r="G174" s="597">
        <v>1</v>
      </c>
      <c r="H174" s="570" t="s">
        <v>293</v>
      </c>
      <c r="I174" s="571">
        <v>11</v>
      </c>
      <c r="J174" s="597" t="s">
        <v>305</v>
      </c>
      <c r="K174" s="597" t="s">
        <v>309</v>
      </c>
      <c r="L174" s="597" t="s">
        <v>410</v>
      </c>
      <c r="M174" s="572">
        <v>71042796</v>
      </c>
      <c r="N174" s="572">
        <v>71042796</v>
      </c>
      <c r="O174" s="600" t="s">
        <v>282</v>
      </c>
      <c r="P174" s="600" t="s">
        <v>53</v>
      </c>
      <c r="Q174" s="600" t="s">
        <v>319</v>
      </c>
      <c r="S174" s="695" t="s">
        <v>980</v>
      </c>
      <c r="T174" s="696" t="s">
        <v>981</v>
      </c>
      <c r="U174" s="697">
        <v>44574</v>
      </c>
      <c r="V174" s="696" t="s">
        <v>982</v>
      </c>
      <c r="W174" s="698" t="s">
        <v>696</v>
      </c>
      <c r="X174" s="699">
        <v>71042796</v>
      </c>
      <c r="Y174" s="700">
        <v>0</v>
      </c>
      <c r="Z174" s="699">
        <f>X174+Y174</f>
        <v>71042796</v>
      </c>
      <c r="AA174" s="696" t="s">
        <v>975</v>
      </c>
      <c r="AB174" s="701" t="s">
        <v>698</v>
      </c>
      <c r="AC174" s="696" t="s">
        <v>816</v>
      </c>
      <c r="AD174" s="702" t="s">
        <v>700</v>
      </c>
      <c r="AE174" s="702">
        <v>44907</v>
      </c>
      <c r="AF174" s="696" t="s">
        <v>955</v>
      </c>
      <c r="AG174" s="696" t="s">
        <v>956</v>
      </c>
    </row>
    <row r="175" spans="1:34" ht="243.95" customHeight="1" x14ac:dyDescent="0.35">
      <c r="A175" s="569">
        <v>149</v>
      </c>
      <c r="B175" s="542" t="s">
        <v>447</v>
      </c>
      <c r="C175" s="542" t="s">
        <v>318</v>
      </c>
      <c r="D175" s="601">
        <v>80101706</v>
      </c>
      <c r="E175" s="602" t="s">
        <v>426</v>
      </c>
      <c r="F175" s="597" t="s">
        <v>278</v>
      </c>
      <c r="G175" s="597">
        <v>1</v>
      </c>
      <c r="H175" s="570" t="s">
        <v>293</v>
      </c>
      <c r="I175" s="571">
        <v>11</v>
      </c>
      <c r="J175" s="597" t="s">
        <v>305</v>
      </c>
      <c r="K175" s="597" t="s">
        <v>309</v>
      </c>
      <c r="L175" s="597" t="s">
        <v>410</v>
      </c>
      <c r="M175" s="572">
        <v>108483485</v>
      </c>
      <c r="N175" s="572">
        <v>108483485</v>
      </c>
      <c r="O175" s="600" t="s">
        <v>282</v>
      </c>
      <c r="P175" s="600" t="s">
        <v>53</v>
      </c>
      <c r="Q175" s="600" t="s">
        <v>319</v>
      </c>
      <c r="S175" s="695" t="s">
        <v>983</v>
      </c>
      <c r="T175" s="696" t="s">
        <v>984</v>
      </c>
      <c r="U175" s="697">
        <v>44574</v>
      </c>
      <c r="V175" s="696" t="s">
        <v>985</v>
      </c>
      <c r="W175" s="698" t="s">
        <v>696</v>
      </c>
      <c r="X175" s="699">
        <v>108483485</v>
      </c>
      <c r="Y175" s="700">
        <v>0</v>
      </c>
      <c r="Z175" s="699">
        <v>108483485</v>
      </c>
      <c r="AA175" s="696" t="s">
        <v>986</v>
      </c>
      <c r="AB175" s="701" t="s">
        <v>698</v>
      </c>
      <c r="AC175" s="696" t="s">
        <v>816</v>
      </c>
      <c r="AD175" s="702" t="s">
        <v>700</v>
      </c>
      <c r="AE175" s="702">
        <v>44907</v>
      </c>
      <c r="AF175" s="696" t="s">
        <v>955</v>
      </c>
      <c r="AG175" s="696" t="s">
        <v>956</v>
      </c>
    </row>
    <row r="176" spans="1:34" ht="243.95" customHeight="1" x14ac:dyDescent="0.35">
      <c r="A176" s="569">
        <v>150</v>
      </c>
      <c r="B176" s="542" t="s">
        <v>377</v>
      </c>
      <c r="C176" s="542" t="s">
        <v>318</v>
      </c>
      <c r="D176" s="601">
        <v>80101706</v>
      </c>
      <c r="E176" s="602" t="s">
        <v>427</v>
      </c>
      <c r="F176" s="597" t="s">
        <v>278</v>
      </c>
      <c r="G176" s="597">
        <v>1</v>
      </c>
      <c r="H176" s="570" t="s">
        <v>293</v>
      </c>
      <c r="I176" s="571">
        <v>11</v>
      </c>
      <c r="J176" s="597" t="s">
        <v>305</v>
      </c>
      <c r="K176" s="597" t="s">
        <v>309</v>
      </c>
      <c r="L176" s="597" t="s">
        <v>346</v>
      </c>
      <c r="M176" s="572">
        <v>77000000</v>
      </c>
      <c r="N176" s="572">
        <v>77000000</v>
      </c>
      <c r="O176" s="600" t="s">
        <v>282</v>
      </c>
      <c r="P176" s="600" t="s">
        <v>53</v>
      </c>
      <c r="Q176" s="600" t="s">
        <v>319</v>
      </c>
      <c r="S176" s="695" t="s">
        <v>1321</v>
      </c>
      <c r="T176" s="696" t="s">
        <v>1322</v>
      </c>
      <c r="U176" s="697">
        <v>44586</v>
      </c>
      <c r="V176" s="696" t="s">
        <v>1323</v>
      </c>
      <c r="W176" s="698" t="s">
        <v>696</v>
      </c>
      <c r="X176" s="699">
        <v>65400000</v>
      </c>
      <c r="Y176" s="700">
        <v>0</v>
      </c>
      <c r="Z176" s="699">
        <v>65400000</v>
      </c>
      <c r="AA176" s="696" t="s">
        <v>1324</v>
      </c>
      <c r="AB176" s="701" t="s">
        <v>698</v>
      </c>
      <c r="AC176" s="696" t="s">
        <v>1325</v>
      </c>
      <c r="AD176" s="702" t="s">
        <v>700</v>
      </c>
      <c r="AE176" s="702">
        <v>44916</v>
      </c>
      <c r="AF176" s="696" t="s">
        <v>955</v>
      </c>
      <c r="AG176" s="696" t="s">
        <v>956</v>
      </c>
    </row>
    <row r="177" spans="1:34" ht="243.95" customHeight="1" x14ac:dyDescent="0.35">
      <c r="A177" s="569">
        <v>151</v>
      </c>
      <c r="B177" s="542" t="s">
        <v>377</v>
      </c>
      <c r="C177" s="542" t="s">
        <v>318</v>
      </c>
      <c r="D177" s="601">
        <v>80101706</v>
      </c>
      <c r="E177" s="602" t="s">
        <v>428</v>
      </c>
      <c r="F177" s="597" t="s">
        <v>278</v>
      </c>
      <c r="G177" s="597">
        <v>1</v>
      </c>
      <c r="H177" s="570" t="s">
        <v>293</v>
      </c>
      <c r="I177" s="571">
        <v>11</v>
      </c>
      <c r="J177" s="597" t="s">
        <v>305</v>
      </c>
      <c r="K177" s="597" t="s">
        <v>309</v>
      </c>
      <c r="L177" s="597" t="s">
        <v>346</v>
      </c>
      <c r="M177" s="572">
        <v>77000000</v>
      </c>
      <c r="N177" s="572">
        <v>77000000</v>
      </c>
      <c r="O177" s="600" t="s">
        <v>282</v>
      </c>
      <c r="P177" s="600" t="s">
        <v>53</v>
      </c>
      <c r="Q177" s="600" t="s">
        <v>319</v>
      </c>
      <c r="S177" s="695" t="s">
        <v>1326</v>
      </c>
      <c r="T177" s="696" t="s">
        <v>1327</v>
      </c>
      <c r="U177" s="697">
        <v>44586</v>
      </c>
      <c r="V177" s="696" t="s">
        <v>1328</v>
      </c>
      <c r="W177" s="698" t="s">
        <v>696</v>
      </c>
      <c r="X177" s="699">
        <v>49050000</v>
      </c>
      <c r="Y177" s="700">
        <v>0</v>
      </c>
      <c r="Z177" s="699">
        <v>49050000</v>
      </c>
      <c r="AA177" s="696" t="s">
        <v>1329</v>
      </c>
      <c r="AB177" s="701" t="s">
        <v>698</v>
      </c>
      <c r="AC177" s="696" t="s">
        <v>1325</v>
      </c>
      <c r="AD177" s="702" t="s">
        <v>700</v>
      </c>
      <c r="AE177" s="702">
        <v>44916</v>
      </c>
      <c r="AF177" s="696" t="s">
        <v>955</v>
      </c>
      <c r="AG177" s="696" t="s">
        <v>956</v>
      </c>
    </row>
    <row r="178" spans="1:34" ht="243.95" customHeight="1" x14ac:dyDescent="0.35">
      <c r="A178" s="569">
        <v>152</v>
      </c>
      <c r="B178" s="542" t="s">
        <v>377</v>
      </c>
      <c r="C178" s="542" t="s">
        <v>318</v>
      </c>
      <c r="D178" s="601">
        <v>80101706</v>
      </c>
      <c r="E178" s="602" t="s">
        <v>429</v>
      </c>
      <c r="F178" s="597" t="s">
        <v>278</v>
      </c>
      <c r="G178" s="597">
        <v>1</v>
      </c>
      <c r="H178" s="570" t="s">
        <v>293</v>
      </c>
      <c r="I178" s="571">
        <v>11</v>
      </c>
      <c r="J178" s="597" t="s">
        <v>305</v>
      </c>
      <c r="K178" s="597" t="s">
        <v>309</v>
      </c>
      <c r="L178" s="597" t="s">
        <v>346</v>
      </c>
      <c r="M178" s="572">
        <v>77000000</v>
      </c>
      <c r="N178" s="572">
        <v>77000000</v>
      </c>
      <c r="O178" s="600" t="s">
        <v>282</v>
      </c>
      <c r="P178" s="600" t="s">
        <v>53</v>
      </c>
      <c r="Q178" s="600" t="s">
        <v>319</v>
      </c>
      <c r="S178" s="695" t="s">
        <v>1330</v>
      </c>
      <c r="T178" s="696" t="s">
        <v>1331</v>
      </c>
      <c r="U178" s="697">
        <v>44588</v>
      </c>
      <c r="V178" s="696" t="s">
        <v>1332</v>
      </c>
      <c r="W178" s="698" t="s">
        <v>696</v>
      </c>
      <c r="X178" s="699">
        <v>54500000</v>
      </c>
      <c r="Y178" s="700">
        <v>0</v>
      </c>
      <c r="Z178" s="699">
        <v>54500000</v>
      </c>
      <c r="AA178" s="696" t="s">
        <v>1333</v>
      </c>
      <c r="AB178" s="701">
        <v>0</v>
      </c>
      <c r="AC178" s="696" t="s">
        <v>1325</v>
      </c>
      <c r="AD178" s="702" t="s">
        <v>700</v>
      </c>
      <c r="AE178" s="702">
        <v>44916</v>
      </c>
      <c r="AF178" s="696" t="s">
        <v>955</v>
      </c>
      <c r="AG178" s="696" t="s">
        <v>956</v>
      </c>
    </row>
    <row r="179" spans="1:34" ht="178.5" customHeight="1" x14ac:dyDescent="0.35">
      <c r="A179" s="569">
        <v>153</v>
      </c>
      <c r="B179" s="704" t="s">
        <v>377</v>
      </c>
      <c r="C179" s="704" t="s">
        <v>318</v>
      </c>
      <c r="D179" s="705">
        <v>80101706</v>
      </c>
      <c r="E179" s="706" t="s">
        <v>430</v>
      </c>
      <c r="F179" s="707" t="s">
        <v>278</v>
      </c>
      <c r="G179" s="707">
        <v>1</v>
      </c>
      <c r="H179" s="739" t="s">
        <v>293</v>
      </c>
      <c r="I179" s="746">
        <v>11</v>
      </c>
      <c r="J179" s="707" t="s">
        <v>305</v>
      </c>
      <c r="K179" s="707" t="s">
        <v>309</v>
      </c>
      <c r="L179" s="707" t="s">
        <v>346</v>
      </c>
      <c r="M179" s="740"/>
      <c r="N179" s="740"/>
      <c r="O179" s="614" t="s">
        <v>282</v>
      </c>
      <c r="P179" s="614" t="s">
        <v>53</v>
      </c>
      <c r="Q179" s="614" t="s">
        <v>319</v>
      </c>
      <c r="S179" s="686"/>
      <c r="T179" s="687"/>
      <c r="U179" s="688"/>
      <c r="V179" s="687"/>
      <c r="W179" s="689"/>
      <c r="X179" s="690"/>
      <c r="Y179" s="738"/>
      <c r="Z179" s="690"/>
      <c r="AA179" s="687"/>
      <c r="AB179" s="689"/>
      <c r="AC179" s="687"/>
      <c r="AD179" s="693"/>
      <c r="AE179" s="693"/>
      <c r="AF179" s="687"/>
      <c r="AG179" s="687"/>
    </row>
    <row r="180" spans="1:34" ht="178.5" customHeight="1" x14ac:dyDescent="0.35">
      <c r="A180" s="569">
        <v>154</v>
      </c>
      <c r="B180" s="608" t="s">
        <v>377</v>
      </c>
      <c r="C180" s="608" t="s">
        <v>318</v>
      </c>
      <c r="D180" s="609">
        <v>80101706</v>
      </c>
      <c r="E180" s="610" t="s">
        <v>432</v>
      </c>
      <c r="F180" s="611" t="s">
        <v>278</v>
      </c>
      <c r="G180" s="611">
        <v>1</v>
      </c>
      <c r="H180" s="612" t="s">
        <v>293</v>
      </c>
      <c r="I180" s="613">
        <v>11</v>
      </c>
      <c r="J180" s="611" t="s">
        <v>305</v>
      </c>
      <c r="K180" s="611" t="s">
        <v>309</v>
      </c>
      <c r="L180" s="611" t="s">
        <v>346</v>
      </c>
      <c r="M180" s="572">
        <v>77000000</v>
      </c>
      <c r="N180" s="572">
        <v>77000000</v>
      </c>
      <c r="O180" s="600" t="s">
        <v>282</v>
      </c>
      <c r="P180" s="600" t="s">
        <v>53</v>
      </c>
      <c r="Q180" s="600" t="s">
        <v>319</v>
      </c>
      <c r="S180" s="686"/>
      <c r="T180" s="687"/>
      <c r="U180" s="688"/>
      <c r="V180" s="687"/>
      <c r="W180" s="689"/>
      <c r="X180" s="690"/>
      <c r="Y180" s="738"/>
      <c r="Z180" s="690"/>
      <c r="AA180" s="687"/>
      <c r="AB180" s="689"/>
      <c r="AC180" s="687"/>
      <c r="AD180" s="693"/>
      <c r="AE180" s="693"/>
      <c r="AF180" s="687"/>
      <c r="AG180" s="687"/>
    </row>
    <row r="181" spans="1:34" ht="178.5" customHeight="1" x14ac:dyDescent="0.35">
      <c r="A181" s="569">
        <v>155</v>
      </c>
      <c r="B181" s="542" t="s">
        <v>377</v>
      </c>
      <c r="C181" s="542" t="s">
        <v>318</v>
      </c>
      <c r="D181" s="601">
        <v>80101706</v>
      </c>
      <c r="E181" s="602" t="s">
        <v>433</v>
      </c>
      <c r="F181" s="597" t="s">
        <v>278</v>
      </c>
      <c r="G181" s="597">
        <v>1</v>
      </c>
      <c r="H181" s="570" t="s">
        <v>293</v>
      </c>
      <c r="I181" s="571">
        <v>11</v>
      </c>
      <c r="J181" s="597" t="s">
        <v>305</v>
      </c>
      <c r="K181" s="597" t="s">
        <v>309</v>
      </c>
      <c r="L181" s="597" t="s">
        <v>346</v>
      </c>
      <c r="M181" s="572">
        <v>88000000</v>
      </c>
      <c r="N181" s="572">
        <v>88000000</v>
      </c>
      <c r="O181" s="600" t="s">
        <v>282</v>
      </c>
      <c r="P181" s="600" t="s">
        <v>53</v>
      </c>
      <c r="Q181" s="600" t="s">
        <v>319</v>
      </c>
      <c r="S181" s="695" t="s">
        <v>1334</v>
      </c>
      <c r="T181" s="696" t="s">
        <v>1335</v>
      </c>
      <c r="U181" s="697">
        <v>44588</v>
      </c>
      <c r="V181" s="696" t="s">
        <v>1336</v>
      </c>
      <c r="W181" s="698" t="s">
        <v>696</v>
      </c>
      <c r="X181" s="699">
        <v>76800000</v>
      </c>
      <c r="Y181" s="700">
        <v>0</v>
      </c>
      <c r="Z181" s="699">
        <v>76800000</v>
      </c>
      <c r="AA181" s="696" t="s">
        <v>1337</v>
      </c>
      <c r="AB181" s="701">
        <v>0</v>
      </c>
      <c r="AC181" s="696" t="s">
        <v>1338</v>
      </c>
      <c r="AD181" s="702" t="s">
        <v>700</v>
      </c>
      <c r="AE181" s="702">
        <v>44879</v>
      </c>
      <c r="AF181" s="696" t="s">
        <v>955</v>
      </c>
      <c r="AG181" s="696" t="s">
        <v>956</v>
      </c>
    </row>
    <row r="182" spans="1:34" ht="178.5" customHeight="1" x14ac:dyDescent="0.35">
      <c r="A182" s="569">
        <v>156</v>
      </c>
      <c r="B182" s="600"/>
      <c r="C182" s="542" t="s">
        <v>277</v>
      </c>
      <c r="D182" s="601">
        <v>80101706</v>
      </c>
      <c r="E182" s="602" t="s">
        <v>434</v>
      </c>
      <c r="F182" s="597" t="s">
        <v>278</v>
      </c>
      <c r="G182" s="597">
        <v>1</v>
      </c>
      <c r="H182" s="570" t="s">
        <v>293</v>
      </c>
      <c r="I182" s="571">
        <v>11</v>
      </c>
      <c r="J182" s="597" t="s">
        <v>305</v>
      </c>
      <c r="K182" s="597" t="s">
        <v>281</v>
      </c>
      <c r="L182" s="597" t="s">
        <v>67</v>
      </c>
      <c r="M182" s="572">
        <v>46745000</v>
      </c>
      <c r="N182" s="572">
        <v>46745000</v>
      </c>
      <c r="O182" s="600" t="s">
        <v>282</v>
      </c>
      <c r="P182" s="600" t="s">
        <v>53</v>
      </c>
      <c r="Q182" s="600" t="s">
        <v>283</v>
      </c>
      <c r="S182" s="695" t="s">
        <v>1604</v>
      </c>
      <c r="T182" s="696" t="s">
        <v>1605</v>
      </c>
      <c r="U182" s="697">
        <v>44589</v>
      </c>
      <c r="V182" s="696" t="s">
        <v>1606</v>
      </c>
      <c r="W182" s="698" t="s">
        <v>696</v>
      </c>
      <c r="X182" s="699">
        <v>46708263</v>
      </c>
      <c r="Y182" s="700">
        <v>0</v>
      </c>
      <c r="Z182" s="699">
        <f>X182+Y182</f>
        <v>46708263</v>
      </c>
      <c r="AA182" s="696" t="s">
        <v>1607</v>
      </c>
      <c r="AB182" s="701">
        <v>0</v>
      </c>
      <c r="AC182" s="696" t="s">
        <v>1608</v>
      </c>
      <c r="AD182" s="702" t="s">
        <v>700</v>
      </c>
      <c r="AE182" s="702">
        <v>44910</v>
      </c>
      <c r="AF182" s="696" t="s">
        <v>992</v>
      </c>
      <c r="AG182" s="696" t="s">
        <v>993</v>
      </c>
      <c r="AH182" s="347"/>
    </row>
    <row r="183" spans="1:34" ht="178.5" customHeight="1" x14ac:dyDescent="0.35">
      <c r="A183" s="569">
        <v>157</v>
      </c>
      <c r="B183" s="600"/>
      <c r="C183" s="542" t="s">
        <v>277</v>
      </c>
      <c r="D183" s="601">
        <v>80101706</v>
      </c>
      <c r="E183" s="602" t="s">
        <v>435</v>
      </c>
      <c r="F183" s="597" t="s">
        <v>278</v>
      </c>
      <c r="G183" s="597">
        <v>1</v>
      </c>
      <c r="H183" s="570" t="s">
        <v>293</v>
      </c>
      <c r="I183" s="571">
        <v>11</v>
      </c>
      <c r="J183" s="597" t="s">
        <v>305</v>
      </c>
      <c r="K183" s="597" t="s">
        <v>281</v>
      </c>
      <c r="L183" s="597" t="s">
        <v>67</v>
      </c>
      <c r="M183" s="572">
        <v>32622370</v>
      </c>
      <c r="N183" s="572">
        <v>32622370</v>
      </c>
      <c r="O183" s="600" t="s">
        <v>282</v>
      </c>
      <c r="P183" s="600" t="s">
        <v>53</v>
      </c>
      <c r="Q183" s="600" t="s">
        <v>283</v>
      </c>
      <c r="S183" s="695" t="s">
        <v>987</v>
      </c>
      <c r="T183" s="696" t="s">
        <v>988</v>
      </c>
      <c r="U183" s="697">
        <v>44579</v>
      </c>
      <c r="V183" s="696" t="s">
        <v>989</v>
      </c>
      <c r="W183" s="698" t="s">
        <v>696</v>
      </c>
      <c r="X183" s="699">
        <v>32622370</v>
      </c>
      <c r="Y183" s="700">
        <v>0</v>
      </c>
      <c r="Z183" s="699">
        <v>32622370</v>
      </c>
      <c r="AA183" s="696" t="s">
        <v>990</v>
      </c>
      <c r="AB183" s="701">
        <v>0</v>
      </c>
      <c r="AC183" s="696" t="s">
        <v>991</v>
      </c>
      <c r="AD183" s="702" t="s">
        <v>700</v>
      </c>
      <c r="AE183" s="702">
        <v>44912</v>
      </c>
      <c r="AF183" s="696" t="s">
        <v>992</v>
      </c>
      <c r="AG183" s="696" t="s">
        <v>993</v>
      </c>
      <c r="AH183" s="347"/>
    </row>
    <row r="184" spans="1:34" ht="178.5" customHeight="1" x14ac:dyDescent="0.35">
      <c r="A184" s="569">
        <v>158</v>
      </c>
      <c r="B184" s="600"/>
      <c r="C184" s="542" t="s">
        <v>277</v>
      </c>
      <c r="D184" s="601">
        <v>80101706</v>
      </c>
      <c r="E184" s="602" t="s">
        <v>619</v>
      </c>
      <c r="F184" s="597" t="s">
        <v>278</v>
      </c>
      <c r="G184" s="597">
        <v>1</v>
      </c>
      <c r="H184" s="570" t="s">
        <v>293</v>
      </c>
      <c r="I184" s="571">
        <v>11</v>
      </c>
      <c r="J184" s="597" t="s">
        <v>305</v>
      </c>
      <c r="K184" s="597" t="s">
        <v>281</v>
      </c>
      <c r="L184" s="597" t="s">
        <v>67</v>
      </c>
      <c r="M184" s="572">
        <v>22136609</v>
      </c>
      <c r="N184" s="572">
        <v>22136609</v>
      </c>
      <c r="O184" s="600" t="s">
        <v>282</v>
      </c>
      <c r="P184" s="600" t="s">
        <v>53</v>
      </c>
      <c r="Q184" s="600" t="s">
        <v>283</v>
      </c>
      <c r="S184" s="695" t="s">
        <v>1609</v>
      </c>
      <c r="T184" s="696" t="s">
        <v>1610</v>
      </c>
      <c r="U184" s="697">
        <v>44589</v>
      </c>
      <c r="V184" s="696" t="s">
        <v>1611</v>
      </c>
      <c r="W184" s="698" t="s">
        <v>952</v>
      </c>
      <c r="X184" s="699">
        <v>21734125</v>
      </c>
      <c r="Y184" s="700">
        <v>0</v>
      </c>
      <c r="Z184" s="699">
        <v>21734125</v>
      </c>
      <c r="AA184" s="696" t="s">
        <v>1612</v>
      </c>
      <c r="AB184" s="701" t="s">
        <v>698</v>
      </c>
      <c r="AC184" s="696" t="s">
        <v>1613</v>
      </c>
      <c r="AD184" s="702" t="s">
        <v>700</v>
      </c>
      <c r="AE184" s="702">
        <v>44919</v>
      </c>
      <c r="AF184" s="696" t="s">
        <v>992</v>
      </c>
      <c r="AG184" s="696" t="s">
        <v>993</v>
      </c>
      <c r="AH184" s="347"/>
    </row>
    <row r="185" spans="1:34" ht="120" customHeight="1" x14ac:dyDescent="0.35">
      <c r="A185" s="569">
        <v>159</v>
      </c>
      <c r="B185" s="600" t="s">
        <v>377</v>
      </c>
      <c r="C185" s="542" t="s">
        <v>463</v>
      </c>
      <c r="D185" s="601">
        <v>80101706</v>
      </c>
      <c r="E185" s="602" t="s">
        <v>437</v>
      </c>
      <c r="F185" s="597" t="s">
        <v>278</v>
      </c>
      <c r="G185" s="597">
        <v>1</v>
      </c>
      <c r="H185" s="570" t="s">
        <v>293</v>
      </c>
      <c r="I185" s="571">
        <v>11.5</v>
      </c>
      <c r="J185" s="597" t="s">
        <v>305</v>
      </c>
      <c r="K185" s="597" t="s">
        <v>309</v>
      </c>
      <c r="L185" s="597" t="s">
        <v>346</v>
      </c>
      <c r="M185" s="572">
        <v>34630640</v>
      </c>
      <c r="N185" s="572">
        <v>34630640</v>
      </c>
      <c r="O185" s="600" t="s">
        <v>282</v>
      </c>
      <c r="P185" s="600" t="s">
        <v>53</v>
      </c>
      <c r="Q185" s="600" t="s">
        <v>465</v>
      </c>
      <c r="S185" s="695" t="s">
        <v>994</v>
      </c>
      <c r="T185" s="696" t="s">
        <v>995</v>
      </c>
      <c r="U185" s="697">
        <v>44568</v>
      </c>
      <c r="V185" s="696" t="s">
        <v>996</v>
      </c>
      <c r="W185" s="698" t="s">
        <v>696</v>
      </c>
      <c r="X185" s="699">
        <v>34630640</v>
      </c>
      <c r="Y185" s="700">
        <v>0</v>
      </c>
      <c r="Z185" s="699">
        <v>34630640</v>
      </c>
      <c r="AA185" s="696" t="s">
        <v>997</v>
      </c>
      <c r="AB185" s="698" t="s">
        <v>998</v>
      </c>
      <c r="AC185" s="696" t="s">
        <v>999</v>
      </c>
      <c r="AD185" s="702">
        <v>44569</v>
      </c>
      <c r="AE185" s="702">
        <v>44918</v>
      </c>
      <c r="AF185" s="696" t="s">
        <v>1000</v>
      </c>
      <c r="AG185" s="696" t="s">
        <v>463</v>
      </c>
    </row>
    <row r="186" spans="1:34" ht="120" customHeight="1" x14ac:dyDescent="0.35">
      <c r="A186" s="569">
        <v>159</v>
      </c>
      <c r="B186" s="600" t="s">
        <v>409</v>
      </c>
      <c r="C186" s="542" t="s">
        <v>463</v>
      </c>
      <c r="D186" s="601">
        <v>80101706</v>
      </c>
      <c r="E186" s="602" t="s">
        <v>437</v>
      </c>
      <c r="F186" s="597" t="s">
        <v>278</v>
      </c>
      <c r="G186" s="597">
        <v>1</v>
      </c>
      <c r="H186" s="570" t="s">
        <v>293</v>
      </c>
      <c r="I186" s="571">
        <v>11.5</v>
      </c>
      <c r="J186" s="597" t="s">
        <v>305</v>
      </c>
      <c r="K186" s="597" t="s">
        <v>309</v>
      </c>
      <c r="L186" s="597" t="s">
        <v>410</v>
      </c>
      <c r="M186" s="572">
        <v>34630640</v>
      </c>
      <c r="N186" s="572">
        <v>34630640</v>
      </c>
      <c r="O186" s="600" t="s">
        <v>282</v>
      </c>
      <c r="P186" s="600" t="s">
        <v>53</v>
      </c>
      <c r="Q186" s="600" t="s">
        <v>465</v>
      </c>
      <c r="S186" s="695" t="s">
        <v>994</v>
      </c>
      <c r="T186" s="696" t="s">
        <v>995</v>
      </c>
      <c r="U186" s="697">
        <v>44568</v>
      </c>
      <c r="V186" s="696" t="s">
        <v>996</v>
      </c>
      <c r="W186" s="698" t="s">
        <v>696</v>
      </c>
      <c r="X186" s="699">
        <v>34630640</v>
      </c>
      <c r="Y186" s="700">
        <v>0</v>
      </c>
      <c r="Z186" s="699">
        <v>34630640</v>
      </c>
      <c r="AA186" s="696" t="s">
        <v>997</v>
      </c>
      <c r="AB186" s="698" t="s">
        <v>998</v>
      </c>
      <c r="AC186" s="696" t="s">
        <v>999</v>
      </c>
      <c r="AD186" s="702">
        <v>44569</v>
      </c>
      <c r="AE186" s="702">
        <v>44918</v>
      </c>
      <c r="AF186" s="696" t="s">
        <v>1000</v>
      </c>
      <c r="AG186" s="696" t="s">
        <v>463</v>
      </c>
    </row>
    <row r="187" spans="1:34" ht="120" customHeight="1" x14ac:dyDescent="0.35">
      <c r="A187" s="569">
        <v>160</v>
      </c>
      <c r="B187" s="600" t="s">
        <v>409</v>
      </c>
      <c r="C187" s="542" t="s">
        <v>463</v>
      </c>
      <c r="D187" s="601">
        <v>80101706</v>
      </c>
      <c r="E187" s="602" t="s">
        <v>438</v>
      </c>
      <c r="F187" s="597" t="s">
        <v>278</v>
      </c>
      <c r="G187" s="597">
        <v>1</v>
      </c>
      <c r="H187" s="570" t="s">
        <v>293</v>
      </c>
      <c r="I187" s="571">
        <v>11.5</v>
      </c>
      <c r="J187" s="597" t="s">
        <v>305</v>
      </c>
      <c r="K187" s="597" t="s">
        <v>309</v>
      </c>
      <c r="L187" s="597" t="s">
        <v>410</v>
      </c>
      <c r="M187" s="572">
        <v>34630640</v>
      </c>
      <c r="N187" s="572">
        <v>34630640</v>
      </c>
      <c r="O187" s="600" t="s">
        <v>282</v>
      </c>
      <c r="P187" s="600" t="s">
        <v>53</v>
      </c>
      <c r="Q187" s="600" t="s">
        <v>465</v>
      </c>
      <c r="S187" s="695" t="s">
        <v>1001</v>
      </c>
      <c r="T187" s="696" t="s">
        <v>1002</v>
      </c>
      <c r="U187" s="697">
        <v>44568</v>
      </c>
      <c r="V187" s="696" t="s">
        <v>996</v>
      </c>
      <c r="W187" s="698" t="s">
        <v>696</v>
      </c>
      <c r="X187" s="699">
        <v>68859764</v>
      </c>
      <c r="Y187" s="700">
        <v>0</v>
      </c>
      <c r="Z187" s="699">
        <v>68859764</v>
      </c>
      <c r="AA187" s="696" t="s">
        <v>997</v>
      </c>
      <c r="AB187" s="698" t="s">
        <v>1003</v>
      </c>
      <c r="AC187" s="696" t="s">
        <v>999</v>
      </c>
      <c r="AD187" s="702">
        <v>44569</v>
      </c>
      <c r="AE187" s="702">
        <v>44918</v>
      </c>
      <c r="AF187" s="696" t="s">
        <v>1000</v>
      </c>
      <c r="AG187" s="696" t="s">
        <v>463</v>
      </c>
    </row>
    <row r="188" spans="1:34" ht="144.75" customHeight="1" x14ac:dyDescent="0.35">
      <c r="A188" s="569">
        <v>160</v>
      </c>
      <c r="B188" s="600" t="s">
        <v>377</v>
      </c>
      <c r="C188" s="542" t="s">
        <v>463</v>
      </c>
      <c r="D188" s="601">
        <v>80101706</v>
      </c>
      <c r="E188" s="602" t="s">
        <v>438</v>
      </c>
      <c r="F188" s="597" t="s">
        <v>278</v>
      </c>
      <c r="G188" s="597">
        <v>1</v>
      </c>
      <c r="H188" s="570" t="s">
        <v>293</v>
      </c>
      <c r="I188" s="571">
        <v>11.5</v>
      </c>
      <c r="J188" s="597" t="s">
        <v>305</v>
      </c>
      <c r="K188" s="597" t="s">
        <v>309</v>
      </c>
      <c r="L188" s="597" t="s">
        <v>346</v>
      </c>
      <c r="M188" s="572">
        <v>34630640</v>
      </c>
      <c r="N188" s="572">
        <v>34630640</v>
      </c>
      <c r="O188" s="600" t="s">
        <v>282</v>
      </c>
      <c r="P188" s="600" t="s">
        <v>53</v>
      </c>
      <c r="Q188" s="600" t="s">
        <v>465</v>
      </c>
      <c r="S188" s="695" t="s">
        <v>1001</v>
      </c>
      <c r="T188" s="696" t="s">
        <v>1002</v>
      </c>
      <c r="U188" s="697">
        <v>44568</v>
      </c>
      <c r="V188" s="696" t="s">
        <v>996</v>
      </c>
      <c r="W188" s="698" t="s">
        <v>696</v>
      </c>
      <c r="X188" s="699">
        <v>68859764</v>
      </c>
      <c r="Y188" s="700">
        <v>0</v>
      </c>
      <c r="Z188" s="699">
        <v>68859764</v>
      </c>
      <c r="AA188" s="696" t="s">
        <v>997</v>
      </c>
      <c r="AB188" s="698" t="s">
        <v>1003</v>
      </c>
      <c r="AC188" s="696" t="s">
        <v>999</v>
      </c>
      <c r="AD188" s="702">
        <v>44569</v>
      </c>
      <c r="AE188" s="702">
        <v>44918</v>
      </c>
      <c r="AF188" s="696" t="s">
        <v>1000</v>
      </c>
      <c r="AG188" s="696" t="s">
        <v>463</v>
      </c>
    </row>
    <row r="189" spans="1:34" ht="120" customHeight="1" x14ac:dyDescent="0.35">
      <c r="A189" s="569">
        <v>161</v>
      </c>
      <c r="B189" s="600" t="s">
        <v>467</v>
      </c>
      <c r="C189" s="542" t="s">
        <v>463</v>
      </c>
      <c r="D189" s="601">
        <v>80101706</v>
      </c>
      <c r="E189" s="602" t="s">
        <v>439</v>
      </c>
      <c r="F189" s="597" t="s">
        <v>278</v>
      </c>
      <c r="G189" s="597">
        <v>1</v>
      </c>
      <c r="H189" s="570" t="s">
        <v>293</v>
      </c>
      <c r="I189" s="571">
        <v>11.5</v>
      </c>
      <c r="J189" s="597" t="s">
        <v>305</v>
      </c>
      <c r="K189" s="597" t="s">
        <v>309</v>
      </c>
      <c r="L189" s="597" t="s">
        <v>335</v>
      </c>
      <c r="M189" s="572">
        <v>69261280</v>
      </c>
      <c r="N189" s="572">
        <v>69261280</v>
      </c>
      <c r="O189" s="600" t="s">
        <v>282</v>
      </c>
      <c r="P189" s="600" t="s">
        <v>53</v>
      </c>
      <c r="Q189" s="600" t="s">
        <v>465</v>
      </c>
      <c r="S189" s="695" t="s">
        <v>1004</v>
      </c>
      <c r="T189" s="696" t="s">
        <v>1005</v>
      </c>
      <c r="U189" s="697">
        <v>44567</v>
      </c>
      <c r="V189" s="696" t="s">
        <v>996</v>
      </c>
      <c r="W189" s="698" t="s">
        <v>696</v>
      </c>
      <c r="X189" s="699">
        <v>69261280</v>
      </c>
      <c r="Y189" s="700">
        <v>0</v>
      </c>
      <c r="Z189" s="699">
        <v>69261280</v>
      </c>
      <c r="AA189" s="696" t="s">
        <v>1006</v>
      </c>
      <c r="AB189" s="698">
        <v>822</v>
      </c>
      <c r="AC189" s="696" t="s">
        <v>1007</v>
      </c>
      <c r="AD189" s="702">
        <v>44568</v>
      </c>
      <c r="AE189" s="702">
        <v>44916</v>
      </c>
      <c r="AF189" s="696" t="s">
        <v>1000</v>
      </c>
      <c r="AG189" s="696" t="s">
        <v>463</v>
      </c>
    </row>
    <row r="190" spans="1:34" ht="120" customHeight="1" x14ac:dyDescent="0.35">
      <c r="A190" s="569">
        <v>162</v>
      </c>
      <c r="B190" s="600"/>
      <c r="C190" s="542" t="s">
        <v>463</v>
      </c>
      <c r="D190" s="601">
        <v>80101706</v>
      </c>
      <c r="E190" s="602" t="s">
        <v>440</v>
      </c>
      <c r="F190" s="597" t="s">
        <v>278</v>
      </c>
      <c r="G190" s="597">
        <v>1</v>
      </c>
      <c r="H190" s="570" t="s">
        <v>293</v>
      </c>
      <c r="I190" s="571">
        <v>11.5</v>
      </c>
      <c r="J190" s="597" t="s">
        <v>305</v>
      </c>
      <c r="K190" s="597" t="s">
        <v>281</v>
      </c>
      <c r="L190" s="597" t="s">
        <v>67</v>
      </c>
      <c r="M190" s="572">
        <v>69261280</v>
      </c>
      <c r="N190" s="572">
        <v>69261280</v>
      </c>
      <c r="O190" s="600" t="s">
        <v>282</v>
      </c>
      <c r="P190" s="600" t="s">
        <v>53</v>
      </c>
      <c r="Q190" s="600" t="s">
        <v>465</v>
      </c>
      <c r="S190" s="695" t="s">
        <v>1008</v>
      </c>
      <c r="T190" s="696" t="s">
        <v>1009</v>
      </c>
      <c r="U190" s="697">
        <v>44567</v>
      </c>
      <c r="V190" s="696" t="s">
        <v>1010</v>
      </c>
      <c r="W190" s="698" t="s">
        <v>696</v>
      </c>
      <c r="X190" s="699">
        <v>69261280</v>
      </c>
      <c r="Y190" s="700">
        <v>0</v>
      </c>
      <c r="Z190" s="699">
        <v>69261280</v>
      </c>
      <c r="AA190" s="696" t="s">
        <v>1006</v>
      </c>
      <c r="AB190" s="698">
        <v>2722</v>
      </c>
      <c r="AC190" s="696" t="s">
        <v>1007</v>
      </c>
      <c r="AD190" s="702">
        <v>44568</v>
      </c>
      <c r="AE190" s="702">
        <v>44916</v>
      </c>
      <c r="AF190" s="696" t="s">
        <v>1000</v>
      </c>
      <c r="AG190" s="696" t="s">
        <v>463</v>
      </c>
    </row>
    <row r="191" spans="1:34" ht="157.5" customHeight="1" x14ac:dyDescent="0.35">
      <c r="A191" s="569">
        <v>163</v>
      </c>
      <c r="B191" s="600"/>
      <c r="C191" s="542" t="s">
        <v>463</v>
      </c>
      <c r="D191" s="601">
        <v>80101706</v>
      </c>
      <c r="E191" s="602" t="s">
        <v>620</v>
      </c>
      <c r="F191" s="597" t="s">
        <v>278</v>
      </c>
      <c r="G191" s="597">
        <v>1</v>
      </c>
      <c r="H191" s="570" t="s">
        <v>293</v>
      </c>
      <c r="I191" s="571">
        <v>11.5</v>
      </c>
      <c r="J191" s="597" t="s">
        <v>305</v>
      </c>
      <c r="K191" s="597" t="s">
        <v>281</v>
      </c>
      <c r="L191" s="597" t="s">
        <v>67</v>
      </c>
      <c r="M191" s="572">
        <v>24360864</v>
      </c>
      <c r="N191" s="572">
        <v>24360864</v>
      </c>
      <c r="O191" s="600" t="s">
        <v>282</v>
      </c>
      <c r="P191" s="600" t="s">
        <v>53</v>
      </c>
      <c r="Q191" s="600" t="s">
        <v>465</v>
      </c>
      <c r="S191" s="695" t="s">
        <v>1011</v>
      </c>
      <c r="T191" s="696" t="s">
        <v>1012</v>
      </c>
      <c r="U191" s="697">
        <v>44567</v>
      </c>
      <c r="V191" s="696" t="s">
        <v>1013</v>
      </c>
      <c r="W191" s="698" t="s">
        <v>952</v>
      </c>
      <c r="X191" s="699">
        <v>24360864</v>
      </c>
      <c r="Y191" s="700">
        <v>0</v>
      </c>
      <c r="Z191" s="699">
        <v>24360864</v>
      </c>
      <c r="AA191" s="696" t="s">
        <v>1014</v>
      </c>
      <c r="AB191" s="698">
        <v>2822</v>
      </c>
      <c r="AC191" s="696" t="s">
        <v>1007</v>
      </c>
      <c r="AD191" s="702">
        <v>44568</v>
      </c>
      <c r="AE191" s="702">
        <v>44916</v>
      </c>
      <c r="AF191" s="696" t="s">
        <v>1000</v>
      </c>
      <c r="AG191" s="696" t="s">
        <v>463</v>
      </c>
    </row>
    <row r="192" spans="1:34" ht="191.45" customHeight="1" x14ac:dyDescent="0.35">
      <c r="A192" s="569">
        <v>164</v>
      </c>
      <c r="B192" s="600" t="s">
        <v>469</v>
      </c>
      <c r="C192" s="542" t="s">
        <v>470</v>
      </c>
      <c r="D192" s="601">
        <v>80101706</v>
      </c>
      <c r="E192" s="602" t="s">
        <v>442</v>
      </c>
      <c r="F192" s="597" t="s">
        <v>278</v>
      </c>
      <c r="G192" s="597">
        <v>1</v>
      </c>
      <c r="H192" s="570" t="s">
        <v>293</v>
      </c>
      <c r="I192" s="571">
        <v>11</v>
      </c>
      <c r="J192" s="597" t="s">
        <v>305</v>
      </c>
      <c r="K192" s="597" t="s">
        <v>309</v>
      </c>
      <c r="L192" s="597" t="s">
        <v>335</v>
      </c>
      <c r="M192" s="572">
        <v>61600000</v>
      </c>
      <c r="N192" s="572">
        <v>61600000</v>
      </c>
      <c r="O192" s="600" t="s">
        <v>282</v>
      </c>
      <c r="P192" s="600" t="s">
        <v>53</v>
      </c>
      <c r="Q192" s="600" t="s">
        <v>472</v>
      </c>
      <c r="S192" s="695" t="s">
        <v>1339</v>
      </c>
      <c r="T192" s="696" t="s">
        <v>1340</v>
      </c>
      <c r="U192" s="697">
        <v>44589</v>
      </c>
      <c r="V192" s="696" t="s">
        <v>1341</v>
      </c>
      <c r="W192" s="698" t="s">
        <v>696</v>
      </c>
      <c r="X192" s="699">
        <v>39665842</v>
      </c>
      <c r="Y192" s="700">
        <v>0</v>
      </c>
      <c r="Z192" s="699">
        <v>39665842</v>
      </c>
      <c r="AA192" s="696" t="s">
        <v>1342</v>
      </c>
      <c r="AB192" s="701" t="s">
        <v>698</v>
      </c>
      <c r="AC192" s="696" t="s">
        <v>1343</v>
      </c>
      <c r="AD192" s="702" t="s">
        <v>700</v>
      </c>
      <c r="AE192" s="702">
        <v>44916</v>
      </c>
      <c r="AF192" s="696" t="s">
        <v>1344</v>
      </c>
      <c r="AG192" s="696" t="s">
        <v>1345</v>
      </c>
    </row>
    <row r="193" spans="1:33" ht="222.95" customHeight="1" x14ac:dyDescent="0.35">
      <c r="A193" s="569">
        <v>165</v>
      </c>
      <c r="B193" s="600"/>
      <c r="C193" s="542" t="s">
        <v>470</v>
      </c>
      <c r="D193" s="601">
        <v>80101706</v>
      </c>
      <c r="E193" s="602" t="s">
        <v>665</v>
      </c>
      <c r="F193" s="597" t="s">
        <v>278</v>
      </c>
      <c r="G193" s="597">
        <v>1</v>
      </c>
      <c r="H193" s="570" t="s">
        <v>293</v>
      </c>
      <c r="I193" s="571">
        <v>11</v>
      </c>
      <c r="J193" s="597" t="s">
        <v>305</v>
      </c>
      <c r="K193" s="597" t="s">
        <v>281</v>
      </c>
      <c r="L193" s="597" t="s">
        <v>67</v>
      </c>
      <c r="M193" s="572">
        <v>21131000</v>
      </c>
      <c r="N193" s="572">
        <v>21131000</v>
      </c>
      <c r="O193" s="600" t="s">
        <v>282</v>
      </c>
      <c r="P193" s="600" t="s">
        <v>53</v>
      </c>
      <c r="Q193" s="600" t="s">
        <v>472</v>
      </c>
      <c r="S193" s="695" t="s">
        <v>1614</v>
      </c>
      <c r="T193" s="696" t="s">
        <v>1615</v>
      </c>
      <c r="U193" s="697">
        <v>44589</v>
      </c>
      <c r="V193" s="696" t="s">
        <v>1616</v>
      </c>
      <c r="W193" s="698" t="s">
        <v>952</v>
      </c>
      <c r="X193" s="699">
        <v>20746800</v>
      </c>
      <c r="Y193" s="700">
        <v>0</v>
      </c>
      <c r="Z193" s="699">
        <v>20746800</v>
      </c>
      <c r="AA193" s="696" t="s">
        <v>1617</v>
      </c>
      <c r="AB193" s="701">
        <v>0</v>
      </c>
      <c r="AC193" s="696" t="s">
        <v>1618</v>
      </c>
      <c r="AD193" s="702" t="s">
        <v>700</v>
      </c>
      <c r="AE193" s="702">
        <v>44916</v>
      </c>
      <c r="AF193" s="696" t="s">
        <v>1344</v>
      </c>
      <c r="AG193" s="696" t="s">
        <v>1345</v>
      </c>
    </row>
    <row r="194" spans="1:33" ht="207" customHeight="1" x14ac:dyDescent="0.35">
      <c r="A194" s="569">
        <v>166</v>
      </c>
      <c r="B194" s="600"/>
      <c r="C194" s="542" t="s">
        <v>470</v>
      </c>
      <c r="D194" s="601">
        <v>80101706</v>
      </c>
      <c r="E194" s="602" t="s">
        <v>621</v>
      </c>
      <c r="F194" s="597" t="s">
        <v>278</v>
      </c>
      <c r="G194" s="597">
        <v>1</v>
      </c>
      <c r="H194" s="570" t="s">
        <v>293</v>
      </c>
      <c r="I194" s="571">
        <v>11</v>
      </c>
      <c r="J194" s="597" t="s">
        <v>305</v>
      </c>
      <c r="K194" s="597" t="s">
        <v>281</v>
      </c>
      <c r="L194" s="597" t="s">
        <v>67</v>
      </c>
      <c r="M194" s="572">
        <v>22844800</v>
      </c>
      <c r="N194" s="572">
        <v>22844800</v>
      </c>
      <c r="O194" s="600" t="s">
        <v>282</v>
      </c>
      <c r="P194" s="600" t="s">
        <v>53</v>
      </c>
      <c r="Q194" s="600" t="s">
        <v>472</v>
      </c>
      <c r="S194" s="695" t="s">
        <v>1346</v>
      </c>
      <c r="T194" s="696" t="s">
        <v>1347</v>
      </c>
      <c r="U194" s="697">
        <v>44587</v>
      </c>
      <c r="V194" s="696" t="s">
        <v>1348</v>
      </c>
      <c r="W194" s="698" t="s">
        <v>952</v>
      </c>
      <c r="X194" s="699">
        <v>22637120</v>
      </c>
      <c r="Y194" s="700">
        <v>0</v>
      </c>
      <c r="Z194" s="699">
        <v>22637120</v>
      </c>
      <c r="AA194" s="696" t="s">
        <v>1349</v>
      </c>
      <c r="AB194" s="701" t="s">
        <v>698</v>
      </c>
      <c r="AC194" s="696" t="s">
        <v>1350</v>
      </c>
      <c r="AD194" s="702" t="s">
        <v>700</v>
      </c>
      <c r="AE194" s="702">
        <v>44916</v>
      </c>
      <c r="AF194" s="696" t="s">
        <v>1344</v>
      </c>
      <c r="AG194" s="696" t="s">
        <v>1345</v>
      </c>
    </row>
    <row r="195" spans="1:33" ht="157.5" customHeight="1" x14ac:dyDescent="0.35">
      <c r="A195" s="569">
        <v>167</v>
      </c>
      <c r="B195" s="600" t="s">
        <v>469</v>
      </c>
      <c r="C195" s="591" t="s">
        <v>322</v>
      </c>
      <c r="D195" s="601">
        <v>80101706</v>
      </c>
      <c r="E195" s="602" t="s">
        <v>445</v>
      </c>
      <c r="F195" s="597" t="s">
        <v>278</v>
      </c>
      <c r="G195" s="597">
        <v>1</v>
      </c>
      <c r="H195" s="570" t="s">
        <v>293</v>
      </c>
      <c r="I195" s="571">
        <v>11</v>
      </c>
      <c r="J195" s="597" t="s">
        <v>305</v>
      </c>
      <c r="K195" s="597" t="s">
        <v>309</v>
      </c>
      <c r="L195" s="597" t="s">
        <v>335</v>
      </c>
      <c r="M195" s="572">
        <v>46603392</v>
      </c>
      <c r="N195" s="572">
        <v>46603392</v>
      </c>
      <c r="O195" s="600" t="s">
        <v>282</v>
      </c>
      <c r="P195" s="600" t="s">
        <v>53</v>
      </c>
      <c r="Q195" s="600" t="s">
        <v>325</v>
      </c>
      <c r="S195" s="695" t="s">
        <v>1351</v>
      </c>
      <c r="T195" s="696" t="s">
        <v>1352</v>
      </c>
      <c r="U195" s="697">
        <v>44587</v>
      </c>
      <c r="V195" s="696" t="s">
        <v>1353</v>
      </c>
      <c r="W195" s="698" t="s">
        <v>696</v>
      </c>
      <c r="X195" s="699">
        <v>42716249</v>
      </c>
      <c r="Y195" s="700">
        <v>0</v>
      </c>
      <c r="Z195" s="699">
        <f t="shared" ref="Z195" si="15">X195+Y195</f>
        <v>42716249</v>
      </c>
      <c r="AA195" s="696" t="s">
        <v>1354</v>
      </c>
      <c r="AB195" s="701" t="s">
        <v>698</v>
      </c>
      <c r="AC195" s="696" t="s">
        <v>1355</v>
      </c>
      <c r="AD195" s="702" t="s">
        <v>700</v>
      </c>
      <c r="AE195" s="702">
        <v>44916</v>
      </c>
      <c r="AF195" s="696" t="s">
        <v>1356</v>
      </c>
      <c r="AG195" s="696" t="s">
        <v>1021</v>
      </c>
    </row>
    <row r="196" spans="1:33" ht="157.5" customHeight="1" x14ac:dyDescent="0.35">
      <c r="A196" s="569">
        <v>168</v>
      </c>
      <c r="B196" s="600"/>
      <c r="C196" s="591" t="s">
        <v>322</v>
      </c>
      <c r="D196" s="601">
        <v>80101706</v>
      </c>
      <c r="E196" s="602" t="s">
        <v>446</v>
      </c>
      <c r="F196" s="597" t="s">
        <v>278</v>
      </c>
      <c r="G196" s="597">
        <v>1</v>
      </c>
      <c r="H196" s="570" t="s">
        <v>293</v>
      </c>
      <c r="I196" s="571">
        <v>11</v>
      </c>
      <c r="J196" s="597" t="s">
        <v>305</v>
      </c>
      <c r="K196" s="597" t="s">
        <v>281</v>
      </c>
      <c r="L196" s="597" t="s">
        <v>67</v>
      </c>
      <c r="M196" s="572">
        <v>58300135.030000001</v>
      </c>
      <c r="N196" s="572">
        <v>58300135.030000001</v>
      </c>
      <c r="O196" s="600" t="s">
        <v>282</v>
      </c>
      <c r="P196" s="600" t="s">
        <v>53</v>
      </c>
      <c r="Q196" s="600" t="s">
        <v>325</v>
      </c>
      <c r="S196" s="695" t="s">
        <v>1015</v>
      </c>
      <c r="T196" s="696" t="s">
        <v>1016</v>
      </c>
      <c r="U196" s="697">
        <v>44580</v>
      </c>
      <c r="V196" s="696" t="s">
        <v>1017</v>
      </c>
      <c r="W196" s="698" t="s">
        <v>696</v>
      </c>
      <c r="X196" s="699">
        <v>57435148</v>
      </c>
      <c r="Y196" s="700">
        <v>0</v>
      </c>
      <c r="Z196" s="699">
        <v>57435148</v>
      </c>
      <c r="AA196" s="696" t="s">
        <v>1018</v>
      </c>
      <c r="AB196" s="701" t="s">
        <v>698</v>
      </c>
      <c r="AC196" s="696" t="s">
        <v>1019</v>
      </c>
      <c r="AD196" s="702" t="s">
        <v>700</v>
      </c>
      <c r="AE196" s="702">
        <v>44916</v>
      </c>
      <c r="AF196" s="696" t="s">
        <v>1020</v>
      </c>
      <c r="AG196" s="696" t="s">
        <v>1021</v>
      </c>
    </row>
    <row r="197" spans="1:33" ht="157.5" customHeight="1" x14ac:dyDescent="0.35">
      <c r="A197" s="569">
        <v>169</v>
      </c>
      <c r="B197" s="600" t="s">
        <v>377</v>
      </c>
      <c r="C197" s="542" t="s">
        <v>475</v>
      </c>
      <c r="D197" s="601">
        <v>80101706</v>
      </c>
      <c r="E197" s="602" t="s">
        <v>448</v>
      </c>
      <c r="F197" s="597" t="s">
        <v>278</v>
      </c>
      <c r="G197" s="597">
        <v>1</v>
      </c>
      <c r="H197" s="570" t="s">
        <v>293</v>
      </c>
      <c r="I197" s="571">
        <v>11.233333333333333</v>
      </c>
      <c r="J197" s="597" t="s">
        <v>305</v>
      </c>
      <c r="K197" s="597" t="s">
        <v>309</v>
      </c>
      <c r="L197" s="597" t="s">
        <v>346</v>
      </c>
      <c r="M197" s="572">
        <v>29744968</v>
      </c>
      <c r="N197" s="572">
        <v>29744968</v>
      </c>
      <c r="O197" s="600" t="s">
        <v>282</v>
      </c>
      <c r="P197" s="600" t="s">
        <v>53</v>
      </c>
      <c r="Q197" s="600" t="s">
        <v>477</v>
      </c>
      <c r="S197" s="695" t="s">
        <v>1357</v>
      </c>
      <c r="T197" s="696" t="s">
        <v>1358</v>
      </c>
      <c r="U197" s="697">
        <v>44583</v>
      </c>
      <c r="V197" s="696" t="s">
        <v>1359</v>
      </c>
      <c r="W197" s="698" t="s">
        <v>696</v>
      </c>
      <c r="X197" s="699">
        <v>28950592</v>
      </c>
      <c r="Y197" s="700">
        <v>0</v>
      </c>
      <c r="Z197" s="699">
        <v>28950592</v>
      </c>
      <c r="AA197" s="696" t="s">
        <v>1360</v>
      </c>
      <c r="AB197" s="701" t="s">
        <v>698</v>
      </c>
      <c r="AC197" s="696" t="s">
        <v>1361</v>
      </c>
      <c r="AD197" s="702" t="s">
        <v>700</v>
      </c>
      <c r="AE197" s="702">
        <v>44916</v>
      </c>
      <c r="AF197" s="696" t="s">
        <v>1027</v>
      </c>
      <c r="AG197" s="696" t="s">
        <v>1028</v>
      </c>
    </row>
    <row r="198" spans="1:33" ht="157.5" customHeight="1" x14ac:dyDescent="0.35">
      <c r="A198" s="569">
        <v>170</v>
      </c>
      <c r="B198" s="600" t="s">
        <v>377</v>
      </c>
      <c r="C198" s="542" t="s">
        <v>475</v>
      </c>
      <c r="D198" s="601">
        <v>80101706</v>
      </c>
      <c r="E198" s="602" t="s">
        <v>622</v>
      </c>
      <c r="F198" s="597" t="s">
        <v>278</v>
      </c>
      <c r="G198" s="597">
        <v>1</v>
      </c>
      <c r="H198" s="570" t="s">
        <v>293</v>
      </c>
      <c r="I198" s="571">
        <v>11.233333333333333</v>
      </c>
      <c r="J198" s="597" t="s">
        <v>305</v>
      </c>
      <c r="K198" s="597" t="s">
        <v>309</v>
      </c>
      <c r="L198" s="597" t="s">
        <v>346</v>
      </c>
      <c r="M198" s="572">
        <v>29744968</v>
      </c>
      <c r="N198" s="572">
        <v>29744968</v>
      </c>
      <c r="O198" s="600" t="s">
        <v>282</v>
      </c>
      <c r="P198" s="600" t="s">
        <v>53</v>
      </c>
      <c r="Q198" s="600" t="s">
        <v>477</v>
      </c>
      <c r="S198" s="695" t="s">
        <v>1362</v>
      </c>
      <c r="T198" s="696" t="s">
        <v>1363</v>
      </c>
      <c r="U198" s="697">
        <v>44583</v>
      </c>
      <c r="V198" s="696" t="s">
        <v>1359</v>
      </c>
      <c r="W198" s="698" t="s">
        <v>696</v>
      </c>
      <c r="X198" s="699">
        <v>28950592</v>
      </c>
      <c r="Y198" s="700">
        <v>0</v>
      </c>
      <c r="Z198" s="699">
        <v>28950592</v>
      </c>
      <c r="AA198" s="696" t="s">
        <v>1360</v>
      </c>
      <c r="AB198" s="701" t="s">
        <v>698</v>
      </c>
      <c r="AC198" s="696" t="s">
        <v>1361</v>
      </c>
      <c r="AD198" s="702" t="s">
        <v>700</v>
      </c>
      <c r="AE198" s="702">
        <v>44916</v>
      </c>
      <c r="AF198" s="696" t="s">
        <v>1027</v>
      </c>
      <c r="AG198" s="696" t="s">
        <v>1028</v>
      </c>
    </row>
    <row r="199" spans="1:33" ht="157.5" customHeight="1" x14ac:dyDescent="0.35">
      <c r="A199" s="569">
        <v>171</v>
      </c>
      <c r="B199" s="600" t="s">
        <v>377</v>
      </c>
      <c r="C199" s="542" t="s">
        <v>475</v>
      </c>
      <c r="D199" s="601">
        <v>80101706</v>
      </c>
      <c r="E199" s="602" t="s">
        <v>623</v>
      </c>
      <c r="F199" s="597" t="s">
        <v>278</v>
      </c>
      <c r="G199" s="597">
        <v>1</v>
      </c>
      <c r="H199" s="570" t="s">
        <v>293</v>
      </c>
      <c r="I199" s="571">
        <v>11</v>
      </c>
      <c r="J199" s="597" t="s">
        <v>305</v>
      </c>
      <c r="K199" s="597" t="s">
        <v>309</v>
      </c>
      <c r="L199" s="597" t="s">
        <v>346</v>
      </c>
      <c r="M199" s="572">
        <v>61680960</v>
      </c>
      <c r="N199" s="572">
        <v>61680960</v>
      </c>
      <c r="O199" s="600" t="s">
        <v>282</v>
      </c>
      <c r="P199" s="600" t="s">
        <v>53</v>
      </c>
      <c r="Q199" s="600" t="s">
        <v>477</v>
      </c>
      <c r="S199" s="695" t="s">
        <v>1022</v>
      </c>
      <c r="T199" s="696" t="s">
        <v>1023</v>
      </c>
      <c r="U199" s="697">
        <v>44574</v>
      </c>
      <c r="V199" s="696" t="s">
        <v>1024</v>
      </c>
      <c r="W199" s="698" t="s">
        <v>696</v>
      </c>
      <c r="X199" s="699">
        <v>61307136</v>
      </c>
      <c r="Y199" s="700">
        <v>0</v>
      </c>
      <c r="Z199" s="699">
        <f>X199+Y199</f>
        <v>61307136</v>
      </c>
      <c r="AA199" s="696" t="s">
        <v>1025</v>
      </c>
      <c r="AB199" s="701" t="s">
        <v>698</v>
      </c>
      <c r="AC199" s="696" t="s">
        <v>1026</v>
      </c>
      <c r="AD199" s="702" t="s">
        <v>700</v>
      </c>
      <c r="AE199" s="702">
        <v>44904</v>
      </c>
      <c r="AF199" s="696" t="s">
        <v>1027</v>
      </c>
      <c r="AG199" s="696" t="s">
        <v>1028</v>
      </c>
    </row>
    <row r="200" spans="1:33" ht="157.5" customHeight="1" x14ac:dyDescent="0.35">
      <c r="A200" s="569">
        <v>172</v>
      </c>
      <c r="B200" s="600" t="s">
        <v>377</v>
      </c>
      <c r="C200" s="542" t="s">
        <v>475</v>
      </c>
      <c r="D200" s="601">
        <v>80101706</v>
      </c>
      <c r="E200" s="602" t="s">
        <v>624</v>
      </c>
      <c r="F200" s="597" t="s">
        <v>278</v>
      </c>
      <c r="G200" s="597">
        <v>1</v>
      </c>
      <c r="H200" s="570" t="s">
        <v>293</v>
      </c>
      <c r="I200" s="571">
        <v>11</v>
      </c>
      <c r="J200" s="597" t="s">
        <v>305</v>
      </c>
      <c r="K200" s="597" t="s">
        <v>309</v>
      </c>
      <c r="L200" s="597" t="s">
        <v>346</v>
      </c>
      <c r="M200" s="572">
        <v>62914577</v>
      </c>
      <c r="N200" s="572">
        <v>62914577</v>
      </c>
      <c r="O200" s="600" t="s">
        <v>282</v>
      </c>
      <c r="P200" s="600" t="s">
        <v>53</v>
      </c>
      <c r="Q200" s="600" t="s">
        <v>477</v>
      </c>
      <c r="S200" s="695" t="s">
        <v>1029</v>
      </c>
      <c r="T200" s="696" t="s">
        <v>1030</v>
      </c>
      <c r="U200" s="697">
        <v>44583</v>
      </c>
      <c r="V200" s="696" t="s">
        <v>1031</v>
      </c>
      <c r="W200" s="698" t="s">
        <v>696</v>
      </c>
      <c r="X200" s="699">
        <v>62533277</v>
      </c>
      <c r="Y200" s="700">
        <v>0</v>
      </c>
      <c r="Z200" s="699">
        <v>62533277</v>
      </c>
      <c r="AA200" s="696" t="s">
        <v>1032</v>
      </c>
      <c r="AB200" s="701" t="s">
        <v>698</v>
      </c>
      <c r="AC200" s="696" t="s">
        <v>1033</v>
      </c>
      <c r="AD200" s="702" t="s">
        <v>700</v>
      </c>
      <c r="AE200" s="702">
        <v>44916</v>
      </c>
      <c r="AF200" s="696" t="s">
        <v>1027</v>
      </c>
      <c r="AG200" s="696" t="s">
        <v>1028</v>
      </c>
    </row>
    <row r="201" spans="1:33" ht="157.5" customHeight="1" x14ac:dyDescent="0.35">
      <c r="A201" s="569">
        <v>173</v>
      </c>
      <c r="B201" s="600" t="s">
        <v>377</v>
      </c>
      <c r="C201" s="542" t="s">
        <v>475</v>
      </c>
      <c r="D201" s="601">
        <v>80101706</v>
      </c>
      <c r="E201" s="602" t="s">
        <v>449</v>
      </c>
      <c r="F201" s="597" t="s">
        <v>278</v>
      </c>
      <c r="G201" s="597">
        <v>1</v>
      </c>
      <c r="H201" s="570" t="s">
        <v>293</v>
      </c>
      <c r="I201" s="571">
        <v>11</v>
      </c>
      <c r="J201" s="597" t="s">
        <v>305</v>
      </c>
      <c r="K201" s="597" t="s">
        <v>309</v>
      </c>
      <c r="L201" s="597" t="s">
        <v>346</v>
      </c>
      <c r="M201" s="572">
        <v>62914577</v>
      </c>
      <c r="N201" s="572">
        <v>62914577</v>
      </c>
      <c r="O201" s="600" t="s">
        <v>282</v>
      </c>
      <c r="P201" s="600" t="s">
        <v>53</v>
      </c>
      <c r="Q201" s="600" t="s">
        <v>477</v>
      </c>
      <c r="S201" s="695" t="s">
        <v>1034</v>
      </c>
      <c r="T201" s="696" t="s">
        <v>1035</v>
      </c>
      <c r="U201" s="697">
        <v>44576</v>
      </c>
      <c r="V201" s="696" t="s">
        <v>1036</v>
      </c>
      <c r="W201" s="698" t="s">
        <v>696</v>
      </c>
      <c r="X201" s="699">
        <v>62914577</v>
      </c>
      <c r="Y201" s="700">
        <v>0</v>
      </c>
      <c r="Z201" s="699">
        <v>62914577</v>
      </c>
      <c r="AA201" s="696" t="s">
        <v>1037</v>
      </c>
      <c r="AB201" s="701" t="s">
        <v>698</v>
      </c>
      <c r="AC201" s="696" t="s">
        <v>1038</v>
      </c>
      <c r="AD201" s="702" t="s">
        <v>700</v>
      </c>
      <c r="AE201" s="702">
        <v>44911</v>
      </c>
      <c r="AF201" s="696" t="s">
        <v>1027</v>
      </c>
      <c r="AG201" s="687"/>
    </row>
    <row r="202" spans="1:33" ht="157.5" customHeight="1" x14ac:dyDescent="0.35">
      <c r="A202" s="569">
        <v>174</v>
      </c>
      <c r="B202" s="600" t="s">
        <v>377</v>
      </c>
      <c r="C202" s="542" t="s">
        <v>475</v>
      </c>
      <c r="D202" s="601">
        <v>80101706</v>
      </c>
      <c r="E202" s="602" t="s">
        <v>450</v>
      </c>
      <c r="F202" s="597" t="s">
        <v>278</v>
      </c>
      <c r="G202" s="597">
        <v>1</v>
      </c>
      <c r="H202" s="570" t="s">
        <v>293</v>
      </c>
      <c r="I202" s="571">
        <v>11</v>
      </c>
      <c r="J202" s="597" t="s">
        <v>305</v>
      </c>
      <c r="K202" s="597" t="s">
        <v>309</v>
      </c>
      <c r="L202" s="597" t="s">
        <v>346</v>
      </c>
      <c r="M202" s="572">
        <v>62914577</v>
      </c>
      <c r="N202" s="572">
        <v>62914577</v>
      </c>
      <c r="O202" s="600" t="s">
        <v>282</v>
      </c>
      <c r="P202" s="600" t="s">
        <v>53</v>
      </c>
      <c r="Q202" s="600" t="s">
        <v>477</v>
      </c>
      <c r="S202" s="695" t="s">
        <v>1364</v>
      </c>
      <c r="T202" s="696" t="s">
        <v>1365</v>
      </c>
      <c r="U202" s="697">
        <v>44589</v>
      </c>
      <c r="V202" s="696" t="s">
        <v>1036</v>
      </c>
      <c r="W202" s="698" t="s">
        <v>696</v>
      </c>
      <c r="X202" s="699">
        <v>61770676</v>
      </c>
      <c r="Y202" s="700">
        <v>0</v>
      </c>
      <c r="Z202" s="699">
        <f t="shared" ref="Z202" si="16">X202+Y202</f>
        <v>61770676</v>
      </c>
      <c r="AA202" s="696" t="s">
        <v>1366</v>
      </c>
      <c r="AB202" s="701" t="s">
        <v>698</v>
      </c>
      <c r="AC202" s="696" t="s">
        <v>1367</v>
      </c>
      <c r="AD202" s="702" t="s">
        <v>700</v>
      </c>
      <c r="AE202" s="702">
        <v>44916</v>
      </c>
      <c r="AF202" s="696" t="s">
        <v>1027</v>
      </c>
      <c r="AG202" s="696" t="s">
        <v>1028</v>
      </c>
    </row>
    <row r="203" spans="1:33" ht="157.5" customHeight="1" x14ac:dyDescent="0.35">
      <c r="A203" s="569">
        <v>175</v>
      </c>
      <c r="B203" s="600" t="s">
        <v>377</v>
      </c>
      <c r="C203" s="542" t="s">
        <v>475</v>
      </c>
      <c r="D203" s="601">
        <v>80101706</v>
      </c>
      <c r="E203" s="602" t="s">
        <v>451</v>
      </c>
      <c r="F203" s="597" t="s">
        <v>278</v>
      </c>
      <c r="G203" s="597">
        <v>1</v>
      </c>
      <c r="H203" s="570" t="s">
        <v>293</v>
      </c>
      <c r="I203" s="571">
        <v>11</v>
      </c>
      <c r="J203" s="597" t="s">
        <v>305</v>
      </c>
      <c r="K203" s="597" t="s">
        <v>309</v>
      </c>
      <c r="L203" s="597" t="s">
        <v>346</v>
      </c>
      <c r="M203" s="572">
        <v>46603392</v>
      </c>
      <c r="N203" s="572">
        <v>46603392</v>
      </c>
      <c r="O203" s="600" t="s">
        <v>282</v>
      </c>
      <c r="P203" s="600" t="s">
        <v>53</v>
      </c>
      <c r="Q203" s="600" t="s">
        <v>477</v>
      </c>
      <c r="S203" s="695" t="s">
        <v>1039</v>
      </c>
      <c r="T203" s="696" t="s">
        <v>1040</v>
      </c>
      <c r="U203" s="697">
        <v>44573</v>
      </c>
      <c r="V203" s="696" t="s">
        <v>1041</v>
      </c>
      <c r="W203" s="698" t="s">
        <v>696</v>
      </c>
      <c r="X203" s="699">
        <v>46320947</v>
      </c>
      <c r="Y203" s="700">
        <v>0</v>
      </c>
      <c r="Z203" s="699">
        <f>X203+Y203</f>
        <v>46320947</v>
      </c>
      <c r="AA203" s="696" t="s">
        <v>1042</v>
      </c>
      <c r="AB203" s="701" t="s">
        <v>698</v>
      </c>
      <c r="AC203" s="696" t="s">
        <v>1026</v>
      </c>
      <c r="AD203" s="702" t="s">
        <v>700</v>
      </c>
      <c r="AE203" s="702">
        <v>44904</v>
      </c>
      <c r="AF203" s="696" t="s">
        <v>1027</v>
      </c>
      <c r="AG203" s="696" t="s">
        <v>1028</v>
      </c>
    </row>
    <row r="204" spans="1:33" ht="157.5" customHeight="1" x14ac:dyDescent="0.35">
      <c r="A204" s="569">
        <v>176</v>
      </c>
      <c r="B204" s="600" t="s">
        <v>377</v>
      </c>
      <c r="C204" s="542" t="s">
        <v>475</v>
      </c>
      <c r="D204" s="601">
        <v>80101706</v>
      </c>
      <c r="E204" s="602" t="s">
        <v>625</v>
      </c>
      <c r="F204" s="597" t="s">
        <v>278</v>
      </c>
      <c r="G204" s="597">
        <v>1</v>
      </c>
      <c r="H204" s="570" t="s">
        <v>293</v>
      </c>
      <c r="I204" s="571">
        <v>10.966666666666667</v>
      </c>
      <c r="J204" s="597" t="s">
        <v>305</v>
      </c>
      <c r="K204" s="597" t="s">
        <v>309</v>
      </c>
      <c r="L204" s="597" t="s">
        <v>346</v>
      </c>
      <c r="M204" s="572">
        <v>26335495.900000002</v>
      </c>
      <c r="N204" s="572">
        <v>26335495.900000002</v>
      </c>
      <c r="O204" s="600" t="s">
        <v>282</v>
      </c>
      <c r="P204" s="600" t="s">
        <v>53</v>
      </c>
      <c r="Q204" s="600" t="s">
        <v>477</v>
      </c>
      <c r="S204" s="695" t="s">
        <v>1043</v>
      </c>
      <c r="T204" s="696" t="s">
        <v>1044</v>
      </c>
      <c r="U204" s="697">
        <v>44574</v>
      </c>
      <c r="V204" s="696" t="s">
        <v>1045</v>
      </c>
      <c r="W204" s="698" t="s">
        <v>696</v>
      </c>
      <c r="X204" s="699">
        <v>26335496</v>
      </c>
      <c r="Y204" s="700">
        <v>0</v>
      </c>
      <c r="Z204" s="699">
        <f>X204+Y204</f>
        <v>26335496</v>
      </c>
      <c r="AA204" s="696" t="s">
        <v>1046</v>
      </c>
      <c r="AB204" s="701" t="s">
        <v>698</v>
      </c>
      <c r="AC204" s="696" t="s">
        <v>1047</v>
      </c>
      <c r="AD204" s="702" t="s">
        <v>700</v>
      </c>
      <c r="AE204" s="702">
        <v>44907</v>
      </c>
      <c r="AF204" s="696" t="s">
        <v>1027</v>
      </c>
      <c r="AG204" s="696" t="s">
        <v>1028</v>
      </c>
    </row>
    <row r="205" spans="1:33" ht="157.5" customHeight="1" x14ac:dyDescent="0.35">
      <c r="A205" s="569">
        <v>177</v>
      </c>
      <c r="B205" s="600" t="s">
        <v>377</v>
      </c>
      <c r="C205" s="542" t="s">
        <v>475</v>
      </c>
      <c r="D205" s="601">
        <v>80101706</v>
      </c>
      <c r="E205" s="602" t="s">
        <v>626</v>
      </c>
      <c r="F205" s="597" t="s">
        <v>278</v>
      </c>
      <c r="G205" s="597">
        <v>1</v>
      </c>
      <c r="H205" s="570" t="s">
        <v>293</v>
      </c>
      <c r="I205" s="571">
        <v>11.233333333333333</v>
      </c>
      <c r="J205" s="597" t="s">
        <v>305</v>
      </c>
      <c r="K205" s="597" t="s">
        <v>309</v>
      </c>
      <c r="L205" s="597" t="s">
        <v>346</v>
      </c>
      <c r="M205" s="572">
        <v>29744968</v>
      </c>
      <c r="N205" s="572">
        <v>29744968</v>
      </c>
      <c r="O205" s="600" t="s">
        <v>282</v>
      </c>
      <c r="P205" s="600" t="s">
        <v>53</v>
      </c>
      <c r="Q205" s="600" t="s">
        <v>477</v>
      </c>
      <c r="S205" s="695" t="s">
        <v>1368</v>
      </c>
      <c r="T205" s="696" t="s">
        <v>1369</v>
      </c>
      <c r="U205" s="697">
        <v>44583</v>
      </c>
      <c r="V205" s="696" t="s">
        <v>1359</v>
      </c>
      <c r="W205" s="698" t="s">
        <v>696</v>
      </c>
      <c r="X205" s="699">
        <v>28950592</v>
      </c>
      <c r="Y205" s="700">
        <v>0</v>
      </c>
      <c r="Z205" s="699">
        <v>28950592</v>
      </c>
      <c r="AA205" s="696" t="s">
        <v>1360</v>
      </c>
      <c r="AB205" s="701" t="s">
        <v>698</v>
      </c>
      <c r="AC205" s="696" t="s">
        <v>1361</v>
      </c>
      <c r="AD205" s="702" t="s">
        <v>700</v>
      </c>
      <c r="AE205" s="702">
        <v>44916</v>
      </c>
      <c r="AF205" s="696" t="s">
        <v>1027</v>
      </c>
      <c r="AG205" s="696" t="s">
        <v>1028</v>
      </c>
    </row>
    <row r="206" spans="1:33" ht="157.5" customHeight="1" x14ac:dyDescent="0.35">
      <c r="A206" s="569">
        <v>178</v>
      </c>
      <c r="B206" s="600" t="s">
        <v>377</v>
      </c>
      <c r="C206" s="542" t="s">
        <v>475</v>
      </c>
      <c r="D206" s="601">
        <v>80101706</v>
      </c>
      <c r="E206" s="602" t="s">
        <v>627</v>
      </c>
      <c r="F206" s="597" t="s">
        <v>278</v>
      </c>
      <c r="G206" s="597">
        <v>1</v>
      </c>
      <c r="H206" s="570" t="s">
        <v>293</v>
      </c>
      <c r="I206" s="571">
        <v>11.233333333333333</v>
      </c>
      <c r="J206" s="597" t="s">
        <v>305</v>
      </c>
      <c r="K206" s="597" t="s">
        <v>309</v>
      </c>
      <c r="L206" s="597" t="s">
        <v>346</v>
      </c>
      <c r="M206" s="572">
        <v>26975872.700000003</v>
      </c>
      <c r="N206" s="572">
        <v>26975872.700000003</v>
      </c>
      <c r="O206" s="600" t="s">
        <v>282</v>
      </c>
      <c r="P206" s="600" t="s">
        <v>53</v>
      </c>
      <c r="Q206" s="600" t="s">
        <v>477</v>
      </c>
      <c r="S206" s="695" t="s">
        <v>1370</v>
      </c>
      <c r="T206" s="696" t="s">
        <v>1371</v>
      </c>
      <c r="U206" s="697">
        <v>44583</v>
      </c>
      <c r="V206" s="696" t="s">
        <v>1045</v>
      </c>
      <c r="W206" s="698" t="s">
        <v>952</v>
      </c>
      <c r="X206" s="699">
        <v>23160473</v>
      </c>
      <c r="Y206" s="700">
        <v>0</v>
      </c>
      <c r="Z206" s="699">
        <v>23160473</v>
      </c>
      <c r="AA206" s="696" t="s">
        <v>1372</v>
      </c>
      <c r="AB206" s="701" t="s">
        <v>698</v>
      </c>
      <c r="AC206" s="696" t="s">
        <v>1361</v>
      </c>
      <c r="AD206" s="702" t="s">
        <v>700</v>
      </c>
      <c r="AE206" s="702">
        <v>44916</v>
      </c>
      <c r="AF206" s="696" t="s">
        <v>1027</v>
      </c>
      <c r="AG206" s="696" t="s">
        <v>1028</v>
      </c>
    </row>
    <row r="207" spans="1:33" ht="157.5" customHeight="1" x14ac:dyDescent="0.35">
      <c r="A207" s="569">
        <v>179</v>
      </c>
      <c r="B207" s="600" t="s">
        <v>377</v>
      </c>
      <c r="C207" s="542" t="s">
        <v>475</v>
      </c>
      <c r="D207" s="601">
        <v>80101706</v>
      </c>
      <c r="E207" s="602" t="s">
        <v>628</v>
      </c>
      <c r="F207" s="597" t="s">
        <v>278</v>
      </c>
      <c r="G207" s="597">
        <v>1</v>
      </c>
      <c r="H207" s="570" t="s">
        <v>293</v>
      </c>
      <c r="I207" s="571">
        <v>11.233333333333333</v>
      </c>
      <c r="J207" s="597" t="s">
        <v>305</v>
      </c>
      <c r="K207" s="597" t="s">
        <v>309</v>
      </c>
      <c r="L207" s="597" t="s">
        <v>346</v>
      </c>
      <c r="M207" s="572">
        <v>26975872.700000003</v>
      </c>
      <c r="N207" s="572">
        <v>26975872.700000003</v>
      </c>
      <c r="O207" s="600" t="s">
        <v>282</v>
      </c>
      <c r="P207" s="600" t="s">
        <v>53</v>
      </c>
      <c r="Q207" s="600" t="s">
        <v>477</v>
      </c>
      <c r="S207" s="695" t="s">
        <v>1048</v>
      </c>
      <c r="T207" s="696" t="s">
        <v>1049</v>
      </c>
      <c r="U207" s="697">
        <v>44574</v>
      </c>
      <c r="V207" s="696" t="s">
        <v>1045</v>
      </c>
      <c r="W207" s="698" t="s">
        <v>696</v>
      </c>
      <c r="X207" s="699">
        <v>26975873</v>
      </c>
      <c r="Y207" s="700">
        <v>0</v>
      </c>
      <c r="Z207" s="699">
        <f>X207+Y207</f>
        <v>26975873</v>
      </c>
      <c r="AA207" s="696" t="s">
        <v>1050</v>
      </c>
      <c r="AB207" s="701" t="s">
        <v>698</v>
      </c>
      <c r="AC207" s="696" t="s">
        <v>1051</v>
      </c>
      <c r="AD207" s="702" t="s">
        <v>700</v>
      </c>
      <c r="AE207" s="702">
        <v>44915</v>
      </c>
      <c r="AF207" s="696" t="s">
        <v>1027</v>
      </c>
      <c r="AG207" s="696" t="s">
        <v>1028</v>
      </c>
    </row>
    <row r="208" spans="1:33" ht="157.5" customHeight="1" x14ac:dyDescent="0.35">
      <c r="A208" s="569">
        <v>180</v>
      </c>
      <c r="B208" s="600" t="s">
        <v>484</v>
      </c>
      <c r="C208" s="542" t="s">
        <v>485</v>
      </c>
      <c r="D208" s="601">
        <v>80101706</v>
      </c>
      <c r="E208" s="602" t="s">
        <v>452</v>
      </c>
      <c r="F208" s="597" t="s">
        <v>278</v>
      </c>
      <c r="G208" s="597">
        <v>1</v>
      </c>
      <c r="H208" s="570" t="s">
        <v>293</v>
      </c>
      <c r="I208" s="571">
        <v>11</v>
      </c>
      <c r="J208" s="597" t="s">
        <v>305</v>
      </c>
      <c r="K208" s="597" t="s">
        <v>309</v>
      </c>
      <c r="L208" s="597" t="s">
        <v>346</v>
      </c>
      <c r="M208" s="572">
        <v>61468000</v>
      </c>
      <c r="N208" s="572">
        <v>61468000</v>
      </c>
      <c r="O208" s="600" t="s">
        <v>282</v>
      </c>
      <c r="P208" s="600" t="s">
        <v>53</v>
      </c>
      <c r="Q208" s="600" t="s">
        <v>487</v>
      </c>
      <c r="S208" s="695" t="s">
        <v>1373</v>
      </c>
      <c r="T208" s="696" t="s">
        <v>1374</v>
      </c>
      <c r="U208" s="697">
        <v>44589</v>
      </c>
      <c r="V208" s="696" t="s">
        <v>1375</v>
      </c>
      <c r="W208" s="698" t="s">
        <v>696</v>
      </c>
      <c r="X208" s="699">
        <v>60350400</v>
      </c>
      <c r="Y208" s="700">
        <v>0</v>
      </c>
      <c r="Z208" s="699">
        <v>60350400</v>
      </c>
      <c r="AA208" s="696" t="s">
        <v>1376</v>
      </c>
      <c r="AB208" s="701" t="s">
        <v>698</v>
      </c>
      <c r="AC208" s="696" t="s">
        <v>1377</v>
      </c>
      <c r="AD208" s="702" t="s">
        <v>700</v>
      </c>
      <c r="AE208" s="702">
        <v>44916</v>
      </c>
      <c r="AF208" s="696" t="s">
        <v>1378</v>
      </c>
      <c r="AG208" s="696" t="s">
        <v>1379</v>
      </c>
    </row>
    <row r="209" spans="1:33" ht="157.5" customHeight="1" x14ac:dyDescent="0.35">
      <c r="A209" s="569">
        <v>181</v>
      </c>
      <c r="B209" s="600" t="s">
        <v>409</v>
      </c>
      <c r="C209" s="542" t="s">
        <v>485</v>
      </c>
      <c r="D209" s="601">
        <v>80101706</v>
      </c>
      <c r="E209" s="602" t="s">
        <v>453</v>
      </c>
      <c r="F209" s="597" t="s">
        <v>278</v>
      </c>
      <c r="G209" s="597">
        <v>1</v>
      </c>
      <c r="H209" s="570" t="s">
        <v>293</v>
      </c>
      <c r="I209" s="571">
        <v>11</v>
      </c>
      <c r="J209" s="597" t="s">
        <v>305</v>
      </c>
      <c r="K209" s="597" t="s">
        <v>309</v>
      </c>
      <c r="L209" s="597" t="s">
        <v>410</v>
      </c>
      <c r="M209" s="572">
        <v>71500000</v>
      </c>
      <c r="N209" s="572">
        <v>71500000</v>
      </c>
      <c r="O209" s="600" t="s">
        <v>282</v>
      </c>
      <c r="P209" s="600" t="s">
        <v>53</v>
      </c>
      <c r="Q209" s="600" t="s">
        <v>487</v>
      </c>
      <c r="S209" s="695" t="s">
        <v>1052</v>
      </c>
      <c r="T209" s="696" t="s">
        <v>1053</v>
      </c>
      <c r="U209" s="697">
        <v>44576</v>
      </c>
      <c r="V209" s="696" t="s">
        <v>1054</v>
      </c>
      <c r="W209" s="698" t="s">
        <v>696</v>
      </c>
      <c r="X209" s="699">
        <v>71500000</v>
      </c>
      <c r="Y209" s="700">
        <v>0</v>
      </c>
      <c r="Z209" s="699">
        <v>71500000</v>
      </c>
      <c r="AA209" s="696" t="s">
        <v>1055</v>
      </c>
      <c r="AB209" s="701" t="s">
        <v>698</v>
      </c>
      <c r="AC209" s="696" t="s">
        <v>1056</v>
      </c>
      <c r="AD209" s="702" t="s">
        <v>700</v>
      </c>
      <c r="AE209" s="702">
        <v>44911</v>
      </c>
      <c r="AF209" s="696" t="s">
        <v>1057</v>
      </c>
      <c r="AG209" s="696" t="s">
        <v>1058</v>
      </c>
    </row>
    <row r="210" spans="1:33" ht="272.45" customHeight="1" x14ac:dyDescent="0.35">
      <c r="A210" s="569">
        <v>182</v>
      </c>
      <c r="B210" s="600" t="s">
        <v>409</v>
      </c>
      <c r="C210" s="542" t="s">
        <v>485</v>
      </c>
      <c r="D210" s="601">
        <v>80101706</v>
      </c>
      <c r="E210" s="602" t="s">
        <v>454</v>
      </c>
      <c r="F210" s="597" t="s">
        <v>278</v>
      </c>
      <c r="G210" s="597">
        <v>1</v>
      </c>
      <c r="H210" s="570" t="s">
        <v>293</v>
      </c>
      <c r="I210" s="571">
        <v>11</v>
      </c>
      <c r="J210" s="597" t="s">
        <v>305</v>
      </c>
      <c r="K210" s="597" t="s">
        <v>309</v>
      </c>
      <c r="L210" s="597" t="s">
        <v>410</v>
      </c>
      <c r="M210" s="572">
        <v>39160000</v>
      </c>
      <c r="N210" s="572">
        <v>39160000</v>
      </c>
      <c r="O210" s="600" t="s">
        <v>282</v>
      </c>
      <c r="P210" s="600" t="s">
        <v>53</v>
      </c>
      <c r="Q210" s="600" t="s">
        <v>487</v>
      </c>
      <c r="S210" s="695" t="s">
        <v>1380</v>
      </c>
      <c r="T210" s="696" t="s">
        <v>1381</v>
      </c>
      <c r="U210" s="697">
        <v>44589</v>
      </c>
      <c r="V210" s="696" t="s">
        <v>1382</v>
      </c>
      <c r="W210" s="698" t="s">
        <v>952</v>
      </c>
      <c r="X210" s="699">
        <v>26390931</v>
      </c>
      <c r="Y210" s="700">
        <v>0</v>
      </c>
      <c r="Z210" s="699">
        <v>26390931</v>
      </c>
      <c r="AA210" s="696" t="s">
        <v>1383</v>
      </c>
      <c r="AB210" s="701" t="s">
        <v>698</v>
      </c>
      <c r="AC210" s="696" t="s">
        <v>1384</v>
      </c>
      <c r="AD210" s="702" t="s">
        <v>700</v>
      </c>
      <c r="AE210" s="702">
        <v>44916</v>
      </c>
      <c r="AF210" s="696" t="s">
        <v>1378</v>
      </c>
      <c r="AG210" s="696" t="s">
        <v>1379</v>
      </c>
    </row>
    <row r="211" spans="1:33" ht="272.45" customHeight="1" x14ac:dyDescent="0.35">
      <c r="A211" s="569">
        <v>183</v>
      </c>
      <c r="B211" s="600" t="s">
        <v>409</v>
      </c>
      <c r="C211" s="542" t="s">
        <v>485</v>
      </c>
      <c r="D211" s="601">
        <v>80101706</v>
      </c>
      <c r="E211" s="602" t="s">
        <v>455</v>
      </c>
      <c r="F211" s="597" t="s">
        <v>278</v>
      </c>
      <c r="G211" s="597">
        <v>1</v>
      </c>
      <c r="H211" s="570" t="s">
        <v>293</v>
      </c>
      <c r="I211" s="571">
        <v>11</v>
      </c>
      <c r="J211" s="597" t="s">
        <v>305</v>
      </c>
      <c r="K211" s="597" t="s">
        <v>309</v>
      </c>
      <c r="L211" s="597" t="s">
        <v>410</v>
      </c>
      <c r="M211" s="572">
        <v>69815988</v>
      </c>
      <c r="N211" s="572">
        <v>69815988</v>
      </c>
      <c r="O211" s="600" t="s">
        <v>282</v>
      </c>
      <c r="P211" s="600" t="s">
        <v>53</v>
      </c>
      <c r="Q211" s="600" t="s">
        <v>487</v>
      </c>
      <c r="S211" s="695" t="s">
        <v>1059</v>
      </c>
      <c r="T211" s="696" t="s">
        <v>1060</v>
      </c>
      <c r="U211" s="697">
        <v>44581</v>
      </c>
      <c r="V211" s="696" t="s">
        <v>1061</v>
      </c>
      <c r="W211" s="698" t="s">
        <v>696</v>
      </c>
      <c r="X211" s="699">
        <v>69815988</v>
      </c>
      <c r="Y211" s="700">
        <v>0</v>
      </c>
      <c r="Z211" s="699">
        <v>69815988</v>
      </c>
      <c r="AA211" s="696" t="s">
        <v>1062</v>
      </c>
      <c r="AB211" s="701" t="s">
        <v>698</v>
      </c>
      <c r="AC211" s="696" t="s">
        <v>1063</v>
      </c>
      <c r="AD211" s="702" t="s">
        <v>700</v>
      </c>
      <c r="AE211" s="702">
        <v>44914</v>
      </c>
      <c r="AF211" s="696" t="s">
        <v>1057</v>
      </c>
      <c r="AG211" s="696" t="s">
        <v>1058</v>
      </c>
    </row>
    <row r="212" spans="1:33" ht="272.45" customHeight="1" x14ac:dyDescent="0.35">
      <c r="A212" s="569">
        <v>184</v>
      </c>
      <c r="B212" s="600" t="s">
        <v>491</v>
      </c>
      <c r="C212" s="542" t="s">
        <v>485</v>
      </c>
      <c r="D212" s="601">
        <v>80101706</v>
      </c>
      <c r="E212" s="602" t="s">
        <v>456</v>
      </c>
      <c r="F212" s="597" t="s">
        <v>278</v>
      </c>
      <c r="G212" s="597">
        <v>1</v>
      </c>
      <c r="H212" s="570" t="s">
        <v>293</v>
      </c>
      <c r="I212" s="571">
        <v>11</v>
      </c>
      <c r="J212" s="597" t="s">
        <v>305</v>
      </c>
      <c r="K212" s="597" t="s">
        <v>309</v>
      </c>
      <c r="L212" s="597" t="s">
        <v>391</v>
      </c>
      <c r="M212" s="572">
        <v>61804325</v>
      </c>
      <c r="N212" s="572">
        <v>61804325</v>
      </c>
      <c r="O212" s="600" t="s">
        <v>282</v>
      </c>
      <c r="P212" s="600" t="s">
        <v>53</v>
      </c>
      <c r="Q212" s="600" t="s">
        <v>487</v>
      </c>
      <c r="S212" s="695" t="s">
        <v>1385</v>
      </c>
      <c r="T212" s="696" t="s">
        <v>1386</v>
      </c>
      <c r="U212" s="697">
        <v>44585</v>
      </c>
      <c r="V212" s="696" t="s">
        <v>1387</v>
      </c>
      <c r="W212" s="698" t="s">
        <v>696</v>
      </c>
      <c r="X212" s="699">
        <v>61429753</v>
      </c>
      <c r="Y212" s="700">
        <v>0</v>
      </c>
      <c r="Z212" s="699">
        <f t="shared" ref="Z212" si="17">X212+Y212</f>
        <v>61429753</v>
      </c>
      <c r="AA212" s="696" t="s">
        <v>1388</v>
      </c>
      <c r="AB212" s="701" t="s">
        <v>698</v>
      </c>
      <c r="AC212" s="696" t="s">
        <v>1033</v>
      </c>
      <c r="AD212" s="702" t="s">
        <v>700</v>
      </c>
      <c r="AE212" s="702">
        <v>44916</v>
      </c>
      <c r="AF212" s="696" t="s">
        <v>1057</v>
      </c>
      <c r="AG212" s="696" t="s">
        <v>1058</v>
      </c>
    </row>
    <row r="213" spans="1:33" ht="272.45" customHeight="1" x14ac:dyDescent="0.35">
      <c r="A213" s="569">
        <v>185</v>
      </c>
      <c r="B213" s="600" t="s">
        <v>409</v>
      </c>
      <c r="C213" s="542" t="s">
        <v>485</v>
      </c>
      <c r="D213" s="601">
        <v>80101706</v>
      </c>
      <c r="E213" s="602" t="s">
        <v>457</v>
      </c>
      <c r="F213" s="597" t="s">
        <v>278</v>
      </c>
      <c r="G213" s="597">
        <v>1</v>
      </c>
      <c r="H213" s="570" t="s">
        <v>293</v>
      </c>
      <c r="I213" s="571">
        <v>11</v>
      </c>
      <c r="J213" s="597" t="s">
        <v>305</v>
      </c>
      <c r="K213" s="597" t="s">
        <v>309</v>
      </c>
      <c r="L213" s="597" t="s">
        <v>410</v>
      </c>
      <c r="M213" s="572">
        <v>58300000</v>
      </c>
      <c r="N213" s="572">
        <v>58300000</v>
      </c>
      <c r="O213" s="600" t="s">
        <v>282</v>
      </c>
      <c r="P213" s="600" t="s">
        <v>53</v>
      </c>
      <c r="Q213" s="600" t="s">
        <v>487</v>
      </c>
      <c r="S213" s="695" t="s">
        <v>1389</v>
      </c>
      <c r="T213" s="696" t="s">
        <v>1390</v>
      </c>
      <c r="U213" s="697">
        <v>44589</v>
      </c>
      <c r="V213" s="696" t="s">
        <v>1391</v>
      </c>
      <c r="W213" s="698" t="s">
        <v>696</v>
      </c>
      <c r="X213" s="699">
        <v>56710000</v>
      </c>
      <c r="Y213" s="700">
        <v>0</v>
      </c>
      <c r="Z213" s="699">
        <v>56710000</v>
      </c>
      <c r="AA213" s="696" t="s">
        <v>1392</v>
      </c>
      <c r="AB213" s="701" t="s">
        <v>698</v>
      </c>
      <c r="AC213" s="696" t="s">
        <v>1393</v>
      </c>
      <c r="AD213" s="702" t="s">
        <v>700</v>
      </c>
      <c r="AE213" s="702">
        <v>44916</v>
      </c>
      <c r="AF213" s="696" t="s">
        <v>1057</v>
      </c>
      <c r="AG213" s="696" t="s">
        <v>1379</v>
      </c>
    </row>
    <row r="214" spans="1:33" ht="272.45" customHeight="1" x14ac:dyDescent="0.35">
      <c r="A214" s="569">
        <v>186</v>
      </c>
      <c r="B214" s="600" t="s">
        <v>409</v>
      </c>
      <c r="C214" s="542" t="s">
        <v>485</v>
      </c>
      <c r="D214" s="601">
        <v>80101706</v>
      </c>
      <c r="E214" s="602" t="s">
        <v>629</v>
      </c>
      <c r="F214" s="597" t="s">
        <v>278</v>
      </c>
      <c r="G214" s="597">
        <v>1</v>
      </c>
      <c r="H214" s="570" t="s">
        <v>293</v>
      </c>
      <c r="I214" s="571">
        <v>11</v>
      </c>
      <c r="J214" s="597" t="s">
        <v>305</v>
      </c>
      <c r="K214" s="597" t="s">
        <v>309</v>
      </c>
      <c r="L214" s="597" t="s">
        <v>410</v>
      </c>
      <c r="M214" s="572">
        <v>22889394</v>
      </c>
      <c r="N214" s="572">
        <v>22889394</v>
      </c>
      <c r="O214" s="600" t="s">
        <v>282</v>
      </c>
      <c r="P214" s="600" t="s">
        <v>53</v>
      </c>
      <c r="Q214" s="600" t="s">
        <v>487</v>
      </c>
      <c r="S214" s="695" t="s">
        <v>1394</v>
      </c>
      <c r="T214" s="696" t="s">
        <v>1395</v>
      </c>
      <c r="U214" s="697">
        <v>44587</v>
      </c>
      <c r="V214" s="696" t="s">
        <v>1396</v>
      </c>
      <c r="W214" s="698" t="s">
        <v>952</v>
      </c>
      <c r="X214" s="699">
        <v>22750671</v>
      </c>
      <c r="Y214" s="700">
        <v>0</v>
      </c>
      <c r="Z214" s="699">
        <f t="shared" ref="Z214" si="18">X214+Y214</f>
        <v>22750671</v>
      </c>
      <c r="AA214" s="696" t="s">
        <v>1397</v>
      </c>
      <c r="AB214" s="701" t="s">
        <v>698</v>
      </c>
      <c r="AC214" s="696" t="s">
        <v>1033</v>
      </c>
      <c r="AD214" s="702" t="s">
        <v>700</v>
      </c>
      <c r="AE214" s="702">
        <v>44916</v>
      </c>
      <c r="AF214" s="696" t="s">
        <v>1057</v>
      </c>
      <c r="AG214" s="696" t="s">
        <v>1058</v>
      </c>
    </row>
    <row r="215" spans="1:33" ht="272.45" customHeight="1" x14ac:dyDescent="0.35">
      <c r="A215" s="569">
        <v>187</v>
      </c>
      <c r="B215" s="600" t="s">
        <v>389</v>
      </c>
      <c r="C215" s="542" t="s">
        <v>485</v>
      </c>
      <c r="D215" s="601">
        <v>80101706</v>
      </c>
      <c r="E215" s="602" t="s">
        <v>458</v>
      </c>
      <c r="F215" s="597" t="s">
        <v>278</v>
      </c>
      <c r="G215" s="597">
        <v>1</v>
      </c>
      <c r="H215" s="570" t="s">
        <v>293</v>
      </c>
      <c r="I215" s="571">
        <v>11</v>
      </c>
      <c r="J215" s="597" t="s">
        <v>305</v>
      </c>
      <c r="K215" s="597" t="s">
        <v>309</v>
      </c>
      <c r="L215" s="597" t="s">
        <v>391</v>
      </c>
      <c r="M215" s="572">
        <v>60500000</v>
      </c>
      <c r="N215" s="572">
        <v>60500000</v>
      </c>
      <c r="O215" s="600" t="s">
        <v>282</v>
      </c>
      <c r="P215" s="600" t="s">
        <v>53</v>
      </c>
      <c r="Q215" s="600" t="s">
        <v>487</v>
      </c>
      <c r="S215" s="695" t="s">
        <v>1398</v>
      </c>
      <c r="T215" s="696" t="s">
        <v>1399</v>
      </c>
      <c r="U215" s="697">
        <v>44586</v>
      </c>
      <c r="V215" s="696" t="s">
        <v>1400</v>
      </c>
      <c r="W215" s="698" t="s">
        <v>696</v>
      </c>
      <c r="X215" s="699">
        <v>60133333</v>
      </c>
      <c r="Y215" s="700">
        <v>0</v>
      </c>
      <c r="Z215" s="699">
        <v>60133333</v>
      </c>
      <c r="AA215" s="696" t="s">
        <v>1401</v>
      </c>
      <c r="AB215" s="701" t="s">
        <v>698</v>
      </c>
      <c r="AC215" s="696" t="s">
        <v>1402</v>
      </c>
      <c r="AD215" s="702" t="s">
        <v>700</v>
      </c>
      <c r="AE215" s="702">
        <v>44916</v>
      </c>
      <c r="AF215" s="696" t="s">
        <v>1057</v>
      </c>
      <c r="AG215" s="696" t="s">
        <v>1058</v>
      </c>
    </row>
    <row r="216" spans="1:33" ht="272.45" customHeight="1" x14ac:dyDescent="0.35">
      <c r="A216" s="569">
        <v>188</v>
      </c>
      <c r="B216" s="600" t="s">
        <v>491</v>
      </c>
      <c r="C216" s="542" t="s">
        <v>485</v>
      </c>
      <c r="D216" s="601">
        <v>80101706</v>
      </c>
      <c r="E216" s="602" t="s">
        <v>459</v>
      </c>
      <c r="F216" s="597" t="s">
        <v>278</v>
      </c>
      <c r="G216" s="597">
        <v>1</v>
      </c>
      <c r="H216" s="570" t="s">
        <v>293</v>
      </c>
      <c r="I216" s="571">
        <v>11</v>
      </c>
      <c r="J216" s="597" t="s">
        <v>305</v>
      </c>
      <c r="K216" s="597" t="s">
        <v>309</v>
      </c>
      <c r="L216" s="597" t="s">
        <v>391</v>
      </c>
      <c r="M216" s="572">
        <v>72600000</v>
      </c>
      <c r="N216" s="572">
        <v>72600000</v>
      </c>
      <c r="O216" s="600" t="s">
        <v>282</v>
      </c>
      <c r="P216" s="600" t="s">
        <v>53</v>
      </c>
      <c r="Q216" s="600" t="s">
        <v>487</v>
      </c>
      <c r="R216" s="369"/>
      <c r="S216" s="695" t="s">
        <v>1403</v>
      </c>
      <c r="T216" s="696" t="s">
        <v>1404</v>
      </c>
      <c r="U216" s="697">
        <v>44589</v>
      </c>
      <c r="V216" s="696" t="s">
        <v>1405</v>
      </c>
      <c r="W216" s="698" t="s">
        <v>696</v>
      </c>
      <c r="X216" s="699">
        <v>71500000</v>
      </c>
      <c r="Y216" s="700">
        <v>0</v>
      </c>
      <c r="Z216" s="699">
        <v>71500000</v>
      </c>
      <c r="AA216" s="696" t="s">
        <v>1406</v>
      </c>
      <c r="AB216" s="701" t="s">
        <v>698</v>
      </c>
      <c r="AC216" s="696" t="s">
        <v>1407</v>
      </c>
      <c r="AD216" s="702" t="s">
        <v>700</v>
      </c>
      <c r="AE216" s="702">
        <v>44916</v>
      </c>
      <c r="AF216" s="696" t="s">
        <v>1057</v>
      </c>
      <c r="AG216" s="696" t="s">
        <v>1379</v>
      </c>
    </row>
    <row r="217" spans="1:33" ht="272.45" customHeight="1" x14ac:dyDescent="0.35">
      <c r="A217" s="569">
        <v>189</v>
      </c>
      <c r="B217" s="600" t="s">
        <v>441</v>
      </c>
      <c r="C217" s="542" t="s">
        <v>485</v>
      </c>
      <c r="D217" s="601">
        <v>80101706</v>
      </c>
      <c r="E217" s="602" t="s">
        <v>460</v>
      </c>
      <c r="F217" s="597" t="s">
        <v>278</v>
      </c>
      <c r="G217" s="597">
        <v>1</v>
      </c>
      <c r="H217" s="570" t="s">
        <v>293</v>
      </c>
      <c r="I217" s="571">
        <v>11</v>
      </c>
      <c r="J217" s="597" t="s">
        <v>305</v>
      </c>
      <c r="K217" s="597" t="s">
        <v>309</v>
      </c>
      <c r="L217" s="597" t="s">
        <v>410</v>
      </c>
      <c r="M217" s="572">
        <v>56081696</v>
      </c>
      <c r="N217" s="572">
        <v>56081696</v>
      </c>
      <c r="O217" s="600" t="s">
        <v>282</v>
      </c>
      <c r="P217" s="600" t="s">
        <v>53</v>
      </c>
      <c r="Q217" s="600" t="s">
        <v>487</v>
      </c>
      <c r="R217" s="369"/>
      <c r="S217" s="695" t="s">
        <v>1408</v>
      </c>
      <c r="T217" s="696" t="s">
        <v>1409</v>
      </c>
      <c r="U217" s="697">
        <v>44585</v>
      </c>
      <c r="V217" s="696" t="s">
        <v>1410</v>
      </c>
      <c r="W217" s="698" t="s">
        <v>696</v>
      </c>
      <c r="X217" s="699">
        <v>55741806</v>
      </c>
      <c r="Y217" s="700">
        <v>0</v>
      </c>
      <c r="Z217" s="699">
        <f t="shared" ref="Z217" si="19">X217+Y217</f>
        <v>55741806</v>
      </c>
      <c r="AA217" s="696" t="s">
        <v>1411</v>
      </c>
      <c r="AB217" s="701" t="s">
        <v>698</v>
      </c>
      <c r="AC217" s="696" t="s">
        <v>1033</v>
      </c>
      <c r="AD217" s="702" t="s">
        <v>700</v>
      </c>
      <c r="AE217" s="702">
        <v>44916</v>
      </c>
      <c r="AF217" s="696" t="s">
        <v>1057</v>
      </c>
      <c r="AG217" s="696" t="s">
        <v>1058</v>
      </c>
    </row>
    <row r="218" spans="1:33" ht="272.45" customHeight="1" x14ac:dyDescent="0.35">
      <c r="A218" s="569">
        <v>190</v>
      </c>
      <c r="B218" s="600" t="s">
        <v>441</v>
      </c>
      <c r="C218" s="542" t="s">
        <v>485</v>
      </c>
      <c r="D218" s="601">
        <v>80101706</v>
      </c>
      <c r="E218" s="602" t="s">
        <v>461</v>
      </c>
      <c r="F218" s="597" t="s">
        <v>278</v>
      </c>
      <c r="G218" s="597">
        <v>1</v>
      </c>
      <c r="H218" s="570" t="s">
        <v>293</v>
      </c>
      <c r="I218" s="571">
        <v>11</v>
      </c>
      <c r="J218" s="597" t="s">
        <v>305</v>
      </c>
      <c r="K218" s="597" t="s">
        <v>309</v>
      </c>
      <c r="L218" s="597" t="s">
        <v>391</v>
      </c>
      <c r="M218" s="572">
        <v>61804325</v>
      </c>
      <c r="N218" s="572">
        <v>61804325</v>
      </c>
      <c r="O218" s="600" t="s">
        <v>282</v>
      </c>
      <c r="P218" s="600" t="s">
        <v>53</v>
      </c>
      <c r="Q218" s="600" t="s">
        <v>487</v>
      </c>
      <c r="R218" s="369"/>
      <c r="S218" s="695" t="s">
        <v>1725</v>
      </c>
      <c r="T218" s="696" t="s">
        <v>1726</v>
      </c>
      <c r="U218" s="697">
        <v>44583</v>
      </c>
      <c r="V218" s="696" t="s">
        <v>1727</v>
      </c>
      <c r="W218" s="698" t="s">
        <v>696</v>
      </c>
      <c r="X218" s="699">
        <v>61429752</v>
      </c>
      <c r="Y218" s="700">
        <v>0</v>
      </c>
      <c r="Z218" s="699">
        <v>61429752</v>
      </c>
      <c r="AA218" s="696" t="s">
        <v>1728</v>
      </c>
      <c r="AB218" s="701" t="s">
        <v>1729</v>
      </c>
      <c r="AC218" s="696" t="s">
        <v>1033</v>
      </c>
      <c r="AD218" s="702">
        <v>44585</v>
      </c>
      <c r="AE218" s="702">
        <v>44916</v>
      </c>
      <c r="AF218" s="696" t="s">
        <v>1378</v>
      </c>
      <c r="AG218" s="696" t="s">
        <v>1379</v>
      </c>
    </row>
    <row r="219" spans="1:33" ht="272.45" customHeight="1" x14ac:dyDescent="0.35">
      <c r="A219" s="569">
        <v>191</v>
      </c>
      <c r="B219" s="600" t="s">
        <v>491</v>
      </c>
      <c r="C219" s="542" t="s">
        <v>485</v>
      </c>
      <c r="D219" s="601">
        <v>80101706</v>
      </c>
      <c r="E219" s="602" t="s">
        <v>462</v>
      </c>
      <c r="F219" s="597" t="s">
        <v>278</v>
      </c>
      <c r="G219" s="597">
        <v>1</v>
      </c>
      <c r="H219" s="570" t="s">
        <v>293</v>
      </c>
      <c r="I219" s="571">
        <v>11</v>
      </c>
      <c r="J219" s="597" t="s">
        <v>305</v>
      </c>
      <c r="K219" s="597" t="s">
        <v>309</v>
      </c>
      <c r="L219" s="597" t="s">
        <v>391</v>
      </c>
      <c r="M219" s="572">
        <v>58300000</v>
      </c>
      <c r="N219" s="572">
        <v>58300000</v>
      </c>
      <c r="O219" s="600" t="s">
        <v>282</v>
      </c>
      <c r="P219" s="600" t="s">
        <v>53</v>
      </c>
      <c r="Q219" s="600" t="s">
        <v>487</v>
      </c>
      <c r="R219" s="369"/>
      <c r="S219" s="695" t="s">
        <v>1412</v>
      </c>
      <c r="T219" s="696" t="s">
        <v>1413</v>
      </c>
      <c r="U219" s="697">
        <v>44586</v>
      </c>
      <c r="V219" s="696" t="s">
        <v>1414</v>
      </c>
      <c r="W219" s="698" t="s">
        <v>696</v>
      </c>
      <c r="X219" s="699">
        <v>57946666</v>
      </c>
      <c r="Y219" s="700">
        <v>0</v>
      </c>
      <c r="Z219" s="699">
        <v>57946666</v>
      </c>
      <c r="AA219" s="696" t="s">
        <v>1415</v>
      </c>
      <c r="AB219" s="701" t="s">
        <v>698</v>
      </c>
      <c r="AC219" s="696" t="s">
        <v>1402</v>
      </c>
      <c r="AD219" s="702" t="s">
        <v>700</v>
      </c>
      <c r="AE219" s="702">
        <v>44916</v>
      </c>
      <c r="AF219" s="696" t="s">
        <v>1057</v>
      </c>
      <c r="AG219" s="696" t="s">
        <v>1058</v>
      </c>
    </row>
    <row r="220" spans="1:33" ht="272.45" customHeight="1" x14ac:dyDescent="0.35">
      <c r="A220" s="569">
        <v>192</v>
      </c>
      <c r="B220" s="600" t="s">
        <v>409</v>
      </c>
      <c r="C220" s="542" t="s">
        <v>485</v>
      </c>
      <c r="D220" s="601">
        <v>80101706</v>
      </c>
      <c r="E220" s="602" t="s">
        <v>630</v>
      </c>
      <c r="F220" s="597" t="s">
        <v>278</v>
      </c>
      <c r="G220" s="597">
        <v>1</v>
      </c>
      <c r="H220" s="570" t="s">
        <v>293</v>
      </c>
      <c r="I220" s="571">
        <v>11</v>
      </c>
      <c r="J220" s="597" t="s">
        <v>305</v>
      </c>
      <c r="K220" s="597" t="s">
        <v>309</v>
      </c>
      <c r="L220" s="597" t="s">
        <v>410</v>
      </c>
      <c r="M220" s="572">
        <v>71500000</v>
      </c>
      <c r="N220" s="572">
        <v>71500000</v>
      </c>
      <c r="O220" s="600" t="s">
        <v>282</v>
      </c>
      <c r="P220" s="600" t="s">
        <v>53</v>
      </c>
      <c r="Q220" s="600" t="s">
        <v>487</v>
      </c>
      <c r="R220" s="369"/>
      <c r="S220" s="695" t="s">
        <v>1064</v>
      </c>
      <c r="T220" s="696" t="s">
        <v>1065</v>
      </c>
      <c r="U220" s="697">
        <v>44581</v>
      </c>
      <c r="V220" s="696" t="s">
        <v>1066</v>
      </c>
      <c r="W220" s="698" t="s">
        <v>696</v>
      </c>
      <c r="X220" s="699">
        <v>71500000</v>
      </c>
      <c r="Y220" s="700">
        <v>0</v>
      </c>
      <c r="Z220" s="699">
        <v>71500000</v>
      </c>
      <c r="AA220" s="696" t="s">
        <v>1067</v>
      </c>
      <c r="AB220" s="701" t="s">
        <v>698</v>
      </c>
      <c r="AC220" s="696" t="s">
        <v>1063</v>
      </c>
      <c r="AD220" s="702" t="s">
        <v>700</v>
      </c>
      <c r="AE220" s="702">
        <v>44914</v>
      </c>
      <c r="AF220" s="696" t="s">
        <v>1057</v>
      </c>
      <c r="AG220" s="696" t="s">
        <v>1058</v>
      </c>
    </row>
    <row r="221" spans="1:33" ht="272.45" customHeight="1" x14ac:dyDescent="0.35">
      <c r="A221" s="569">
        <v>193</v>
      </c>
      <c r="B221" s="600" t="s">
        <v>389</v>
      </c>
      <c r="C221" s="542" t="s">
        <v>485</v>
      </c>
      <c r="D221" s="601">
        <v>80101706</v>
      </c>
      <c r="E221" s="602" t="s">
        <v>464</v>
      </c>
      <c r="F221" s="597" t="s">
        <v>278</v>
      </c>
      <c r="G221" s="597">
        <v>1</v>
      </c>
      <c r="H221" s="570" t="s">
        <v>293</v>
      </c>
      <c r="I221" s="571">
        <v>11</v>
      </c>
      <c r="J221" s="597" t="s">
        <v>305</v>
      </c>
      <c r="K221" s="597" t="s">
        <v>309</v>
      </c>
      <c r="L221" s="597" t="s">
        <v>391</v>
      </c>
      <c r="M221" s="572">
        <v>52428816</v>
      </c>
      <c r="N221" s="572">
        <v>52428816</v>
      </c>
      <c r="O221" s="600" t="s">
        <v>282</v>
      </c>
      <c r="P221" s="600" t="s">
        <v>53</v>
      </c>
      <c r="Q221" s="600" t="s">
        <v>487</v>
      </c>
      <c r="S221" s="695" t="s">
        <v>1730</v>
      </c>
      <c r="T221" s="696" t="s">
        <v>1731</v>
      </c>
      <c r="U221" s="697">
        <v>44583</v>
      </c>
      <c r="V221" s="696" t="s">
        <v>1732</v>
      </c>
      <c r="W221" s="698" t="s">
        <v>696</v>
      </c>
      <c r="X221" s="699">
        <v>52111065</v>
      </c>
      <c r="Y221" s="700">
        <v>0</v>
      </c>
      <c r="Z221" s="699">
        <v>52111065</v>
      </c>
      <c r="AA221" s="696" t="s">
        <v>1733</v>
      </c>
      <c r="AB221" s="701" t="s">
        <v>1734</v>
      </c>
      <c r="AC221" s="696" t="s">
        <v>1033</v>
      </c>
      <c r="AD221" s="702">
        <v>44585</v>
      </c>
      <c r="AE221" s="702">
        <v>44916</v>
      </c>
      <c r="AF221" s="696" t="s">
        <v>1378</v>
      </c>
      <c r="AG221" s="696" t="s">
        <v>1379</v>
      </c>
    </row>
    <row r="222" spans="1:33" ht="272.45" customHeight="1" x14ac:dyDescent="0.35">
      <c r="A222" s="569">
        <v>194</v>
      </c>
      <c r="B222" s="600" t="s">
        <v>389</v>
      </c>
      <c r="C222" s="542" t="s">
        <v>485</v>
      </c>
      <c r="D222" s="601">
        <v>80101706</v>
      </c>
      <c r="E222" s="602" t="s">
        <v>466</v>
      </c>
      <c r="F222" s="597" t="s">
        <v>278</v>
      </c>
      <c r="G222" s="597">
        <v>1</v>
      </c>
      <c r="H222" s="570" t="s">
        <v>293</v>
      </c>
      <c r="I222" s="571">
        <v>11</v>
      </c>
      <c r="J222" s="597" t="s">
        <v>305</v>
      </c>
      <c r="K222" s="597" t="s">
        <v>309</v>
      </c>
      <c r="L222" s="597" t="s">
        <v>391</v>
      </c>
      <c r="M222" s="572">
        <v>52428816.000000007</v>
      </c>
      <c r="N222" s="572">
        <v>52428816.000000007</v>
      </c>
      <c r="O222" s="600" t="s">
        <v>282</v>
      </c>
      <c r="P222" s="600" t="s">
        <v>53</v>
      </c>
      <c r="Q222" s="600" t="s">
        <v>487</v>
      </c>
      <c r="S222" s="695" t="s">
        <v>1599</v>
      </c>
      <c r="T222" s="696" t="s">
        <v>1600</v>
      </c>
      <c r="U222" s="697">
        <v>44585</v>
      </c>
      <c r="V222" s="696" t="s">
        <v>1601</v>
      </c>
      <c r="W222" s="698" t="s">
        <v>696</v>
      </c>
      <c r="X222" s="699">
        <v>52111065</v>
      </c>
      <c r="Y222" s="700">
        <v>0</v>
      </c>
      <c r="Z222" s="699">
        <f t="shared" ref="Z222" si="20">X222+Y222</f>
        <v>52111065</v>
      </c>
      <c r="AA222" s="696" t="s">
        <v>1602</v>
      </c>
      <c r="AB222" s="701" t="s">
        <v>698</v>
      </c>
      <c r="AC222" s="696" t="s">
        <v>1603</v>
      </c>
      <c r="AD222" s="702" t="s">
        <v>700</v>
      </c>
      <c r="AE222" s="702">
        <v>44916</v>
      </c>
      <c r="AF222" s="696" t="s">
        <v>1057</v>
      </c>
      <c r="AG222" s="696" t="s">
        <v>1058</v>
      </c>
    </row>
    <row r="223" spans="1:33" ht="272.45" customHeight="1" x14ac:dyDescent="0.35">
      <c r="A223" s="569">
        <v>195</v>
      </c>
      <c r="B223" s="600" t="s">
        <v>409</v>
      </c>
      <c r="C223" s="542" t="s">
        <v>485</v>
      </c>
      <c r="D223" s="604" t="s">
        <v>500</v>
      </c>
      <c r="E223" s="602" t="s">
        <v>667</v>
      </c>
      <c r="F223" s="597" t="s">
        <v>278</v>
      </c>
      <c r="G223" s="597">
        <v>1</v>
      </c>
      <c r="H223" s="570" t="s">
        <v>304</v>
      </c>
      <c r="I223" s="571">
        <v>7</v>
      </c>
      <c r="J223" s="545" t="s">
        <v>284</v>
      </c>
      <c r="K223" s="597" t="s">
        <v>309</v>
      </c>
      <c r="L223" s="597" t="s">
        <v>410</v>
      </c>
      <c r="M223" s="572">
        <v>35000000</v>
      </c>
      <c r="N223" s="572">
        <v>35000000</v>
      </c>
      <c r="O223" s="600" t="s">
        <v>282</v>
      </c>
      <c r="P223" s="600" t="s">
        <v>53</v>
      </c>
      <c r="Q223" s="600" t="s">
        <v>487</v>
      </c>
      <c r="S223" s="695" t="s">
        <v>1809</v>
      </c>
      <c r="T223" s="696" t="s">
        <v>1810</v>
      </c>
      <c r="U223" s="697">
        <v>44714</v>
      </c>
      <c r="V223" s="696" t="s">
        <v>1811</v>
      </c>
      <c r="W223" s="698" t="s">
        <v>1175</v>
      </c>
      <c r="X223" s="699">
        <v>20331150</v>
      </c>
      <c r="Y223" s="700">
        <v>0</v>
      </c>
      <c r="Z223" s="699">
        <v>20331150</v>
      </c>
      <c r="AA223" s="696" t="s">
        <v>1812</v>
      </c>
      <c r="AB223" s="701" t="s">
        <v>1813</v>
      </c>
      <c r="AC223" s="696" t="s">
        <v>1814</v>
      </c>
      <c r="AD223" s="702">
        <v>44715</v>
      </c>
      <c r="AE223" s="702">
        <v>44919</v>
      </c>
      <c r="AF223" s="696" t="s">
        <v>1378</v>
      </c>
      <c r="AG223" s="696" t="s">
        <v>1379</v>
      </c>
    </row>
    <row r="224" spans="1:33" ht="272.45" customHeight="1" x14ac:dyDescent="0.35">
      <c r="A224" s="569">
        <v>196</v>
      </c>
      <c r="B224" s="600" t="s">
        <v>467</v>
      </c>
      <c r="C224" s="542" t="s">
        <v>501</v>
      </c>
      <c r="D224" s="601">
        <v>80101706</v>
      </c>
      <c r="E224" s="602" t="s">
        <v>468</v>
      </c>
      <c r="F224" s="597" t="s">
        <v>278</v>
      </c>
      <c r="G224" s="597">
        <v>1</v>
      </c>
      <c r="H224" s="570" t="s">
        <v>293</v>
      </c>
      <c r="I224" s="571">
        <v>11</v>
      </c>
      <c r="J224" s="597" t="s">
        <v>305</v>
      </c>
      <c r="K224" s="597" t="s">
        <v>309</v>
      </c>
      <c r="L224" s="597" t="s">
        <v>335</v>
      </c>
      <c r="M224" s="572">
        <v>85630138</v>
      </c>
      <c r="N224" s="572">
        <v>85630138</v>
      </c>
      <c r="O224" s="600" t="s">
        <v>282</v>
      </c>
      <c r="P224" s="600" t="s">
        <v>53</v>
      </c>
      <c r="Q224" s="600" t="s">
        <v>503</v>
      </c>
      <c r="S224" s="695" t="s">
        <v>1416</v>
      </c>
      <c r="T224" s="696" t="s">
        <v>1417</v>
      </c>
      <c r="U224" s="697">
        <v>44586</v>
      </c>
      <c r="V224" s="696" t="s">
        <v>1418</v>
      </c>
      <c r="W224" s="698" t="s">
        <v>696</v>
      </c>
      <c r="X224" s="699">
        <v>79570000</v>
      </c>
      <c r="Y224" s="700">
        <v>0</v>
      </c>
      <c r="Z224" s="699">
        <f t="shared" ref="Z224" si="21">X224+Y224</f>
        <v>79570000</v>
      </c>
      <c r="AA224" s="696" t="s">
        <v>1419</v>
      </c>
      <c r="AB224" s="701" t="s">
        <v>698</v>
      </c>
      <c r="AC224" s="696" t="s">
        <v>1420</v>
      </c>
      <c r="AD224" s="702" t="s">
        <v>700</v>
      </c>
      <c r="AE224" s="702">
        <v>44916</v>
      </c>
      <c r="AF224" s="696" t="s">
        <v>1421</v>
      </c>
      <c r="AG224" s="696" t="s">
        <v>1422</v>
      </c>
    </row>
    <row r="225" spans="1:33" ht="272.45" customHeight="1" x14ac:dyDescent="0.35">
      <c r="A225" s="569">
        <v>197</v>
      </c>
      <c r="B225" s="600" t="s">
        <v>409</v>
      </c>
      <c r="C225" s="542" t="s">
        <v>501</v>
      </c>
      <c r="D225" s="601">
        <v>80101706</v>
      </c>
      <c r="E225" s="602" t="s">
        <v>631</v>
      </c>
      <c r="F225" s="597" t="s">
        <v>278</v>
      </c>
      <c r="G225" s="597">
        <v>1</v>
      </c>
      <c r="H225" s="570" t="s">
        <v>293</v>
      </c>
      <c r="I225" s="571">
        <v>11</v>
      </c>
      <c r="J225" s="597" t="s">
        <v>305</v>
      </c>
      <c r="K225" s="597" t="s">
        <v>309</v>
      </c>
      <c r="L225" s="597" t="s">
        <v>410</v>
      </c>
      <c r="M225" s="572">
        <v>43219902</v>
      </c>
      <c r="N225" s="572">
        <v>43219902</v>
      </c>
      <c r="O225" s="600" t="s">
        <v>282</v>
      </c>
      <c r="P225" s="600" t="s">
        <v>53</v>
      </c>
      <c r="Q225" s="600" t="s">
        <v>503</v>
      </c>
      <c r="S225" s="695" t="s">
        <v>1423</v>
      </c>
      <c r="T225" s="696" t="s">
        <v>1424</v>
      </c>
      <c r="U225" s="697">
        <v>44586</v>
      </c>
      <c r="V225" s="696" t="s">
        <v>1425</v>
      </c>
      <c r="W225" s="698" t="s">
        <v>696</v>
      </c>
      <c r="X225" s="699">
        <v>42957963</v>
      </c>
      <c r="Y225" s="700">
        <v>0</v>
      </c>
      <c r="Z225" s="699">
        <v>42957963</v>
      </c>
      <c r="AA225" s="696" t="s">
        <v>1426</v>
      </c>
      <c r="AB225" s="701" t="s">
        <v>698</v>
      </c>
      <c r="AC225" s="696" t="s">
        <v>1361</v>
      </c>
      <c r="AD225" s="702" t="s">
        <v>700</v>
      </c>
      <c r="AE225" s="702">
        <v>44916</v>
      </c>
      <c r="AF225" s="696" t="s">
        <v>1421</v>
      </c>
      <c r="AG225" s="696" t="s">
        <v>1422</v>
      </c>
    </row>
    <row r="226" spans="1:33" ht="272.45" customHeight="1" x14ac:dyDescent="0.35">
      <c r="A226" s="569">
        <v>198</v>
      </c>
      <c r="B226" s="600" t="s">
        <v>409</v>
      </c>
      <c r="C226" s="542" t="s">
        <v>501</v>
      </c>
      <c r="D226" s="601">
        <v>80101706</v>
      </c>
      <c r="E226" s="602" t="s">
        <v>471</v>
      </c>
      <c r="F226" s="597" t="s">
        <v>278</v>
      </c>
      <c r="G226" s="597">
        <v>1</v>
      </c>
      <c r="H226" s="570" t="s">
        <v>293</v>
      </c>
      <c r="I226" s="571">
        <v>11</v>
      </c>
      <c r="J226" s="597" t="s">
        <v>305</v>
      </c>
      <c r="K226" s="597" t="s">
        <v>309</v>
      </c>
      <c r="L226" s="597" t="s">
        <v>410</v>
      </c>
      <c r="M226" s="572">
        <v>61952000</v>
      </c>
      <c r="N226" s="572">
        <v>61952000</v>
      </c>
      <c r="O226" s="600" t="s">
        <v>282</v>
      </c>
      <c r="P226" s="600" t="s">
        <v>53</v>
      </c>
      <c r="Q226" s="600" t="s">
        <v>503</v>
      </c>
      <c r="S226" s="695" t="s">
        <v>1427</v>
      </c>
      <c r="T226" s="696" t="s">
        <v>1428</v>
      </c>
      <c r="U226" s="697">
        <v>44585</v>
      </c>
      <c r="V226" s="696" t="s">
        <v>1429</v>
      </c>
      <c r="W226" s="698" t="s">
        <v>696</v>
      </c>
      <c r="X226" s="699">
        <v>61576533</v>
      </c>
      <c r="Y226" s="700">
        <v>0</v>
      </c>
      <c r="Z226" s="699">
        <f t="shared" ref="Z226:Z228" si="22">X226+Y226</f>
        <v>61576533</v>
      </c>
      <c r="AA226" s="696" t="s">
        <v>1430</v>
      </c>
      <c r="AB226" s="701" t="s">
        <v>698</v>
      </c>
      <c r="AC226" s="696" t="s">
        <v>1361</v>
      </c>
      <c r="AD226" s="702" t="s">
        <v>700</v>
      </c>
      <c r="AE226" s="702">
        <v>44916</v>
      </c>
      <c r="AF226" s="696" t="s">
        <v>1421</v>
      </c>
      <c r="AG226" s="696" t="s">
        <v>1422</v>
      </c>
    </row>
    <row r="227" spans="1:33" ht="272.45" customHeight="1" x14ac:dyDescent="0.35">
      <c r="A227" s="569">
        <v>199</v>
      </c>
      <c r="B227" s="600" t="s">
        <v>409</v>
      </c>
      <c r="C227" s="542" t="s">
        <v>501</v>
      </c>
      <c r="D227" s="601">
        <v>80101706</v>
      </c>
      <c r="E227" s="602" t="s">
        <v>632</v>
      </c>
      <c r="F227" s="597" t="s">
        <v>278</v>
      </c>
      <c r="G227" s="597">
        <v>1</v>
      </c>
      <c r="H227" s="570" t="s">
        <v>293</v>
      </c>
      <c r="I227" s="571">
        <v>11</v>
      </c>
      <c r="J227" s="597" t="s">
        <v>305</v>
      </c>
      <c r="K227" s="597" t="s">
        <v>309</v>
      </c>
      <c r="L227" s="597" t="s">
        <v>410</v>
      </c>
      <c r="M227" s="572">
        <v>53900000</v>
      </c>
      <c r="N227" s="572">
        <v>53900000</v>
      </c>
      <c r="O227" s="600" t="s">
        <v>282</v>
      </c>
      <c r="P227" s="600" t="s">
        <v>53</v>
      </c>
      <c r="Q227" s="600" t="s">
        <v>503</v>
      </c>
      <c r="S227" s="695" t="s">
        <v>1431</v>
      </c>
      <c r="T227" s="696" t="s">
        <v>1432</v>
      </c>
      <c r="U227" s="697">
        <v>44587</v>
      </c>
      <c r="V227" s="696" t="s">
        <v>1433</v>
      </c>
      <c r="W227" s="698" t="s">
        <v>696</v>
      </c>
      <c r="X227" s="699">
        <v>53410000</v>
      </c>
      <c r="Y227" s="700">
        <v>0</v>
      </c>
      <c r="Z227" s="699">
        <f t="shared" si="22"/>
        <v>53410000</v>
      </c>
      <c r="AA227" s="696" t="s">
        <v>1434</v>
      </c>
      <c r="AB227" s="701" t="s">
        <v>698</v>
      </c>
      <c r="AC227" s="696" t="s">
        <v>1361</v>
      </c>
      <c r="AD227" s="702" t="s">
        <v>700</v>
      </c>
      <c r="AE227" s="702">
        <v>44916</v>
      </c>
      <c r="AF227" s="696" t="s">
        <v>1421</v>
      </c>
      <c r="AG227" s="696" t="s">
        <v>1422</v>
      </c>
    </row>
    <row r="228" spans="1:33" ht="272.45" customHeight="1" x14ac:dyDescent="0.35">
      <c r="A228" s="569">
        <v>200</v>
      </c>
      <c r="B228" s="600" t="s">
        <v>409</v>
      </c>
      <c r="C228" s="542" t="s">
        <v>501</v>
      </c>
      <c r="D228" s="601">
        <v>80101706</v>
      </c>
      <c r="E228" s="602" t="s">
        <v>633</v>
      </c>
      <c r="F228" s="597" t="s">
        <v>278</v>
      </c>
      <c r="G228" s="597">
        <v>1</v>
      </c>
      <c r="H228" s="570" t="s">
        <v>293</v>
      </c>
      <c r="I228" s="571">
        <v>11</v>
      </c>
      <c r="J228" s="597" t="s">
        <v>305</v>
      </c>
      <c r="K228" s="597" t="s">
        <v>309</v>
      </c>
      <c r="L228" s="597" t="s">
        <v>410</v>
      </c>
      <c r="M228" s="572">
        <v>47518658</v>
      </c>
      <c r="N228" s="572">
        <v>47518658</v>
      </c>
      <c r="O228" s="600" t="s">
        <v>282</v>
      </c>
      <c r="P228" s="600" t="s">
        <v>53</v>
      </c>
      <c r="Q228" s="600" t="s">
        <v>503</v>
      </c>
      <c r="S228" s="695" t="s">
        <v>1435</v>
      </c>
      <c r="T228" s="696" t="s">
        <v>1436</v>
      </c>
      <c r="U228" s="697">
        <v>44587</v>
      </c>
      <c r="V228" s="696" t="s">
        <v>1437</v>
      </c>
      <c r="W228" s="698" t="s">
        <v>696</v>
      </c>
      <c r="X228" s="699">
        <v>46942674</v>
      </c>
      <c r="Y228" s="700">
        <v>0</v>
      </c>
      <c r="Z228" s="699">
        <f t="shared" si="22"/>
        <v>46942674</v>
      </c>
      <c r="AA228" s="696" t="s">
        <v>1438</v>
      </c>
      <c r="AB228" s="701" t="s">
        <v>698</v>
      </c>
      <c r="AC228" s="696" t="s">
        <v>1439</v>
      </c>
      <c r="AD228" s="702" t="s">
        <v>700</v>
      </c>
      <c r="AE228" s="702">
        <v>44916</v>
      </c>
      <c r="AF228" s="696" t="s">
        <v>1421</v>
      </c>
      <c r="AG228" s="696" t="s">
        <v>1422</v>
      </c>
    </row>
    <row r="229" spans="1:33" ht="272.45" customHeight="1" x14ac:dyDescent="0.35">
      <c r="A229" s="569">
        <v>201</v>
      </c>
      <c r="B229" s="600" t="s">
        <v>409</v>
      </c>
      <c r="C229" s="542" t="s">
        <v>501</v>
      </c>
      <c r="D229" s="601">
        <v>80101706</v>
      </c>
      <c r="E229" s="602" t="s">
        <v>473</v>
      </c>
      <c r="F229" s="597" t="s">
        <v>278</v>
      </c>
      <c r="G229" s="597">
        <v>1</v>
      </c>
      <c r="H229" s="570" t="s">
        <v>293</v>
      </c>
      <c r="I229" s="571">
        <v>11</v>
      </c>
      <c r="J229" s="597" t="s">
        <v>305</v>
      </c>
      <c r="K229" s="597" t="s">
        <v>309</v>
      </c>
      <c r="L229" s="597" t="s">
        <v>410</v>
      </c>
      <c r="M229" s="572">
        <v>67574914</v>
      </c>
      <c r="N229" s="572">
        <v>67574914</v>
      </c>
      <c r="O229" s="600" t="s">
        <v>282</v>
      </c>
      <c r="P229" s="600" t="s">
        <v>53</v>
      </c>
      <c r="Q229" s="600" t="s">
        <v>503</v>
      </c>
      <c r="S229" s="695" t="s">
        <v>1440</v>
      </c>
      <c r="T229" s="696" t="s">
        <v>1441</v>
      </c>
      <c r="U229" s="697">
        <v>44582</v>
      </c>
      <c r="V229" s="696" t="s">
        <v>1442</v>
      </c>
      <c r="W229" s="698" t="s">
        <v>696</v>
      </c>
      <c r="X229" s="699">
        <v>67574914</v>
      </c>
      <c r="Y229" s="700">
        <v>0</v>
      </c>
      <c r="Z229" s="699">
        <v>67574914</v>
      </c>
      <c r="AA229" s="696" t="s">
        <v>1443</v>
      </c>
      <c r="AB229" s="701" t="s">
        <v>698</v>
      </c>
      <c r="AC229" s="696" t="s">
        <v>1444</v>
      </c>
      <c r="AD229" s="702" t="s">
        <v>700</v>
      </c>
      <c r="AE229" s="702">
        <v>44914</v>
      </c>
      <c r="AF229" s="696" t="s">
        <v>1421</v>
      </c>
      <c r="AG229" s="696" t="s">
        <v>1422</v>
      </c>
    </row>
    <row r="230" spans="1:33" ht="272.45" customHeight="1" x14ac:dyDescent="0.35">
      <c r="A230" s="569">
        <v>202</v>
      </c>
      <c r="B230" s="600" t="s">
        <v>409</v>
      </c>
      <c r="C230" s="542" t="s">
        <v>501</v>
      </c>
      <c r="D230" s="601">
        <v>80101706</v>
      </c>
      <c r="E230" s="602" t="s">
        <v>474</v>
      </c>
      <c r="F230" s="597" t="s">
        <v>278</v>
      </c>
      <c r="G230" s="597">
        <v>1</v>
      </c>
      <c r="H230" s="570" t="s">
        <v>293</v>
      </c>
      <c r="I230" s="571">
        <v>11</v>
      </c>
      <c r="J230" s="597" t="s">
        <v>305</v>
      </c>
      <c r="K230" s="597" t="s">
        <v>309</v>
      </c>
      <c r="L230" s="597" t="s">
        <v>410</v>
      </c>
      <c r="M230" s="572">
        <v>60500000</v>
      </c>
      <c r="N230" s="572">
        <v>60500000</v>
      </c>
      <c r="O230" s="600" t="s">
        <v>282</v>
      </c>
      <c r="P230" s="600" t="s">
        <v>53</v>
      </c>
      <c r="Q230" s="600" t="s">
        <v>503</v>
      </c>
      <c r="S230" s="695" t="s">
        <v>1445</v>
      </c>
      <c r="T230" s="696" t="s">
        <v>1446</v>
      </c>
      <c r="U230" s="697">
        <v>44585</v>
      </c>
      <c r="V230" s="696" t="s">
        <v>1447</v>
      </c>
      <c r="W230" s="698" t="s">
        <v>696</v>
      </c>
      <c r="X230" s="699">
        <v>60133133</v>
      </c>
      <c r="Y230" s="700">
        <v>0</v>
      </c>
      <c r="Z230" s="699">
        <v>60133133</v>
      </c>
      <c r="AA230" s="696" t="s">
        <v>1448</v>
      </c>
      <c r="AB230" s="701" t="s">
        <v>698</v>
      </c>
      <c r="AC230" s="696" t="s">
        <v>1361</v>
      </c>
      <c r="AD230" s="702" t="s">
        <v>700</v>
      </c>
      <c r="AE230" s="702">
        <v>44916</v>
      </c>
      <c r="AF230" s="696" t="s">
        <v>1449</v>
      </c>
      <c r="AG230" s="696" t="s">
        <v>1422</v>
      </c>
    </row>
    <row r="231" spans="1:33" ht="272.45" customHeight="1" x14ac:dyDescent="0.35">
      <c r="A231" s="569">
        <v>203</v>
      </c>
      <c r="B231" s="600" t="s">
        <v>409</v>
      </c>
      <c r="C231" s="542" t="s">
        <v>501</v>
      </c>
      <c r="D231" s="601">
        <v>80101706</v>
      </c>
      <c r="E231" s="602" t="s">
        <v>476</v>
      </c>
      <c r="F231" s="597" t="s">
        <v>278</v>
      </c>
      <c r="G231" s="597">
        <v>1</v>
      </c>
      <c r="H231" s="570" t="s">
        <v>293</v>
      </c>
      <c r="I231" s="571">
        <v>11</v>
      </c>
      <c r="J231" s="597" t="s">
        <v>305</v>
      </c>
      <c r="K231" s="597" t="s">
        <v>309</v>
      </c>
      <c r="L231" s="597" t="s">
        <v>410</v>
      </c>
      <c r="M231" s="572">
        <v>66249920</v>
      </c>
      <c r="N231" s="572">
        <v>66249920</v>
      </c>
      <c r="O231" s="600" t="s">
        <v>282</v>
      </c>
      <c r="P231" s="600" t="s">
        <v>53</v>
      </c>
      <c r="Q231" s="600" t="s">
        <v>503</v>
      </c>
      <c r="S231" s="695" t="s">
        <v>1450</v>
      </c>
      <c r="T231" s="696" t="s">
        <v>1451</v>
      </c>
      <c r="U231" s="697">
        <v>44581</v>
      </c>
      <c r="V231" s="696" t="s">
        <v>1452</v>
      </c>
      <c r="W231" s="698" t="s">
        <v>696</v>
      </c>
      <c r="X231" s="699">
        <v>66249919</v>
      </c>
      <c r="Y231" s="700">
        <v>0</v>
      </c>
      <c r="Z231" s="699">
        <f t="shared" ref="Z231" si="23">X231+Y231</f>
        <v>66249919</v>
      </c>
      <c r="AA231" s="696" t="s">
        <v>1453</v>
      </c>
      <c r="AB231" s="701" t="s">
        <v>698</v>
      </c>
      <c r="AC231" s="696" t="s">
        <v>1454</v>
      </c>
      <c r="AD231" s="702" t="s">
        <v>700</v>
      </c>
      <c r="AE231" s="702">
        <v>44914</v>
      </c>
      <c r="AF231" s="696" t="s">
        <v>1421</v>
      </c>
      <c r="AG231" s="696" t="s">
        <v>1422</v>
      </c>
    </row>
    <row r="232" spans="1:33" ht="272.45" customHeight="1" x14ac:dyDescent="0.35">
      <c r="A232" s="569">
        <v>204</v>
      </c>
      <c r="B232" s="600" t="s">
        <v>377</v>
      </c>
      <c r="C232" s="542" t="s">
        <v>510</v>
      </c>
      <c r="D232" s="601">
        <v>80101706</v>
      </c>
      <c r="E232" s="602" t="s">
        <v>478</v>
      </c>
      <c r="F232" s="597" t="s">
        <v>278</v>
      </c>
      <c r="G232" s="597">
        <v>1</v>
      </c>
      <c r="H232" s="570" t="s">
        <v>293</v>
      </c>
      <c r="I232" s="571">
        <v>11</v>
      </c>
      <c r="J232" s="597" t="s">
        <v>305</v>
      </c>
      <c r="K232" s="597" t="s">
        <v>309</v>
      </c>
      <c r="L232" s="597" t="s">
        <v>346</v>
      </c>
      <c r="M232" s="572">
        <v>66249920</v>
      </c>
      <c r="N232" s="572">
        <v>66249920</v>
      </c>
      <c r="O232" s="600" t="s">
        <v>282</v>
      </c>
      <c r="P232" s="600" t="s">
        <v>53</v>
      </c>
      <c r="Q232" s="600" t="s">
        <v>511</v>
      </c>
      <c r="S232" s="695" t="s">
        <v>1068</v>
      </c>
      <c r="T232" s="696" t="s">
        <v>1069</v>
      </c>
      <c r="U232" s="697">
        <v>44581</v>
      </c>
      <c r="V232" s="696" t="s">
        <v>1070</v>
      </c>
      <c r="W232" s="698" t="s">
        <v>696</v>
      </c>
      <c r="X232" s="699">
        <v>66249920</v>
      </c>
      <c r="Y232" s="700">
        <v>0</v>
      </c>
      <c r="Z232" s="699">
        <v>66249920</v>
      </c>
      <c r="AA232" s="696" t="s">
        <v>1071</v>
      </c>
      <c r="AB232" s="701" t="s">
        <v>698</v>
      </c>
      <c r="AC232" s="696" t="s">
        <v>1072</v>
      </c>
      <c r="AD232" s="702" t="s">
        <v>700</v>
      </c>
      <c r="AE232" s="702">
        <v>44914</v>
      </c>
      <c r="AF232" s="696" t="s">
        <v>1073</v>
      </c>
      <c r="AG232" s="696" t="s">
        <v>510</v>
      </c>
    </row>
    <row r="233" spans="1:33" ht="272.45" customHeight="1" x14ac:dyDescent="0.35">
      <c r="A233" s="569">
        <v>205</v>
      </c>
      <c r="B233" s="600" t="s">
        <v>409</v>
      </c>
      <c r="C233" s="542" t="s">
        <v>510</v>
      </c>
      <c r="D233" s="601">
        <v>80101706</v>
      </c>
      <c r="E233" s="602" t="s">
        <v>479</v>
      </c>
      <c r="F233" s="597" t="s">
        <v>278</v>
      </c>
      <c r="G233" s="597">
        <v>1</v>
      </c>
      <c r="H233" s="570" t="s">
        <v>293</v>
      </c>
      <c r="I233" s="571">
        <v>11.5</v>
      </c>
      <c r="J233" s="597" t="s">
        <v>305</v>
      </c>
      <c r="K233" s="597" t="s">
        <v>309</v>
      </c>
      <c r="L233" s="597" t="s">
        <v>410</v>
      </c>
      <c r="M233" s="572">
        <v>65774330.5</v>
      </c>
      <c r="N233" s="572">
        <v>65774330.5</v>
      </c>
      <c r="O233" s="600" t="s">
        <v>282</v>
      </c>
      <c r="P233" s="600" t="s">
        <v>53</v>
      </c>
      <c r="Q233" s="600" t="s">
        <v>511</v>
      </c>
      <c r="S233" s="695" t="s">
        <v>1074</v>
      </c>
      <c r="T233" s="696" t="s">
        <v>1075</v>
      </c>
      <c r="U233" s="697">
        <v>44573</v>
      </c>
      <c r="V233" s="696" t="s">
        <v>1076</v>
      </c>
      <c r="W233" s="698" t="s">
        <v>696</v>
      </c>
      <c r="X233" s="699">
        <v>64630429</v>
      </c>
      <c r="Y233" s="700">
        <v>0</v>
      </c>
      <c r="Z233" s="699">
        <f>X233+Y233</f>
        <v>64630429</v>
      </c>
      <c r="AA233" s="696" t="s">
        <v>1077</v>
      </c>
      <c r="AB233" s="701" t="s">
        <v>698</v>
      </c>
      <c r="AC233" s="696" t="s">
        <v>1078</v>
      </c>
      <c r="AD233" s="702" t="s">
        <v>700</v>
      </c>
      <c r="AE233" s="702">
        <v>44915</v>
      </c>
      <c r="AF233" s="696" t="s">
        <v>1073</v>
      </c>
      <c r="AG233" s="696" t="s">
        <v>510</v>
      </c>
    </row>
    <row r="234" spans="1:33" ht="272.45" customHeight="1" x14ac:dyDescent="0.35">
      <c r="A234" s="569">
        <v>206</v>
      </c>
      <c r="B234" s="600" t="s">
        <v>467</v>
      </c>
      <c r="C234" s="542" t="s">
        <v>340</v>
      </c>
      <c r="D234" s="601">
        <v>80101706</v>
      </c>
      <c r="E234" s="602" t="s">
        <v>480</v>
      </c>
      <c r="F234" s="597" t="s">
        <v>278</v>
      </c>
      <c r="G234" s="597">
        <v>1</v>
      </c>
      <c r="H234" s="570" t="s">
        <v>293</v>
      </c>
      <c r="I234" s="571">
        <v>11</v>
      </c>
      <c r="J234" s="597" t="s">
        <v>305</v>
      </c>
      <c r="K234" s="597" t="s">
        <v>309</v>
      </c>
      <c r="L234" s="597" t="s">
        <v>335</v>
      </c>
      <c r="M234" s="572">
        <v>55969760</v>
      </c>
      <c r="N234" s="572">
        <v>55969760</v>
      </c>
      <c r="O234" s="600" t="s">
        <v>282</v>
      </c>
      <c r="P234" s="600" t="s">
        <v>53</v>
      </c>
      <c r="Q234" s="600" t="s">
        <v>314</v>
      </c>
      <c r="S234" s="695" t="s">
        <v>1455</v>
      </c>
      <c r="T234" s="696" t="s">
        <v>1456</v>
      </c>
      <c r="U234" s="697">
        <v>44589</v>
      </c>
      <c r="V234" s="696" t="s">
        <v>1457</v>
      </c>
      <c r="W234" s="698" t="s">
        <v>696</v>
      </c>
      <c r="X234" s="699">
        <v>54443312</v>
      </c>
      <c r="Y234" s="700">
        <v>0</v>
      </c>
      <c r="Z234" s="699">
        <f t="shared" ref="Z234:Z237" si="24">X234+Y234</f>
        <v>54443312</v>
      </c>
      <c r="AA234" s="696" t="s">
        <v>1458</v>
      </c>
      <c r="AB234" s="701" t="s">
        <v>698</v>
      </c>
      <c r="AC234" s="696" t="s">
        <v>1459</v>
      </c>
      <c r="AD234" s="702" t="s">
        <v>700</v>
      </c>
      <c r="AE234" s="702">
        <v>44916</v>
      </c>
      <c r="AF234" s="696" t="s">
        <v>1460</v>
      </c>
      <c r="AG234" s="696" t="s">
        <v>1085</v>
      </c>
    </row>
    <row r="235" spans="1:33" ht="272.45" customHeight="1" x14ac:dyDescent="0.35">
      <c r="A235" s="569">
        <v>207</v>
      </c>
      <c r="B235" s="600" t="s">
        <v>491</v>
      </c>
      <c r="C235" s="542" t="s">
        <v>340</v>
      </c>
      <c r="D235" s="601">
        <v>80101706</v>
      </c>
      <c r="E235" s="602" t="s">
        <v>481</v>
      </c>
      <c r="F235" s="597" t="s">
        <v>278</v>
      </c>
      <c r="G235" s="597">
        <v>1</v>
      </c>
      <c r="H235" s="570" t="s">
        <v>293</v>
      </c>
      <c r="I235" s="571">
        <v>11</v>
      </c>
      <c r="J235" s="597" t="s">
        <v>305</v>
      </c>
      <c r="K235" s="597" t="s">
        <v>309</v>
      </c>
      <c r="L235" s="597" t="s">
        <v>391</v>
      </c>
      <c r="M235" s="572">
        <v>43108142</v>
      </c>
      <c r="N235" s="572">
        <v>43108142</v>
      </c>
      <c r="O235" s="600" t="s">
        <v>282</v>
      </c>
      <c r="P235" s="600" t="s">
        <v>53</v>
      </c>
      <c r="Q235" s="600" t="s">
        <v>314</v>
      </c>
      <c r="S235" s="695" t="s">
        <v>1461</v>
      </c>
      <c r="T235" s="696" t="s">
        <v>1462</v>
      </c>
      <c r="U235" s="697">
        <v>44583</v>
      </c>
      <c r="V235" s="696" t="s">
        <v>1463</v>
      </c>
      <c r="W235" s="698" t="s">
        <v>696</v>
      </c>
      <c r="X235" s="699">
        <v>43108142</v>
      </c>
      <c r="Y235" s="700">
        <v>0</v>
      </c>
      <c r="Z235" s="699">
        <f t="shared" si="24"/>
        <v>43108142</v>
      </c>
      <c r="AA235" s="696" t="s">
        <v>1464</v>
      </c>
      <c r="AB235" s="701" t="s">
        <v>698</v>
      </c>
      <c r="AC235" s="696" t="s">
        <v>1465</v>
      </c>
      <c r="AD235" s="702" t="s">
        <v>700</v>
      </c>
      <c r="AE235" s="702">
        <v>44918</v>
      </c>
      <c r="AF235" s="696" t="s">
        <v>1466</v>
      </c>
      <c r="AG235" s="696" t="s">
        <v>1085</v>
      </c>
    </row>
    <row r="236" spans="1:33" ht="272.45" customHeight="1" x14ac:dyDescent="0.35">
      <c r="A236" s="569">
        <v>208</v>
      </c>
      <c r="B236" s="600" t="s">
        <v>491</v>
      </c>
      <c r="C236" s="542" t="s">
        <v>340</v>
      </c>
      <c r="D236" s="601">
        <v>80101706</v>
      </c>
      <c r="E236" s="602" t="s">
        <v>482</v>
      </c>
      <c r="F236" s="597" t="s">
        <v>278</v>
      </c>
      <c r="G236" s="597">
        <v>1</v>
      </c>
      <c r="H236" s="570" t="s">
        <v>293</v>
      </c>
      <c r="I236" s="571">
        <v>11</v>
      </c>
      <c r="J236" s="597" t="s">
        <v>305</v>
      </c>
      <c r="K236" s="597" t="s">
        <v>309</v>
      </c>
      <c r="L236" s="597" t="s">
        <v>391</v>
      </c>
      <c r="M236" s="572">
        <v>93500000</v>
      </c>
      <c r="N236" s="572">
        <v>93500000</v>
      </c>
      <c r="O236" s="600" t="s">
        <v>282</v>
      </c>
      <c r="P236" s="600" t="s">
        <v>53</v>
      </c>
      <c r="Q236" s="600" t="s">
        <v>314</v>
      </c>
      <c r="S236" s="695" t="s">
        <v>1467</v>
      </c>
      <c r="T236" s="696" t="s">
        <v>1468</v>
      </c>
      <c r="U236" s="697">
        <v>44588</v>
      </c>
      <c r="V236" s="696" t="s">
        <v>1469</v>
      </c>
      <c r="W236" s="698" t="s">
        <v>696</v>
      </c>
      <c r="X236" s="699">
        <v>92366667</v>
      </c>
      <c r="Y236" s="700">
        <v>0</v>
      </c>
      <c r="Z236" s="699">
        <f t="shared" si="24"/>
        <v>92366667</v>
      </c>
      <c r="AA236" s="696" t="s">
        <v>1470</v>
      </c>
      <c r="AB236" s="701" t="s">
        <v>698</v>
      </c>
      <c r="AC236" s="696" t="s">
        <v>1471</v>
      </c>
      <c r="AD236" s="702" t="s">
        <v>700</v>
      </c>
      <c r="AE236" s="702">
        <v>44916</v>
      </c>
      <c r="AF236" s="696" t="s">
        <v>1466</v>
      </c>
      <c r="AG236" s="696" t="s">
        <v>1085</v>
      </c>
    </row>
    <row r="237" spans="1:33" ht="272.45" customHeight="1" x14ac:dyDescent="0.35">
      <c r="A237" s="569">
        <v>209</v>
      </c>
      <c r="B237" s="600" t="s">
        <v>491</v>
      </c>
      <c r="C237" s="542" t="s">
        <v>340</v>
      </c>
      <c r="D237" s="601">
        <v>80101706</v>
      </c>
      <c r="E237" s="602" t="s">
        <v>483</v>
      </c>
      <c r="F237" s="597" t="s">
        <v>278</v>
      </c>
      <c r="G237" s="597">
        <v>1</v>
      </c>
      <c r="H237" s="570" t="s">
        <v>293</v>
      </c>
      <c r="I237" s="571">
        <v>11</v>
      </c>
      <c r="J237" s="597" t="s">
        <v>305</v>
      </c>
      <c r="K237" s="597" t="s">
        <v>309</v>
      </c>
      <c r="L237" s="597" t="s">
        <v>391</v>
      </c>
      <c r="M237" s="572">
        <v>82500000</v>
      </c>
      <c r="N237" s="572">
        <v>82500000</v>
      </c>
      <c r="O237" s="600" t="s">
        <v>282</v>
      </c>
      <c r="P237" s="600" t="s">
        <v>53</v>
      </c>
      <c r="Q237" s="600" t="s">
        <v>314</v>
      </c>
      <c r="S237" s="695" t="s">
        <v>1472</v>
      </c>
      <c r="T237" s="696" t="s">
        <v>1473</v>
      </c>
      <c r="U237" s="697">
        <v>44585</v>
      </c>
      <c r="V237" s="696" t="s">
        <v>1463</v>
      </c>
      <c r="W237" s="698" t="s">
        <v>696</v>
      </c>
      <c r="X237" s="699">
        <v>82500000</v>
      </c>
      <c r="Y237" s="700">
        <v>0</v>
      </c>
      <c r="Z237" s="699">
        <f t="shared" si="24"/>
        <v>82500000</v>
      </c>
      <c r="AA237" s="696" t="s">
        <v>1474</v>
      </c>
      <c r="AB237" s="701" t="s">
        <v>698</v>
      </c>
      <c r="AC237" s="696" t="s">
        <v>1465</v>
      </c>
      <c r="AD237" s="702" t="s">
        <v>700</v>
      </c>
      <c r="AE237" s="702">
        <v>44918</v>
      </c>
      <c r="AF237" s="696" t="s">
        <v>1466</v>
      </c>
      <c r="AG237" s="696" t="s">
        <v>1085</v>
      </c>
    </row>
    <row r="238" spans="1:33" ht="272.45" customHeight="1" x14ac:dyDescent="0.35">
      <c r="A238" s="569">
        <v>210</v>
      </c>
      <c r="B238" s="600" t="s">
        <v>491</v>
      </c>
      <c r="C238" s="542" t="s">
        <v>340</v>
      </c>
      <c r="D238" s="601">
        <v>80101706</v>
      </c>
      <c r="E238" s="602" t="s">
        <v>634</v>
      </c>
      <c r="F238" s="597" t="s">
        <v>278</v>
      </c>
      <c r="G238" s="597">
        <v>1</v>
      </c>
      <c r="H238" s="570" t="s">
        <v>293</v>
      </c>
      <c r="I238" s="573">
        <v>6</v>
      </c>
      <c r="J238" s="597" t="s">
        <v>305</v>
      </c>
      <c r="K238" s="597" t="s">
        <v>309</v>
      </c>
      <c r="L238" s="597" t="s">
        <v>391</v>
      </c>
      <c r="M238" s="572">
        <v>34653070</v>
      </c>
      <c r="N238" s="572">
        <v>34653070</v>
      </c>
      <c r="O238" s="600" t="s">
        <v>282</v>
      </c>
      <c r="P238" s="600" t="s">
        <v>53</v>
      </c>
      <c r="Q238" s="600" t="s">
        <v>314</v>
      </c>
      <c r="S238" s="695"/>
      <c r="T238" s="696"/>
      <c r="U238" s="697"/>
      <c r="V238" s="687"/>
      <c r="W238" s="689"/>
      <c r="X238" s="713"/>
      <c r="Y238" s="691"/>
      <c r="Z238" s="713"/>
      <c r="AA238" s="687"/>
      <c r="AB238" s="698"/>
      <c r="AC238" s="687"/>
      <c r="AD238" s="702"/>
      <c r="AE238" s="702"/>
      <c r="AF238" s="687"/>
      <c r="AG238" s="687"/>
    </row>
    <row r="239" spans="1:33" ht="272.45" customHeight="1" x14ac:dyDescent="0.35">
      <c r="A239" s="569">
        <v>211</v>
      </c>
      <c r="B239" s="600" t="s">
        <v>491</v>
      </c>
      <c r="C239" s="542" t="s">
        <v>340</v>
      </c>
      <c r="D239" s="601">
        <v>80101706</v>
      </c>
      <c r="E239" s="602" t="s">
        <v>635</v>
      </c>
      <c r="F239" s="597" t="s">
        <v>278</v>
      </c>
      <c r="G239" s="597">
        <v>1</v>
      </c>
      <c r="H239" s="570" t="s">
        <v>293</v>
      </c>
      <c r="I239" s="571">
        <v>11</v>
      </c>
      <c r="J239" s="597" t="s">
        <v>305</v>
      </c>
      <c r="K239" s="597" t="s">
        <v>309</v>
      </c>
      <c r="L239" s="597" t="s">
        <v>391</v>
      </c>
      <c r="M239" s="572">
        <v>100197295</v>
      </c>
      <c r="N239" s="572">
        <v>100197295</v>
      </c>
      <c r="O239" s="600" t="s">
        <v>282</v>
      </c>
      <c r="P239" s="600" t="s">
        <v>53</v>
      </c>
      <c r="Q239" s="600" t="s">
        <v>314</v>
      </c>
      <c r="S239" s="695" t="s">
        <v>1079</v>
      </c>
      <c r="T239" s="696" t="s">
        <v>1080</v>
      </c>
      <c r="U239" s="697">
        <v>44578</v>
      </c>
      <c r="V239" s="696" t="s">
        <v>1081</v>
      </c>
      <c r="W239" s="698" t="s">
        <v>696</v>
      </c>
      <c r="X239" s="699">
        <v>100197295</v>
      </c>
      <c r="Y239" s="700">
        <v>0</v>
      </c>
      <c r="Z239" s="699">
        <v>100197295</v>
      </c>
      <c r="AA239" s="696" t="s">
        <v>1082</v>
      </c>
      <c r="AB239" s="701" t="s">
        <v>698</v>
      </c>
      <c r="AC239" s="696" t="s">
        <v>1083</v>
      </c>
      <c r="AD239" s="702" t="s">
        <v>700</v>
      </c>
      <c r="AE239" s="702">
        <v>44911</v>
      </c>
      <c r="AF239" s="696" t="s">
        <v>1084</v>
      </c>
      <c r="AG239" s="696" t="s">
        <v>1085</v>
      </c>
    </row>
    <row r="240" spans="1:33" ht="272.45" customHeight="1" x14ac:dyDescent="0.35">
      <c r="A240" s="569">
        <v>212</v>
      </c>
      <c r="B240" s="600" t="s">
        <v>491</v>
      </c>
      <c r="C240" s="542" t="s">
        <v>340</v>
      </c>
      <c r="D240" s="601">
        <v>80101706</v>
      </c>
      <c r="E240" s="602" t="s">
        <v>636</v>
      </c>
      <c r="F240" s="597" t="s">
        <v>278</v>
      </c>
      <c r="G240" s="597">
        <v>1</v>
      </c>
      <c r="H240" s="570" t="s">
        <v>293</v>
      </c>
      <c r="I240" s="571">
        <v>8</v>
      </c>
      <c r="J240" s="597" t="s">
        <v>305</v>
      </c>
      <c r="K240" s="597" t="s">
        <v>309</v>
      </c>
      <c r="L240" s="597" t="s">
        <v>391</v>
      </c>
      <c r="M240" s="572">
        <v>51687400</v>
      </c>
      <c r="N240" s="572">
        <v>51687400</v>
      </c>
      <c r="O240" s="600" t="s">
        <v>282</v>
      </c>
      <c r="P240" s="600" t="s">
        <v>53</v>
      </c>
      <c r="Q240" s="600" t="s">
        <v>314</v>
      </c>
      <c r="S240" s="695" t="s">
        <v>1086</v>
      </c>
      <c r="T240" s="696" t="s">
        <v>1087</v>
      </c>
      <c r="U240" s="697">
        <v>44573</v>
      </c>
      <c r="V240" s="696" t="s">
        <v>1088</v>
      </c>
      <c r="W240" s="698" t="s">
        <v>696</v>
      </c>
      <c r="X240" s="699">
        <v>51256667</v>
      </c>
      <c r="Y240" s="700">
        <v>0</v>
      </c>
      <c r="Z240" s="699">
        <v>51256667</v>
      </c>
      <c r="AA240" s="696" t="s">
        <v>1089</v>
      </c>
      <c r="AB240" s="701" t="s">
        <v>698</v>
      </c>
      <c r="AC240" s="696" t="s">
        <v>1090</v>
      </c>
      <c r="AD240" s="702" t="s">
        <v>700</v>
      </c>
      <c r="AE240" s="702">
        <v>44813</v>
      </c>
      <c r="AF240" s="696" t="s">
        <v>1091</v>
      </c>
      <c r="AG240" s="696" t="s">
        <v>1085</v>
      </c>
    </row>
    <row r="241" spans="1:33" ht="272.45" customHeight="1" x14ac:dyDescent="0.35">
      <c r="A241" s="569">
        <v>213</v>
      </c>
      <c r="B241" s="600" t="s">
        <v>491</v>
      </c>
      <c r="C241" s="542" t="s">
        <v>340</v>
      </c>
      <c r="D241" s="601">
        <v>80101706</v>
      </c>
      <c r="E241" s="602" t="s">
        <v>637</v>
      </c>
      <c r="F241" s="597" t="s">
        <v>278</v>
      </c>
      <c r="G241" s="597">
        <v>1</v>
      </c>
      <c r="H241" s="570" t="s">
        <v>293</v>
      </c>
      <c r="I241" s="571">
        <v>8</v>
      </c>
      <c r="J241" s="597" t="s">
        <v>305</v>
      </c>
      <c r="K241" s="597" t="s">
        <v>309</v>
      </c>
      <c r="L241" s="597" t="s">
        <v>391</v>
      </c>
      <c r="M241" s="572">
        <v>51687400</v>
      </c>
      <c r="N241" s="572">
        <v>51687400</v>
      </c>
      <c r="O241" s="600" t="s">
        <v>282</v>
      </c>
      <c r="P241" s="600" t="s">
        <v>53</v>
      </c>
      <c r="Q241" s="600" t="s">
        <v>314</v>
      </c>
      <c r="S241" s="695" t="s">
        <v>1092</v>
      </c>
      <c r="T241" s="696" t="s">
        <v>1093</v>
      </c>
      <c r="U241" s="697">
        <v>44573</v>
      </c>
      <c r="V241" s="696" t="s">
        <v>1088</v>
      </c>
      <c r="W241" s="698" t="s">
        <v>696</v>
      </c>
      <c r="X241" s="699">
        <v>51256667</v>
      </c>
      <c r="Y241" s="700">
        <v>0</v>
      </c>
      <c r="Z241" s="699">
        <v>51256667</v>
      </c>
      <c r="AA241" s="696" t="s">
        <v>1089</v>
      </c>
      <c r="AB241" s="701" t="s">
        <v>698</v>
      </c>
      <c r="AC241" s="696" t="s">
        <v>1090</v>
      </c>
      <c r="AD241" s="702" t="s">
        <v>700</v>
      </c>
      <c r="AE241" s="702">
        <v>44813</v>
      </c>
      <c r="AF241" s="696" t="s">
        <v>1091</v>
      </c>
      <c r="AG241" s="696" t="s">
        <v>1085</v>
      </c>
    </row>
    <row r="242" spans="1:33" ht="272.45" customHeight="1" x14ac:dyDescent="0.35">
      <c r="A242" s="569">
        <v>214</v>
      </c>
      <c r="B242" s="600" t="s">
        <v>491</v>
      </c>
      <c r="C242" s="542" t="s">
        <v>340</v>
      </c>
      <c r="D242" s="601">
        <v>80101706</v>
      </c>
      <c r="E242" s="602" t="s">
        <v>486</v>
      </c>
      <c r="F242" s="597" t="s">
        <v>278</v>
      </c>
      <c r="G242" s="597">
        <v>1</v>
      </c>
      <c r="H242" s="570" t="s">
        <v>293</v>
      </c>
      <c r="I242" s="571">
        <v>8</v>
      </c>
      <c r="J242" s="597" t="s">
        <v>305</v>
      </c>
      <c r="K242" s="597" t="s">
        <v>309</v>
      </c>
      <c r="L242" s="597" t="s">
        <v>391</v>
      </c>
      <c r="M242" s="572">
        <v>51687400</v>
      </c>
      <c r="N242" s="572">
        <v>51687400</v>
      </c>
      <c r="O242" s="600" t="s">
        <v>282</v>
      </c>
      <c r="P242" s="600" t="s">
        <v>53</v>
      </c>
      <c r="Q242" s="600" t="s">
        <v>314</v>
      </c>
      <c r="S242" s="695" t="s">
        <v>1094</v>
      </c>
      <c r="T242" s="696" t="s">
        <v>1095</v>
      </c>
      <c r="U242" s="697">
        <v>44573</v>
      </c>
      <c r="V242" s="696" t="s">
        <v>1088</v>
      </c>
      <c r="W242" s="698" t="s">
        <v>696</v>
      </c>
      <c r="X242" s="699">
        <v>51256667</v>
      </c>
      <c r="Y242" s="700">
        <v>0</v>
      </c>
      <c r="Z242" s="699">
        <v>51256667</v>
      </c>
      <c r="AA242" s="696" t="s">
        <v>1089</v>
      </c>
      <c r="AB242" s="698">
        <v>11622</v>
      </c>
      <c r="AC242" s="696" t="s">
        <v>1090</v>
      </c>
      <c r="AD242" s="702" t="s">
        <v>700</v>
      </c>
      <c r="AE242" s="702">
        <v>44813</v>
      </c>
      <c r="AF242" s="696" t="s">
        <v>1091</v>
      </c>
      <c r="AG242" s="696" t="s">
        <v>1085</v>
      </c>
    </row>
    <row r="243" spans="1:33" ht="272.45" customHeight="1" x14ac:dyDescent="0.35">
      <c r="A243" s="569">
        <v>215</v>
      </c>
      <c r="B243" s="600" t="s">
        <v>491</v>
      </c>
      <c r="C243" s="542" t="s">
        <v>340</v>
      </c>
      <c r="D243" s="601">
        <v>80101706</v>
      </c>
      <c r="E243" s="602" t="s">
        <v>488</v>
      </c>
      <c r="F243" s="597" t="s">
        <v>278</v>
      </c>
      <c r="G243" s="597">
        <v>1</v>
      </c>
      <c r="H243" s="570" t="s">
        <v>293</v>
      </c>
      <c r="I243" s="571">
        <v>8</v>
      </c>
      <c r="J243" s="597" t="s">
        <v>305</v>
      </c>
      <c r="K243" s="597" t="s">
        <v>309</v>
      </c>
      <c r="L243" s="597" t="s">
        <v>391</v>
      </c>
      <c r="M243" s="572">
        <v>51687400</v>
      </c>
      <c r="N243" s="572">
        <v>51687400</v>
      </c>
      <c r="O243" s="600" t="s">
        <v>282</v>
      </c>
      <c r="P243" s="600" t="s">
        <v>53</v>
      </c>
      <c r="Q243" s="600" t="s">
        <v>314</v>
      </c>
      <c r="S243" s="695" t="s">
        <v>1096</v>
      </c>
      <c r="T243" s="696" t="s">
        <v>1097</v>
      </c>
      <c r="U243" s="697">
        <v>44573</v>
      </c>
      <c r="V243" s="696" t="s">
        <v>1098</v>
      </c>
      <c r="W243" s="698" t="s">
        <v>696</v>
      </c>
      <c r="X243" s="699">
        <v>51256667</v>
      </c>
      <c r="Y243" s="700">
        <v>0</v>
      </c>
      <c r="Z243" s="699">
        <v>51256667</v>
      </c>
      <c r="AA243" s="696" t="s">
        <v>1099</v>
      </c>
      <c r="AB243" s="701" t="s">
        <v>698</v>
      </c>
      <c r="AC243" s="696" t="s">
        <v>1090</v>
      </c>
      <c r="AD243" s="702" t="s">
        <v>700</v>
      </c>
      <c r="AE243" s="702">
        <v>44813</v>
      </c>
      <c r="AF243" s="696" t="s">
        <v>1091</v>
      </c>
      <c r="AG243" s="696" t="s">
        <v>1085</v>
      </c>
    </row>
    <row r="244" spans="1:33" ht="272.45" customHeight="1" x14ac:dyDescent="0.35">
      <c r="A244" s="569">
        <v>216</v>
      </c>
      <c r="B244" s="600" t="s">
        <v>491</v>
      </c>
      <c r="C244" s="542" t="s">
        <v>340</v>
      </c>
      <c r="D244" s="601">
        <v>80101706</v>
      </c>
      <c r="E244" s="602" t="s">
        <v>489</v>
      </c>
      <c r="F244" s="597" t="s">
        <v>278</v>
      </c>
      <c r="G244" s="597">
        <v>1</v>
      </c>
      <c r="H244" s="570" t="s">
        <v>293</v>
      </c>
      <c r="I244" s="571">
        <v>8</v>
      </c>
      <c r="J244" s="597" t="s">
        <v>305</v>
      </c>
      <c r="K244" s="597" t="s">
        <v>309</v>
      </c>
      <c r="L244" s="597" t="s">
        <v>391</v>
      </c>
      <c r="M244" s="572">
        <v>51687400</v>
      </c>
      <c r="N244" s="572">
        <v>51687400</v>
      </c>
      <c r="O244" s="600" t="s">
        <v>282</v>
      </c>
      <c r="P244" s="600" t="s">
        <v>53</v>
      </c>
      <c r="Q244" s="600" t="s">
        <v>314</v>
      </c>
      <c r="S244" s="695" t="s">
        <v>1100</v>
      </c>
      <c r="T244" s="696" t="s">
        <v>1101</v>
      </c>
      <c r="U244" s="697">
        <v>44573</v>
      </c>
      <c r="V244" s="696" t="s">
        <v>1088</v>
      </c>
      <c r="W244" s="698" t="s">
        <v>696</v>
      </c>
      <c r="X244" s="699">
        <v>51256667</v>
      </c>
      <c r="Y244" s="700">
        <v>0</v>
      </c>
      <c r="Z244" s="699">
        <v>51256667</v>
      </c>
      <c r="AA244" s="696" t="s">
        <v>1099</v>
      </c>
      <c r="AB244" s="701" t="s">
        <v>698</v>
      </c>
      <c r="AC244" s="696" t="s">
        <v>1090</v>
      </c>
      <c r="AD244" s="702" t="s">
        <v>700</v>
      </c>
      <c r="AE244" s="702">
        <v>44813</v>
      </c>
      <c r="AF244" s="696" t="s">
        <v>1091</v>
      </c>
      <c r="AG244" s="696" t="s">
        <v>1085</v>
      </c>
    </row>
    <row r="245" spans="1:33" ht="272.45" customHeight="1" x14ac:dyDescent="0.35">
      <c r="A245" s="569">
        <v>217</v>
      </c>
      <c r="B245" s="600" t="s">
        <v>491</v>
      </c>
      <c r="C245" s="542" t="s">
        <v>340</v>
      </c>
      <c r="D245" s="601">
        <v>80101706</v>
      </c>
      <c r="E245" s="602" t="s">
        <v>490</v>
      </c>
      <c r="F245" s="597" t="s">
        <v>278</v>
      </c>
      <c r="G245" s="597">
        <v>1</v>
      </c>
      <c r="H245" s="570" t="s">
        <v>293</v>
      </c>
      <c r="I245" s="571">
        <v>11</v>
      </c>
      <c r="J245" s="597" t="s">
        <v>305</v>
      </c>
      <c r="K245" s="597" t="s">
        <v>309</v>
      </c>
      <c r="L245" s="597" t="s">
        <v>391</v>
      </c>
      <c r="M245" s="572">
        <v>74052000</v>
      </c>
      <c r="N245" s="572">
        <v>74052000</v>
      </c>
      <c r="O245" s="600" t="s">
        <v>282</v>
      </c>
      <c r="P245" s="600" t="s">
        <v>53</v>
      </c>
      <c r="Q245" s="600" t="s">
        <v>314</v>
      </c>
      <c r="S245" s="695" t="s">
        <v>1102</v>
      </c>
      <c r="T245" s="696" t="s">
        <v>1103</v>
      </c>
      <c r="U245" s="697">
        <v>44573</v>
      </c>
      <c r="V245" s="696" t="s">
        <v>1104</v>
      </c>
      <c r="W245" s="698" t="s">
        <v>696</v>
      </c>
      <c r="X245" s="699">
        <v>73603200</v>
      </c>
      <c r="Y245" s="700">
        <v>0</v>
      </c>
      <c r="Z245" s="699">
        <v>73603200</v>
      </c>
      <c r="AA245" s="696" t="s">
        <v>1105</v>
      </c>
      <c r="AB245" s="701" t="s">
        <v>698</v>
      </c>
      <c r="AC245" s="696" t="s">
        <v>1026</v>
      </c>
      <c r="AD245" s="702" t="s">
        <v>700</v>
      </c>
      <c r="AE245" s="702">
        <v>44904</v>
      </c>
      <c r="AF245" s="696" t="s">
        <v>1084</v>
      </c>
      <c r="AG245" s="696" t="s">
        <v>1085</v>
      </c>
    </row>
    <row r="246" spans="1:33" ht="272.45" customHeight="1" x14ac:dyDescent="0.35">
      <c r="A246" s="569">
        <v>218</v>
      </c>
      <c r="B246" s="600" t="s">
        <v>491</v>
      </c>
      <c r="C246" s="542" t="s">
        <v>340</v>
      </c>
      <c r="D246" s="601">
        <v>80101706</v>
      </c>
      <c r="E246" s="602" t="s">
        <v>492</v>
      </c>
      <c r="F246" s="597" t="s">
        <v>278</v>
      </c>
      <c r="G246" s="597">
        <v>1</v>
      </c>
      <c r="H246" s="570" t="s">
        <v>293</v>
      </c>
      <c r="I246" s="571">
        <v>11</v>
      </c>
      <c r="J246" s="597" t="s">
        <v>305</v>
      </c>
      <c r="K246" s="597" t="s">
        <v>309</v>
      </c>
      <c r="L246" s="597" t="s">
        <v>391</v>
      </c>
      <c r="M246" s="572">
        <v>83954640</v>
      </c>
      <c r="N246" s="572">
        <v>83954640</v>
      </c>
      <c r="O246" s="600" t="s">
        <v>282</v>
      </c>
      <c r="P246" s="600" t="s">
        <v>53</v>
      </c>
      <c r="Q246" s="600" t="s">
        <v>314</v>
      </c>
      <c r="S246" s="695" t="s">
        <v>1106</v>
      </c>
      <c r="T246" s="696" t="s">
        <v>1107</v>
      </c>
      <c r="U246" s="697">
        <v>44574</v>
      </c>
      <c r="V246" s="696" t="s">
        <v>1108</v>
      </c>
      <c r="W246" s="698" t="s">
        <v>696</v>
      </c>
      <c r="X246" s="699">
        <v>83445824</v>
      </c>
      <c r="Y246" s="700">
        <v>0</v>
      </c>
      <c r="Z246" s="699">
        <v>83445824</v>
      </c>
      <c r="AA246" s="696" t="s">
        <v>1109</v>
      </c>
      <c r="AB246" s="701" t="s">
        <v>698</v>
      </c>
      <c r="AC246" s="696" t="s">
        <v>1090</v>
      </c>
      <c r="AD246" s="702" t="s">
        <v>700</v>
      </c>
      <c r="AE246" s="702">
        <v>44813</v>
      </c>
      <c r="AF246" s="696" t="s">
        <v>1084</v>
      </c>
      <c r="AG246" s="696" t="s">
        <v>1085</v>
      </c>
    </row>
    <row r="247" spans="1:33" ht="272.45" customHeight="1" x14ac:dyDescent="0.35">
      <c r="A247" s="569">
        <v>219</v>
      </c>
      <c r="B247" s="600" t="s">
        <v>491</v>
      </c>
      <c r="C247" s="542" t="s">
        <v>340</v>
      </c>
      <c r="D247" s="601">
        <v>80101706</v>
      </c>
      <c r="E247" s="602" t="s">
        <v>493</v>
      </c>
      <c r="F247" s="597" t="s">
        <v>278</v>
      </c>
      <c r="G247" s="597">
        <v>1</v>
      </c>
      <c r="H247" s="570" t="s">
        <v>293</v>
      </c>
      <c r="I247" s="571">
        <v>11</v>
      </c>
      <c r="J247" s="597" t="s">
        <v>305</v>
      </c>
      <c r="K247" s="597" t="s">
        <v>309</v>
      </c>
      <c r="L247" s="597" t="s">
        <v>391</v>
      </c>
      <c r="M247" s="572">
        <v>93500000</v>
      </c>
      <c r="N247" s="572">
        <v>93500000</v>
      </c>
      <c r="O247" s="600" t="s">
        <v>282</v>
      </c>
      <c r="P247" s="600" t="s">
        <v>53</v>
      </c>
      <c r="Q247" s="600" t="s">
        <v>314</v>
      </c>
      <c r="S247" s="695" t="s">
        <v>1475</v>
      </c>
      <c r="T247" s="696" t="s">
        <v>1476</v>
      </c>
      <c r="U247" s="697">
        <v>44589</v>
      </c>
      <c r="V247" s="696" t="s">
        <v>1477</v>
      </c>
      <c r="W247" s="698" t="s">
        <v>696</v>
      </c>
      <c r="X247" s="699">
        <v>86933333</v>
      </c>
      <c r="Y247" s="700">
        <v>0</v>
      </c>
      <c r="Z247" s="699">
        <f t="shared" ref="Z247" si="25">X247+Y247</f>
        <v>86933333</v>
      </c>
      <c r="AA247" s="696" t="s">
        <v>1478</v>
      </c>
      <c r="AB247" s="701" t="s">
        <v>698</v>
      </c>
      <c r="AC247" s="696" t="s">
        <v>1471</v>
      </c>
      <c r="AD247" s="702" t="s">
        <v>700</v>
      </c>
      <c r="AE247" s="702">
        <v>44916</v>
      </c>
      <c r="AF247" s="696" t="s">
        <v>1127</v>
      </c>
      <c r="AG247" s="696" t="s">
        <v>1085</v>
      </c>
    </row>
    <row r="248" spans="1:33" ht="272.45" customHeight="1" x14ac:dyDescent="0.35">
      <c r="A248" s="569">
        <v>220</v>
      </c>
      <c r="B248" s="600" t="s">
        <v>491</v>
      </c>
      <c r="C248" s="542" t="s">
        <v>340</v>
      </c>
      <c r="D248" s="601">
        <v>80101706</v>
      </c>
      <c r="E248" s="602" t="s">
        <v>638</v>
      </c>
      <c r="F248" s="597" t="s">
        <v>278</v>
      </c>
      <c r="G248" s="597">
        <v>1</v>
      </c>
      <c r="H248" s="570" t="s">
        <v>293</v>
      </c>
      <c r="I248" s="571">
        <v>11</v>
      </c>
      <c r="J248" s="597" t="s">
        <v>305</v>
      </c>
      <c r="K248" s="597" t="s">
        <v>309</v>
      </c>
      <c r="L248" s="597" t="s">
        <v>391</v>
      </c>
      <c r="M248" s="572">
        <v>33787457</v>
      </c>
      <c r="N248" s="572">
        <v>33787457</v>
      </c>
      <c r="O248" s="600" t="s">
        <v>282</v>
      </c>
      <c r="P248" s="600" t="s">
        <v>53</v>
      </c>
      <c r="Q248" s="600" t="s">
        <v>314</v>
      </c>
      <c r="S248" s="695" t="s">
        <v>1619</v>
      </c>
      <c r="T248" s="696" t="s">
        <v>1620</v>
      </c>
      <c r="U248" s="697">
        <v>44589</v>
      </c>
      <c r="V248" s="696" t="s">
        <v>1621</v>
      </c>
      <c r="W248" s="698" t="s">
        <v>696</v>
      </c>
      <c r="X248" s="699">
        <v>33173140</v>
      </c>
      <c r="Y248" s="700">
        <v>0</v>
      </c>
      <c r="Z248" s="699">
        <f>X248+Y248</f>
        <v>33173140</v>
      </c>
      <c r="AA248" s="696" t="s">
        <v>1622</v>
      </c>
      <c r="AB248" s="701">
        <v>0</v>
      </c>
      <c r="AC248" s="696" t="s">
        <v>1623</v>
      </c>
      <c r="AD248" s="702" t="s">
        <v>700</v>
      </c>
      <c r="AE248" s="702">
        <v>44916</v>
      </c>
      <c r="AF248" s="696" t="s">
        <v>1624</v>
      </c>
      <c r="AG248" s="696" t="s">
        <v>1085</v>
      </c>
    </row>
    <row r="249" spans="1:33" ht="272.45" customHeight="1" x14ac:dyDescent="0.35">
      <c r="A249" s="569">
        <v>221</v>
      </c>
      <c r="B249" s="600" t="s">
        <v>491</v>
      </c>
      <c r="C249" s="542" t="s">
        <v>340</v>
      </c>
      <c r="D249" s="601">
        <v>80101706</v>
      </c>
      <c r="E249" s="602" t="s">
        <v>494</v>
      </c>
      <c r="F249" s="597" t="s">
        <v>278</v>
      </c>
      <c r="G249" s="597">
        <v>1</v>
      </c>
      <c r="H249" s="570" t="s">
        <v>293</v>
      </c>
      <c r="I249" s="571">
        <v>11</v>
      </c>
      <c r="J249" s="597" t="s">
        <v>305</v>
      </c>
      <c r="K249" s="597" t="s">
        <v>309</v>
      </c>
      <c r="L249" s="597" t="s">
        <v>391</v>
      </c>
      <c r="M249" s="572">
        <v>71070175</v>
      </c>
      <c r="N249" s="572">
        <v>71070175</v>
      </c>
      <c r="O249" s="600" t="s">
        <v>282</v>
      </c>
      <c r="P249" s="600" t="s">
        <v>53</v>
      </c>
      <c r="Q249" s="600" t="s">
        <v>314</v>
      </c>
      <c r="S249" s="695" t="s">
        <v>1110</v>
      </c>
      <c r="T249" s="696" t="s">
        <v>1111</v>
      </c>
      <c r="U249" s="697">
        <v>44573</v>
      </c>
      <c r="V249" s="696" t="s">
        <v>1112</v>
      </c>
      <c r="W249" s="698" t="s">
        <v>696</v>
      </c>
      <c r="X249" s="699">
        <v>70639442</v>
      </c>
      <c r="Y249" s="700">
        <v>0</v>
      </c>
      <c r="Z249" s="699">
        <f>X249+Y249</f>
        <v>70639442</v>
      </c>
      <c r="AA249" s="696" t="s">
        <v>1113</v>
      </c>
      <c r="AB249" s="701" t="s">
        <v>698</v>
      </c>
      <c r="AC249" s="696" t="s">
        <v>816</v>
      </c>
      <c r="AD249" s="702" t="s">
        <v>700</v>
      </c>
      <c r="AE249" s="702">
        <v>44907</v>
      </c>
      <c r="AF249" s="696" t="s">
        <v>1114</v>
      </c>
      <c r="AG249" s="696" t="s">
        <v>1085</v>
      </c>
    </row>
    <row r="250" spans="1:33" ht="272.45" customHeight="1" x14ac:dyDescent="0.35">
      <c r="A250" s="569">
        <v>222</v>
      </c>
      <c r="B250" s="600" t="s">
        <v>467</v>
      </c>
      <c r="C250" s="542" t="s">
        <v>340</v>
      </c>
      <c r="D250" s="601">
        <v>80101706</v>
      </c>
      <c r="E250" s="602" t="s">
        <v>495</v>
      </c>
      <c r="F250" s="597" t="s">
        <v>278</v>
      </c>
      <c r="G250" s="597">
        <v>1</v>
      </c>
      <c r="H250" s="570" t="s">
        <v>293</v>
      </c>
      <c r="I250" s="571">
        <v>7</v>
      </c>
      <c r="J250" s="597" t="s">
        <v>305</v>
      </c>
      <c r="K250" s="597" t="s">
        <v>309</v>
      </c>
      <c r="L250" s="600" t="s">
        <v>335</v>
      </c>
      <c r="M250" s="572">
        <v>52718512</v>
      </c>
      <c r="N250" s="572">
        <v>52718512</v>
      </c>
      <c r="O250" s="600" t="s">
        <v>282</v>
      </c>
      <c r="P250" s="600" t="s">
        <v>53</v>
      </c>
      <c r="Q250" s="600" t="s">
        <v>314</v>
      </c>
      <c r="S250" s="695" t="s">
        <v>1479</v>
      </c>
      <c r="T250" s="696" t="s">
        <v>1480</v>
      </c>
      <c r="U250" s="697">
        <v>44587</v>
      </c>
      <c r="V250" s="696" t="s">
        <v>1481</v>
      </c>
      <c r="W250" s="698" t="s">
        <v>696</v>
      </c>
      <c r="X250" s="699">
        <v>52718519</v>
      </c>
      <c r="Y250" s="700">
        <v>0</v>
      </c>
      <c r="Z250" s="699">
        <f t="shared" ref="Z250" si="26">X250+Y250</f>
        <v>52718519</v>
      </c>
      <c r="AA250" s="696" t="s">
        <v>1482</v>
      </c>
      <c r="AB250" s="701" t="s">
        <v>698</v>
      </c>
      <c r="AC250" s="696" t="s">
        <v>1483</v>
      </c>
      <c r="AD250" s="702" t="s">
        <v>700</v>
      </c>
      <c r="AE250" s="702">
        <v>44797</v>
      </c>
      <c r="AF250" s="696" t="s">
        <v>1484</v>
      </c>
      <c r="AG250" s="696" t="s">
        <v>1085</v>
      </c>
    </row>
    <row r="251" spans="1:33" ht="272.45" customHeight="1" x14ac:dyDescent="0.35">
      <c r="A251" s="569">
        <v>223</v>
      </c>
      <c r="B251" s="600" t="s">
        <v>467</v>
      </c>
      <c r="C251" s="542" t="s">
        <v>340</v>
      </c>
      <c r="D251" s="601">
        <v>80101706</v>
      </c>
      <c r="E251" s="602" t="s">
        <v>496</v>
      </c>
      <c r="F251" s="597" t="s">
        <v>278</v>
      </c>
      <c r="G251" s="597">
        <v>1</v>
      </c>
      <c r="H251" s="570" t="s">
        <v>293</v>
      </c>
      <c r="I251" s="571">
        <v>11</v>
      </c>
      <c r="J251" s="597" t="s">
        <v>305</v>
      </c>
      <c r="K251" s="597" t="s">
        <v>309</v>
      </c>
      <c r="L251" s="600" t="s">
        <v>335</v>
      </c>
      <c r="M251" s="572">
        <v>89128985</v>
      </c>
      <c r="N251" s="572">
        <v>89128985</v>
      </c>
      <c r="O251" s="600" t="s">
        <v>282</v>
      </c>
      <c r="P251" s="600" t="s">
        <v>53</v>
      </c>
      <c r="Q251" s="600" t="s">
        <v>314</v>
      </c>
      <c r="S251" s="695" t="s">
        <v>1485</v>
      </c>
      <c r="T251" s="696" t="s">
        <v>1486</v>
      </c>
      <c r="U251" s="697">
        <v>44586</v>
      </c>
      <c r="V251" s="696" t="s">
        <v>1487</v>
      </c>
      <c r="W251" s="698" t="s">
        <v>696</v>
      </c>
      <c r="X251" s="699">
        <v>89128985</v>
      </c>
      <c r="Y251" s="700">
        <v>0</v>
      </c>
      <c r="Z251" s="699">
        <v>89128985</v>
      </c>
      <c r="AA251" s="696" t="s">
        <v>1488</v>
      </c>
      <c r="AB251" s="701" t="s">
        <v>698</v>
      </c>
      <c r="AC251" s="696" t="s">
        <v>1465</v>
      </c>
      <c r="AD251" s="702" t="s">
        <v>700</v>
      </c>
      <c r="AE251" s="702">
        <v>44918</v>
      </c>
      <c r="AF251" s="696" t="s">
        <v>1484</v>
      </c>
      <c r="AG251" s="696" t="s">
        <v>1085</v>
      </c>
    </row>
    <row r="252" spans="1:33" ht="272.45" customHeight="1" x14ac:dyDescent="0.35">
      <c r="A252" s="569">
        <v>224</v>
      </c>
      <c r="B252" s="600" t="s">
        <v>469</v>
      </c>
      <c r="C252" s="542" t="s">
        <v>340</v>
      </c>
      <c r="D252" s="601">
        <v>80101706</v>
      </c>
      <c r="E252" s="602" t="s">
        <v>497</v>
      </c>
      <c r="F252" s="597" t="s">
        <v>278</v>
      </c>
      <c r="G252" s="597">
        <v>1</v>
      </c>
      <c r="H252" s="570" t="s">
        <v>293</v>
      </c>
      <c r="I252" s="571">
        <v>11</v>
      </c>
      <c r="J252" s="597" t="s">
        <v>305</v>
      </c>
      <c r="K252" s="597" t="s">
        <v>309</v>
      </c>
      <c r="L252" s="600" t="s">
        <v>335</v>
      </c>
      <c r="M252" s="572">
        <v>61680960</v>
      </c>
      <c r="N252" s="572">
        <v>61680960</v>
      </c>
      <c r="O252" s="600" t="s">
        <v>282</v>
      </c>
      <c r="P252" s="600" t="s">
        <v>53</v>
      </c>
      <c r="Q252" s="600" t="s">
        <v>314</v>
      </c>
      <c r="S252" s="695" t="s">
        <v>1489</v>
      </c>
      <c r="T252" s="696" t="s">
        <v>1490</v>
      </c>
      <c r="U252" s="697">
        <v>44585</v>
      </c>
      <c r="V252" s="696" t="s">
        <v>1491</v>
      </c>
      <c r="W252" s="698" t="s">
        <v>696</v>
      </c>
      <c r="X252" s="699">
        <v>61120224</v>
      </c>
      <c r="Y252" s="700">
        <v>0</v>
      </c>
      <c r="Z252" s="699">
        <f t="shared" ref="Z252:Z255" si="27">X252+Y252</f>
        <v>61120224</v>
      </c>
      <c r="AA252" s="696" t="s">
        <v>1492</v>
      </c>
      <c r="AB252" s="701" t="s">
        <v>698</v>
      </c>
      <c r="AC252" s="696" t="s">
        <v>1493</v>
      </c>
      <c r="AD252" s="702" t="s">
        <v>700</v>
      </c>
      <c r="AE252" s="702">
        <v>44916</v>
      </c>
      <c r="AF252" s="696" t="s">
        <v>1484</v>
      </c>
      <c r="AG252" s="696" t="s">
        <v>1085</v>
      </c>
    </row>
    <row r="253" spans="1:33" ht="272.45" customHeight="1" x14ac:dyDescent="0.35">
      <c r="A253" s="569">
        <v>225</v>
      </c>
      <c r="B253" s="600" t="s">
        <v>469</v>
      </c>
      <c r="C253" s="542" t="s">
        <v>340</v>
      </c>
      <c r="D253" s="601">
        <v>80101706</v>
      </c>
      <c r="E253" s="602" t="s">
        <v>639</v>
      </c>
      <c r="F253" s="597" t="s">
        <v>278</v>
      </c>
      <c r="G253" s="597">
        <v>1</v>
      </c>
      <c r="H253" s="570" t="s">
        <v>293</v>
      </c>
      <c r="I253" s="571">
        <v>11.5</v>
      </c>
      <c r="J253" s="597" t="s">
        <v>305</v>
      </c>
      <c r="K253" s="597" t="s">
        <v>309</v>
      </c>
      <c r="L253" s="600" t="s">
        <v>335</v>
      </c>
      <c r="M253" s="572">
        <v>35323250.5</v>
      </c>
      <c r="N253" s="572">
        <v>35323250.5</v>
      </c>
      <c r="O253" s="600" t="s">
        <v>282</v>
      </c>
      <c r="P253" s="600" t="s">
        <v>53</v>
      </c>
      <c r="Q253" s="600" t="s">
        <v>314</v>
      </c>
      <c r="S253" s="695" t="s">
        <v>1494</v>
      </c>
      <c r="T253" s="696" t="s">
        <v>1495</v>
      </c>
      <c r="U253" s="697">
        <v>44589</v>
      </c>
      <c r="V253" s="696" t="s">
        <v>1496</v>
      </c>
      <c r="W253" s="698" t="s">
        <v>952</v>
      </c>
      <c r="X253" s="699">
        <v>33173140</v>
      </c>
      <c r="Y253" s="700">
        <v>0</v>
      </c>
      <c r="Z253" s="699">
        <f t="shared" si="27"/>
        <v>33173140</v>
      </c>
      <c r="AA253" s="696" t="s">
        <v>1497</v>
      </c>
      <c r="AB253" s="701" t="s">
        <v>698</v>
      </c>
      <c r="AC253" s="696" t="s">
        <v>1498</v>
      </c>
      <c r="AD253" s="702" t="s">
        <v>700</v>
      </c>
      <c r="AE253" s="702">
        <v>44916</v>
      </c>
      <c r="AF253" s="696" t="s">
        <v>1484</v>
      </c>
      <c r="AG253" s="696" t="s">
        <v>1085</v>
      </c>
    </row>
    <row r="254" spans="1:33" ht="272.45" customHeight="1" x14ac:dyDescent="0.35">
      <c r="A254" s="569">
        <v>226</v>
      </c>
      <c r="B254" s="600" t="s">
        <v>467</v>
      </c>
      <c r="C254" s="542" t="s">
        <v>340</v>
      </c>
      <c r="D254" s="601">
        <v>80101706</v>
      </c>
      <c r="E254" s="602" t="s">
        <v>498</v>
      </c>
      <c r="F254" s="597" t="s">
        <v>278</v>
      </c>
      <c r="G254" s="597">
        <v>1</v>
      </c>
      <c r="H254" s="570" t="s">
        <v>293</v>
      </c>
      <c r="I254" s="571">
        <v>11</v>
      </c>
      <c r="J254" s="597" t="s">
        <v>305</v>
      </c>
      <c r="K254" s="597" t="s">
        <v>309</v>
      </c>
      <c r="L254" s="600" t="s">
        <v>335</v>
      </c>
      <c r="M254" s="572">
        <v>88000000</v>
      </c>
      <c r="N254" s="572">
        <v>88000000</v>
      </c>
      <c r="O254" s="600" t="s">
        <v>282</v>
      </c>
      <c r="P254" s="600" t="s">
        <v>53</v>
      </c>
      <c r="Q254" s="600" t="s">
        <v>314</v>
      </c>
      <c r="S254" s="695" t="s">
        <v>1499</v>
      </c>
      <c r="T254" s="696" t="s">
        <v>1500</v>
      </c>
      <c r="U254" s="697">
        <v>44588</v>
      </c>
      <c r="V254" s="696" t="s">
        <v>1501</v>
      </c>
      <c r="W254" s="698" t="s">
        <v>696</v>
      </c>
      <c r="X254" s="699">
        <v>87200000</v>
      </c>
      <c r="Y254" s="700">
        <v>0</v>
      </c>
      <c r="Z254" s="699">
        <f t="shared" si="27"/>
        <v>87200000</v>
      </c>
      <c r="AA254" s="696" t="s">
        <v>1502</v>
      </c>
      <c r="AB254" s="701" t="s">
        <v>698</v>
      </c>
      <c r="AC254" s="696" t="s">
        <v>1493</v>
      </c>
      <c r="AD254" s="702" t="s">
        <v>700</v>
      </c>
      <c r="AE254" s="702">
        <v>44916</v>
      </c>
      <c r="AF254" s="696" t="s">
        <v>1484</v>
      </c>
      <c r="AG254" s="696" t="s">
        <v>1085</v>
      </c>
    </row>
    <row r="255" spans="1:33" ht="272.45" customHeight="1" x14ac:dyDescent="0.35">
      <c r="A255" s="569">
        <v>227</v>
      </c>
      <c r="B255" s="600" t="s">
        <v>469</v>
      </c>
      <c r="C255" s="542" t="s">
        <v>340</v>
      </c>
      <c r="D255" s="601">
        <v>80101706</v>
      </c>
      <c r="E255" s="602" t="s">
        <v>499</v>
      </c>
      <c r="F255" s="597" t="s">
        <v>278</v>
      </c>
      <c r="G255" s="597">
        <v>1</v>
      </c>
      <c r="H255" s="570" t="s">
        <v>293</v>
      </c>
      <c r="I255" s="571">
        <v>6</v>
      </c>
      <c r="J255" s="597" t="s">
        <v>305</v>
      </c>
      <c r="K255" s="597" t="s">
        <v>309</v>
      </c>
      <c r="L255" s="600" t="s">
        <v>335</v>
      </c>
      <c r="M255" s="572">
        <v>54653070</v>
      </c>
      <c r="N255" s="572">
        <v>54653070</v>
      </c>
      <c r="O255" s="600" t="s">
        <v>282</v>
      </c>
      <c r="P255" s="600" t="s">
        <v>53</v>
      </c>
      <c r="Q255" s="600" t="s">
        <v>314</v>
      </c>
      <c r="S255" s="695" t="s">
        <v>1503</v>
      </c>
      <c r="T255" s="696" t="s">
        <v>1504</v>
      </c>
      <c r="U255" s="697">
        <v>44589</v>
      </c>
      <c r="V255" s="696" t="s">
        <v>1505</v>
      </c>
      <c r="W255" s="698" t="s">
        <v>696</v>
      </c>
      <c r="X255" s="699">
        <v>54653070</v>
      </c>
      <c r="Y255" s="700">
        <v>0</v>
      </c>
      <c r="Z255" s="699">
        <f t="shared" si="27"/>
        <v>54653070</v>
      </c>
      <c r="AA255" s="696" t="s">
        <v>1506</v>
      </c>
      <c r="AB255" s="701" t="s">
        <v>698</v>
      </c>
      <c r="AC255" s="696" t="s">
        <v>1507</v>
      </c>
      <c r="AD255" s="702" t="s">
        <v>700</v>
      </c>
      <c r="AE255" s="702">
        <v>44768</v>
      </c>
      <c r="AF255" s="696" t="s">
        <v>1084</v>
      </c>
      <c r="AG255" s="696" t="s">
        <v>1085</v>
      </c>
    </row>
    <row r="256" spans="1:33" ht="272.45" customHeight="1" x14ac:dyDescent="0.35">
      <c r="A256" s="569">
        <v>228</v>
      </c>
      <c r="B256" s="600" t="s">
        <v>469</v>
      </c>
      <c r="C256" s="542" t="s">
        <v>340</v>
      </c>
      <c r="D256" s="601">
        <v>80101706</v>
      </c>
      <c r="E256" s="602" t="s">
        <v>640</v>
      </c>
      <c r="F256" s="597" t="s">
        <v>278</v>
      </c>
      <c r="G256" s="597">
        <v>1</v>
      </c>
      <c r="H256" s="570" t="s">
        <v>293</v>
      </c>
      <c r="I256" s="571">
        <v>11</v>
      </c>
      <c r="J256" s="597" t="s">
        <v>305</v>
      </c>
      <c r="K256" s="597" t="s">
        <v>309</v>
      </c>
      <c r="L256" s="597" t="s">
        <v>335</v>
      </c>
      <c r="M256" s="572">
        <v>55969760</v>
      </c>
      <c r="N256" s="572">
        <v>55969760</v>
      </c>
      <c r="O256" s="600" t="s">
        <v>282</v>
      </c>
      <c r="P256" s="600" t="s">
        <v>53</v>
      </c>
      <c r="Q256" s="600" t="s">
        <v>314</v>
      </c>
      <c r="S256" s="695" t="s">
        <v>1115</v>
      </c>
      <c r="T256" s="696" t="s">
        <v>1116</v>
      </c>
      <c r="U256" s="697">
        <v>44581</v>
      </c>
      <c r="V256" s="696" t="s">
        <v>1117</v>
      </c>
      <c r="W256" s="698" t="s">
        <v>696</v>
      </c>
      <c r="X256" s="699">
        <v>55630549</v>
      </c>
      <c r="Y256" s="700">
        <v>0</v>
      </c>
      <c r="Z256" s="699">
        <v>55630549</v>
      </c>
      <c r="AA256" s="696" t="s">
        <v>1118</v>
      </c>
      <c r="AB256" s="701" t="s">
        <v>698</v>
      </c>
      <c r="AC256" s="696" t="s">
        <v>1119</v>
      </c>
      <c r="AD256" s="702" t="s">
        <v>700</v>
      </c>
      <c r="AE256" s="702">
        <v>44911</v>
      </c>
      <c r="AF256" s="696" t="s">
        <v>1084</v>
      </c>
      <c r="AG256" s="696" t="s">
        <v>1085</v>
      </c>
    </row>
    <row r="257" spans="1:33" ht="272.45" customHeight="1" x14ac:dyDescent="0.35">
      <c r="A257" s="569">
        <v>229</v>
      </c>
      <c r="B257" s="600" t="s">
        <v>469</v>
      </c>
      <c r="C257" s="542" t="s">
        <v>340</v>
      </c>
      <c r="D257" s="601">
        <v>80101706</v>
      </c>
      <c r="E257" s="602" t="s">
        <v>641</v>
      </c>
      <c r="F257" s="597" t="s">
        <v>278</v>
      </c>
      <c r="G257" s="597">
        <v>1</v>
      </c>
      <c r="H257" s="570" t="s">
        <v>293</v>
      </c>
      <c r="I257" s="571">
        <v>11</v>
      </c>
      <c r="J257" s="597" t="s">
        <v>305</v>
      </c>
      <c r="K257" s="597" t="s">
        <v>309</v>
      </c>
      <c r="L257" s="597" t="s">
        <v>335</v>
      </c>
      <c r="M257" s="572">
        <v>67320000</v>
      </c>
      <c r="N257" s="572">
        <v>67320000</v>
      </c>
      <c r="O257" s="600" t="s">
        <v>282</v>
      </c>
      <c r="P257" s="600" t="s">
        <v>53</v>
      </c>
      <c r="Q257" s="600" t="s">
        <v>314</v>
      </c>
      <c r="S257" s="695" t="s">
        <v>1508</v>
      </c>
      <c r="T257" s="696" t="s">
        <v>1509</v>
      </c>
      <c r="U257" s="697">
        <v>44585</v>
      </c>
      <c r="V257" s="696" t="s">
        <v>1510</v>
      </c>
      <c r="W257" s="698" t="s">
        <v>696</v>
      </c>
      <c r="X257" s="699">
        <v>66504000</v>
      </c>
      <c r="Y257" s="700">
        <v>0</v>
      </c>
      <c r="Z257" s="699">
        <f t="shared" ref="Z257" si="28">X257+Y257</f>
        <v>66504000</v>
      </c>
      <c r="AA257" s="696" t="s">
        <v>1511</v>
      </c>
      <c r="AB257" s="701" t="s">
        <v>698</v>
      </c>
      <c r="AC257" s="696" t="s">
        <v>1512</v>
      </c>
      <c r="AD257" s="702" t="s">
        <v>700</v>
      </c>
      <c r="AE257" s="702">
        <v>44911</v>
      </c>
      <c r="AF257" s="696" t="s">
        <v>1084</v>
      </c>
      <c r="AG257" s="696" t="s">
        <v>1085</v>
      </c>
    </row>
    <row r="258" spans="1:33" ht="272.45" customHeight="1" x14ac:dyDescent="0.35">
      <c r="A258" s="569">
        <v>230</v>
      </c>
      <c r="B258" s="600" t="s">
        <v>469</v>
      </c>
      <c r="C258" s="542" t="s">
        <v>340</v>
      </c>
      <c r="D258" s="601">
        <v>80101706</v>
      </c>
      <c r="E258" s="602" t="s">
        <v>502</v>
      </c>
      <c r="F258" s="597" t="s">
        <v>278</v>
      </c>
      <c r="G258" s="597">
        <v>1</v>
      </c>
      <c r="H258" s="570" t="s">
        <v>293</v>
      </c>
      <c r="I258" s="571">
        <v>8</v>
      </c>
      <c r="J258" s="597" t="s">
        <v>305</v>
      </c>
      <c r="K258" s="597" t="s">
        <v>309</v>
      </c>
      <c r="L258" s="597" t="s">
        <v>335</v>
      </c>
      <c r="M258" s="572">
        <v>51687400</v>
      </c>
      <c r="N258" s="572">
        <v>51687400</v>
      </c>
      <c r="O258" s="600" t="s">
        <v>282</v>
      </c>
      <c r="P258" s="600" t="s">
        <v>53</v>
      </c>
      <c r="Q258" s="600" t="s">
        <v>314</v>
      </c>
      <c r="S258" s="695" t="s">
        <v>1120</v>
      </c>
      <c r="T258" s="696" t="s">
        <v>1121</v>
      </c>
      <c r="U258" s="697">
        <v>44574</v>
      </c>
      <c r="V258" s="696" t="s">
        <v>1088</v>
      </c>
      <c r="W258" s="698" t="s">
        <v>696</v>
      </c>
      <c r="X258" s="699">
        <v>51256667</v>
      </c>
      <c r="Y258" s="700">
        <v>0</v>
      </c>
      <c r="Z258" s="699">
        <f>X258+Y258</f>
        <v>51256667</v>
      </c>
      <c r="AA258" s="696" t="s">
        <v>1122</v>
      </c>
      <c r="AB258" s="701" t="s">
        <v>698</v>
      </c>
      <c r="AC258" s="696" t="s">
        <v>1090</v>
      </c>
      <c r="AD258" s="702" t="s">
        <v>700</v>
      </c>
      <c r="AE258" s="702">
        <v>44813</v>
      </c>
      <c r="AF258" s="696" t="s">
        <v>1091</v>
      </c>
      <c r="AG258" s="696" t="s">
        <v>1085</v>
      </c>
    </row>
    <row r="259" spans="1:33" ht="272.45" customHeight="1" x14ac:dyDescent="0.35">
      <c r="A259" s="569">
        <v>231</v>
      </c>
      <c r="B259" s="600" t="s">
        <v>469</v>
      </c>
      <c r="C259" s="542" t="s">
        <v>340</v>
      </c>
      <c r="D259" s="601">
        <v>80101706</v>
      </c>
      <c r="E259" s="602" t="s">
        <v>504</v>
      </c>
      <c r="F259" s="597" t="s">
        <v>278</v>
      </c>
      <c r="G259" s="597">
        <v>1</v>
      </c>
      <c r="H259" s="570" t="s">
        <v>293</v>
      </c>
      <c r="I259" s="571">
        <v>11</v>
      </c>
      <c r="J259" s="597" t="s">
        <v>305</v>
      </c>
      <c r="K259" s="597" t="s">
        <v>309</v>
      </c>
      <c r="L259" s="597" t="s">
        <v>335</v>
      </c>
      <c r="M259" s="572">
        <v>67320000</v>
      </c>
      <c r="N259" s="572">
        <v>67320000</v>
      </c>
      <c r="O259" s="600" t="s">
        <v>282</v>
      </c>
      <c r="P259" s="600" t="s">
        <v>53</v>
      </c>
      <c r="Q259" s="600" t="s">
        <v>314</v>
      </c>
      <c r="S259" s="695" t="s">
        <v>1123</v>
      </c>
      <c r="T259" s="696" t="s">
        <v>1124</v>
      </c>
      <c r="U259" s="697">
        <v>44581</v>
      </c>
      <c r="V259" s="696" t="s">
        <v>1125</v>
      </c>
      <c r="W259" s="698" t="s">
        <v>696</v>
      </c>
      <c r="X259" s="699">
        <v>66912000</v>
      </c>
      <c r="Y259" s="700">
        <v>0</v>
      </c>
      <c r="Z259" s="699">
        <v>66912000</v>
      </c>
      <c r="AA259" s="696" t="s">
        <v>1126</v>
      </c>
      <c r="AB259" s="701" t="s">
        <v>698</v>
      </c>
      <c r="AC259" s="696" t="s">
        <v>707</v>
      </c>
      <c r="AD259" s="702" t="s">
        <v>700</v>
      </c>
      <c r="AE259" s="702">
        <v>44911</v>
      </c>
      <c r="AF259" s="696" t="s">
        <v>1127</v>
      </c>
      <c r="AG259" s="696" t="s">
        <v>1085</v>
      </c>
    </row>
    <row r="260" spans="1:33" ht="210" customHeight="1" x14ac:dyDescent="0.35">
      <c r="A260" s="569">
        <v>232</v>
      </c>
      <c r="B260" s="600" t="s">
        <v>469</v>
      </c>
      <c r="C260" s="542" t="s">
        <v>340</v>
      </c>
      <c r="D260" s="601">
        <v>80101706</v>
      </c>
      <c r="E260" s="602" t="s">
        <v>505</v>
      </c>
      <c r="F260" s="597" t="s">
        <v>278</v>
      </c>
      <c r="G260" s="597">
        <v>1</v>
      </c>
      <c r="H260" s="570" t="s">
        <v>293</v>
      </c>
      <c r="I260" s="571">
        <v>11</v>
      </c>
      <c r="J260" s="597" t="s">
        <v>305</v>
      </c>
      <c r="K260" s="597" t="s">
        <v>309</v>
      </c>
      <c r="L260" s="597" t="s">
        <v>335</v>
      </c>
      <c r="M260" s="572">
        <v>76895588</v>
      </c>
      <c r="N260" s="572">
        <v>76895588</v>
      </c>
      <c r="O260" s="600" t="s">
        <v>282</v>
      </c>
      <c r="P260" s="600" t="s">
        <v>53</v>
      </c>
      <c r="Q260" s="600" t="s">
        <v>314</v>
      </c>
      <c r="S260" s="695" t="s">
        <v>1128</v>
      </c>
      <c r="T260" s="696" t="s">
        <v>1129</v>
      </c>
      <c r="U260" s="697">
        <v>44581</v>
      </c>
      <c r="V260" s="696" t="s">
        <v>1130</v>
      </c>
      <c r="W260" s="698" t="s">
        <v>696</v>
      </c>
      <c r="X260" s="699">
        <v>76429554</v>
      </c>
      <c r="Y260" s="700">
        <v>0</v>
      </c>
      <c r="Z260" s="699">
        <v>76429554</v>
      </c>
      <c r="AA260" s="696" t="s">
        <v>1131</v>
      </c>
      <c r="AB260" s="701" t="s">
        <v>698</v>
      </c>
      <c r="AC260" s="696" t="s">
        <v>707</v>
      </c>
      <c r="AD260" s="702" t="s">
        <v>700</v>
      </c>
      <c r="AE260" s="702">
        <v>44911</v>
      </c>
      <c r="AF260" s="696" t="s">
        <v>1127</v>
      </c>
      <c r="AG260" s="696" t="s">
        <v>1085</v>
      </c>
    </row>
    <row r="261" spans="1:33" ht="272.45" customHeight="1" x14ac:dyDescent="0.35">
      <c r="A261" s="569">
        <v>233</v>
      </c>
      <c r="B261" s="600" t="s">
        <v>469</v>
      </c>
      <c r="C261" s="542" t="s">
        <v>340</v>
      </c>
      <c r="D261" s="601">
        <v>80101706</v>
      </c>
      <c r="E261" s="602" t="s">
        <v>506</v>
      </c>
      <c r="F261" s="597" t="s">
        <v>278</v>
      </c>
      <c r="G261" s="597">
        <v>1</v>
      </c>
      <c r="H261" s="570" t="s">
        <v>293</v>
      </c>
      <c r="I261" s="571">
        <v>11</v>
      </c>
      <c r="J261" s="597" t="s">
        <v>305</v>
      </c>
      <c r="K261" s="597" t="s">
        <v>309</v>
      </c>
      <c r="L261" s="597" t="s">
        <v>335</v>
      </c>
      <c r="M261" s="572">
        <v>89128985</v>
      </c>
      <c r="N261" s="572">
        <v>89128985</v>
      </c>
      <c r="O261" s="600" t="s">
        <v>282</v>
      </c>
      <c r="P261" s="600" t="s">
        <v>53</v>
      </c>
      <c r="Q261" s="600" t="s">
        <v>314</v>
      </c>
      <c r="S261" s="695" t="s">
        <v>1132</v>
      </c>
      <c r="T261" s="696" t="s">
        <v>1133</v>
      </c>
      <c r="U261" s="697">
        <v>44581</v>
      </c>
      <c r="V261" s="696" t="s">
        <v>1134</v>
      </c>
      <c r="W261" s="698" t="s">
        <v>696</v>
      </c>
      <c r="X261" s="699">
        <v>88588809</v>
      </c>
      <c r="Y261" s="700">
        <v>0</v>
      </c>
      <c r="Z261" s="699">
        <v>88588809</v>
      </c>
      <c r="AA261" s="696" t="s">
        <v>1135</v>
      </c>
      <c r="AB261" s="701" t="s">
        <v>698</v>
      </c>
      <c r="AC261" s="696" t="s">
        <v>707</v>
      </c>
      <c r="AD261" s="702" t="s">
        <v>700</v>
      </c>
      <c r="AE261" s="702">
        <v>44911</v>
      </c>
      <c r="AF261" s="696" t="s">
        <v>1127</v>
      </c>
      <c r="AG261" s="696" t="s">
        <v>1085</v>
      </c>
    </row>
    <row r="262" spans="1:33" ht="272.45" customHeight="1" x14ac:dyDescent="0.35">
      <c r="A262" s="569">
        <v>234</v>
      </c>
      <c r="B262" s="600" t="s">
        <v>491</v>
      </c>
      <c r="C262" s="542" t="s">
        <v>1136</v>
      </c>
      <c r="D262" s="601">
        <v>80101706</v>
      </c>
      <c r="E262" s="602" t="s">
        <v>507</v>
      </c>
      <c r="F262" s="597" t="s">
        <v>278</v>
      </c>
      <c r="G262" s="597">
        <v>1</v>
      </c>
      <c r="H262" s="570" t="s">
        <v>293</v>
      </c>
      <c r="I262" s="571">
        <v>11</v>
      </c>
      <c r="J262" s="597" t="s">
        <v>305</v>
      </c>
      <c r="K262" s="597" t="s">
        <v>309</v>
      </c>
      <c r="L262" s="600" t="s">
        <v>391</v>
      </c>
      <c r="M262" s="572">
        <v>93500000</v>
      </c>
      <c r="N262" s="572">
        <v>93500000</v>
      </c>
      <c r="O262" s="600" t="s">
        <v>282</v>
      </c>
      <c r="P262" s="600" t="s">
        <v>53</v>
      </c>
      <c r="Q262" s="600" t="s">
        <v>314</v>
      </c>
      <c r="S262" s="695" t="s">
        <v>1513</v>
      </c>
      <c r="T262" s="696" t="s">
        <v>1514</v>
      </c>
      <c r="U262" s="697">
        <v>44589</v>
      </c>
      <c r="V262" s="696" t="s">
        <v>1515</v>
      </c>
      <c r="W262" s="698" t="s">
        <v>696</v>
      </c>
      <c r="X262" s="699">
        <v>92366667</v>
      </c>
      <c r="Y262" s="700">
        <v>0</v>
      </c>
      <c r="Z262" s="699">
        <f t="shared" ref="Z262" si="29">X262+Y262</f>
        <v>92366667</v>
      </c>
      <c r="AA262" s="696" t="s">
        <v>1470</v>
      </c>
      <c r="AB262" s="701" t="s">
        <v>698</v>
      </c>
      <c r="AC262" s="696" t="s">
        <v>1471</v>
      </c>
      <c r="AD262" s="702" t="s">
        <v>700</v>
      </c>
      <c r="AE262" s="702">
        <v>44916</v>
      </c>
      <c r="AF262" s="696" t="s">
        <v>1516</v>
      </c>
      <c r="AG262" s="696" t="s">
        <v>1085</v>
      </c>
    </row>
    <row r="263" spans="1:33" ht="272.45" customHeight="1" x14ac:dyDescent="0.35">
      <c r="A263" s="569">
        <v>235</v>
      </c>
      <c r="B263" s="600" t="s">
        <v>491</v>
      </c>
      <c r="C263" s="542" t="s">
        <v>1136</v>
      </c>
      <c r="D263" s="601">
        <v>80101706</v>
      </c>
      <c r="E263" s="602" t="s">
        <v>508</v>
      </c>
      <c r="F263" s="597" t="s">
        <v>278</v>
      </c>
      <c r="G263" s="597">
        <v>1</v>
      </c>
      <c r="H263" s="570" t="s">
        <v>293</v>
      </c>
      <c r="I263" s="571">
        <v>11</v>
      </c>
      <c r="J263" s="597" t="s">
        <v>305</v>
      </c>
      <c r="K263" s="597" t="s">
        <v>309</v>
      </c>
      <c r="L263" s="600" t="s">
        <v>391</v>
      </c>
      <c r="M263" s="740"/>
      <c r="N263" s="740"/>
      <c r="O263" s="600" t="s">
        <v>282</v>
      </c>
      <c r="P263" s="600" t="s">
        <v>53</v>
      </c>
      <c r="Q263" s="600" t="s">
        <v>314</v>
      </c>
      <c r="S263" s="695" t="s">
        <v>1625</v>
      </c>
      <c r="T263" s="696" t="s">
        <v>1626</v>
      </c>
      <c r="U263" s="697">
        <v>44589</v>
      </c>
      <c r="V263" s="696" t="s">
        <v>1515</v>
      </c>
      <c r="W263" s="698" t="s">
        <v>696</v>
      </c>
      <c r="X263" s="699">
        <v>0</v>
      </c>
      <c r="Y263" s="700">
        <v>0</v>
      </c>
      <c r="Z263" s="699">
        <v>0</v>
      </c>
      <c r="AA263" s="696" t="s">
        <v>1627</v>
      </c>
      <c r="AB263" s="701">
        <v>0</v>
      </c>
      <c r="AC263" s="696" t="s">
        <v>1628</v>
      </c>
      <c r="AD263" s="702" t="s">
        <v>700</v>
      </c>
      <c r="AE263" s="702">
        <v>44916</v>
      </c>
      <c r="AF263" s="696" t="s">
        <v>1516</v>
      </c>
      <c r="AG263" s="696" t="s">
        <v>1085</v>
      </c>
    </row>
    <row r="264" spans="1:33" ht="272.45" customHeight="1" x14ac:dyDescent="0.35">
      <c r="A264" s="569">
        <v>236</v>
      </c>
      <c r="B264" s="600" t="s">
        <v>491</v>
      </c>
      <c r="C264" s="542" t="s">
        <v>1136</v>
      </c>
      <c r="D264" s="601">
        <v>80101706</v>
      </c>
      <c r="E264" s="602" t="s">
        <v>509</v>
      </c>
      <c r="F264" s="597" t="s">
        <v>278</v>
      </c>
      <c r="G264" s="597">
        <v>1</v>
      </c>
      <c r="H264" s="570" t="s">
        <v>293</v>
      </c>
      <c r="I264" s="571">
        <v>11</v>
      </c>
      <c r="J264" s="597" t="s">
        <v>305</v>
      </c>
      <c r="K264" s="597" t="s">
        <v>309</v>
      </c>
      <c r="L264" s="600" t="s">
        <v>391</v>
      </c>
      <c r="M264" s="572">
        <v>82500000</v>
      </c>
      <c r="N264" s="572">
        <v>82500000</v>
      </c>
      <c r="O264" s="600" t="s">
        <v>282</v>
      </c>
      <c r="P264" s="600" t="s">
        <v>53</v>
      </c>
      <c r="Q264" s="600" t="s">
        <v>314</v>
      </c>
      <c r="S264" s="695" t="s">
        <v>1629</v>
      </c>
      <c r="T264" s="696" t="s">
        <v>1630</v>
      </c>
      <c r="U264" s="697">
        <v>44589</v>
      </c>
      <c r="V264" s="696" t="s">
        <v>1515</v>
      </c>
      <c r="W264" s="698" t="s">
        <v>696</v>
      </c>
      <c r="X264" s="699">
        <v>81000000</v>
      </c>
      <c r="Y264" s="700">
        <v>0</v>
      </c>
      <c r="Z264" s="699">
        <f>X264+Y264</f>
        <v>81000000</v>
      </c>
      <c r="AA264" s="696" t="s">
        <v>1631</v>
      </c>
      <c r="AB264" s="701">
        <v>0</v>
      </c>
      <c r="AC264" s="696" t="s">
        <v>1623</v>
      </c>
      <c r="AD264" s="702" t="s">
        <v>700</v>
      </c>
      <c r="AE264" s="702">
        <v>44916</v>
      </c>
      <c r="AF264" s="696" t="s">
        <v>1516</v>
      </c>
      <c r="AG264" s="696" t="s">
        <v>1085</v>
      </c>
    </row>
    <row r="265" spans="1:33" ht="272.45" customHeight="1" x14ac:dyDescent="0.35">
      <c r="A265" s="569">
        <v>237</v>
      </c>
      <c r="B265" s="736" t="s">
        <v>491</v>
      </c>
      <c r="C265" s="736" t="s">
        <v>1137</v>
      </c>
      <c r="D265" s="747">
        <v>80101706</v>
      </c>
      <c r="E265" s="605" t="s">
        <v>1138</v>
      </c>
      <c r="F265" s="597" t="s">
        <v>278</v>
      </c>
      <c r="G265" s="597">
        <v>1</v>
      </c>
      <c r="H265" s="570" t="s">
        <v>293</v>
      </c>
      <c r="I265" s="571">
        <v>11</v>
      </c>
      <c r="J265" s="597" t="s">
        <v>305</v>
      </c>
      <c r="K265" s="597" t="s">
        <v>309</v>
      </c>
      <c r="L265" s="600" t="s">
        <v>410</v>
      </c>
      <c r="M265" s="572">
        <v>49489000</v>
      </c>
      <c r="N265" s="572">
        <v>49489000</v>
      </c>
      <c r="O265" s="600" t="s">
        <v>282</v>
      </c>
      <c r="P265" s="600" t="s">
        <v>53</v>
      </c>
      <c r="Q265" s="600" t="s">
        <v>314</v>
      </c>
      <c r="S265" s="695" t="s">
        <v>1632</v>
      </c>
      <c r="T265" s="696" t="s">
        <v>1633</v>
      </c>
      <c r="U265" s="697">
        <v>44589</v>
      </c>
      <c r="V265" s="696" t="s">
        <v>1634</v>
      </c>
      <c r="W265" s="698" t="s">
        <v>696</v>
      </c>
      <c r="X265" s="699">
        <v>49039100</v>
      </c>
      <c r="Y265" s="700">
        <v>0</v>
      </c>
      <c r="Z265" s="699">
        <f>X265+Y265</f>
        <v>49039100</v>
      </c>
      <c r="AA265" s="696" t="s">
        <v>1635</v>
      </c>
      <c r="AB265" s="701">
        <v>0</v>
      </c>
      <c r="AC265" s="696" t="s">
        <v>1636</v>
      </c>
      <c r="AD265" s="702" t="s">
        <v>700</v>
      </c>
      <c r="AE265" s="702">
        <v>44916</v>
      </c>
      <c r="AF265" s="696" t="s">
        <v>1114</v>
      </c>
      <c r="AG265" s="696" t="s">
        <v>1085</v>
      </c>
    </row>
    <row r="266" spans="1:33" ht="272.45" customHeight="1" x14ac:dyDescent="0.35">
      <c r="A266" s="569">
        <v>238</v>
      </c>
      <c r="B266" s="600" t="s">
        <v>491</v>
      </c>
      <c r="C266" s="542" t="s">
        <v>340</v>
      </c>
      <c r="D266" s="604" t="s">
        <v>518</v>
      </c>
      <c r="E266" s="602" t="s">
        <v>642</v>
      </c>
      <c r="F266" s="597" t="s">
        <v>278</v>
      </c>
      <c r="G266" s="597">
        <v>1</v>
      </c>
      <c r="H266" s="570" t="s">
        <v>293</v>
      </c>
      <c r="I266" s="571">
        <v>11.5</v>
      </c>
      <c r="J266" s="597" t="s">
        <v>305</v>
      </c>
      <c r="K266" s="597" t="s">
        <v>309</v>
      </c>
      <c r="L266" s="597" t="s">
        <v>391</v>
      </c>
      <c r="M266" s="572">
        <v>80000000</v>
      </c>
      <c r="N266" s="572">
        <v>80000000</v>
      </c>
      <c r="O266" s="600" t="s">
        <v>282</v>
      </c>
      <c r="P266" s="600" t="s">
        <v>53</v>
      </c>
      <c r="Q266" s="600" t="s">
        <v>314</v>
      </c>
      <c r="S266" s="695" t="s">
        <v>1637</v>
      </c>
      <c r="T266" s="696" t="s">
        <v>1638</v>
      </c>
      <c r="U266" s="697">
        <v>44589</v>
      </c>
      <c r="V266" s="696" t="s">
        <v>1639</v>
      </c>
      <c r="W266" s="698" t="s">
        <v>1175</v>
      </c>
      <c r="X266" s="699">
        <v>66150000</v>
      </c>
      <c r="Y266" s="700">
        <v>0</v>
      </c>
      <c r="Z266" s="699">
        <f>X266+Y266</f>
        <v>66150000</v>
      </c>
      <c r="AA266" s="696" t="s">
        <v>1640</v>
      </c>
      <c r="AB266" s="701">
        <v>0</v>
      </c>
      <c r="AC266" s="696" t="s">
        <v>1641</v>
      </c>
      <c r="AD266" s="702" t="s">
        <v>700</v>
      </c>
      <c r="AE266" s="702">
        <v>44918</v>
      </c>
      <c r="AF266" s="696" t="s">
        <v>1084</v>
      </c>
      <c r="AG266" s="696" t="s">
        <v>1085</v>
      </c>
    </row>
    <row r="267" spans="1:33" ht="272.45" customHeight="1" x14ac:dyDescent="0.35">
      <c r="A267" s="569">
        <v>239</v>
      </c>
      <c r="B267" s="600" t="s">
        <v>491</v>
      </c>
      <c r="C267" s="542" t="s">
        <v>340</v>
      </c>
      <c r="D267" s="604" t="s">
        <v>518</v>
      </c>
      <c r="E267" s="602" t="s">
        <v>643</v>
      </c>
      <c r="F267" s="597" t="s">
        <v>278</v>
      </c>
      <c r="G267" s="597">
        <v>1</v>
      </c>
      <c r="H267" s="570" t="s">
        <v>293</v>
      </c>
      <c r="I267" s="571">
        <v>7</v>
      </c>
      <c r="J267" s="597" t="s">
        <v>305</v>
      </c>
      <c r="K267" s="597" t="s">
        <v>309</v>
      </c>
      <c r="L267" s="597" t="s">
        <v>391</v>
      </c>
      <c r="M267" s="572">
        <v>270000000</v>
      </c>
      <c r="N267" s="572">
        <v>270000000</v>
      </c>
      <c r="O267" s="600" t="s">
        <v>282</v>
      </c>
      <c r="P267" s="600" t="s">
        <v>53</v>
      </c>
      <c r="Q267" s="600" t="s">
        <v>314</v>
      </c>
      <c r="S267" s="695" t="s">
        <v>1642</v>
      </c>
      <c r="T267" s="696" t="s">
        <v>1643</v>
      </c>
      <c r="U267" s="697">
        <v>44589</v>
      </c>
      <c r="V267" s="696" t="s">
        <v>1644</v>
      </c>
      <c r="W267" s="698" t="s">
        <v>1175</v>
      </c>
      <c r="X267" s="699">
        <v>269999100</v>
      </c>
      <c r="Y267" s="700">
        <v>0</v>
      </c>
      <c r="Z267" s="699">
        <f>X267+Y267</f>
        <v>269999100</v>
      </c>
      <c r="AA267" s="696" t="s">
        <v>1645</v>
      </c>
      <c r="AB267" s="701">
        <v>0</v>
      </c>
      <c r="AC267" s="696" t="s">
        <v>1646</v>
      </c>
      <c r="AD267" s="702" t="s">
        <v>700</v>
      </c>
      <c r="AE267" s="702" t="s">
        <v>700</v>
      </c>
      <c r="AF267" s="696" t="s">
        <v>1647</v>
      </c>
      <c r="AG267" s="696" t="s">
        <v>1085</v>
      </c>
    </row>
    <row r="268" spans="1:33" ht="272.45" customHeight="1" x14ac:dyDescent="0.9">
      <c r="A268" s="569">
        <v>240</v>
      </c>
      <c r="B268" s="600" t="s">
        <v>491</v>
      </c>
      <c r="C268" s="542" t="s">
        <v>340</v>
      </c>
      <c r="D268" s="604" t="s">
        <v>518</v>
      </c>
      <c r="E268" s="602" t="s">
        <v>644</v>
      </c>
      <c r="F268" s="597" t="s">
        <v>278</v>
      </c>
      <c r="G268" s="597">
        <v>1</v>
      </c>
      <c r="H268" s="570" t="s">
        <v>1139</v>
      </c>
      <c r="I268" s="571">
        <v>4</v>
      </c>
      <c r="J268" s="597" t="s">
        <v>305</v>
      </c>
      <c r="K268" s="597" t="s">
        <v>309</v>
      </c>
      <c r="L268" s="597" t="s">
        <v>391</v>
      </c>
      <c r="M268" s="572">
        <v>100000000</v>
      </c>
      <c r="N268" s="572">
        <v>100000000</v>
      </c>
      <c r="O268" s="600" t="s">
        <v>282</v>
      </c>
      <c r="P268" s="600" t="s">
        <v>53</v>
      </c>
      <c r="Q268" s="600" t="s">
        <v>314</v>
      </c>
      <c r="S268" s="748"/>
      <c r="T268" s="748"/>
      <c r="U268" s="748"/>
      <c r="V268" s="748"/>
      <c r="W268" s="748"/>
      <c r="X268" s="749"/>
      <c r="Y268" s="749"/>
      <c r="Z268" s="749"/>
      <c r="AA268" s="748"/>
      <c r="AB268" s="748"/>
      <c r="AC268" s="748"/>
      <c r="AD268" s="748"/>
      <c r="AE268" s="748"/>
      <c r="AF268" s="748"/>
      <c r="AG268" s="748"/>
    </row>
    <row r="269" spans="1:33" ht="239.1" customHeight="1" x14ac:dyDescent="0.35">
      <c r="A269" s="569">
        <v>241</v>
      </c>
      <c r="B269" s="600" t="s">
        <v>491</v>
      </c>
      <c r="C269" s="542" t="s">
        <v>340</v>
      </c>
      <c r="D269" s="601" t="s">
        <v>519</v>
      </c>
      <c r="E269" s="602" t="s">
        <v>645</v>
      </c>
      <c r="F269" s="597" t="s">
        <v>278</v>
      </c>
      <c r="G269" s="597">
        <v>1</v>
      </c>
      <c r="H269" s="570" t="s">
        <v>341</v>
      </c>
      <c r="I269" s="571">
        <v>12</v>
      </c>
      <c r="J269" s="597" t="s">
        <v>317</v>
      </c>
      <c r="K269" s="597" t="s">
        <v>309</v>
      </c>
      <c r="L269" s="597" t="s">
        <v>391</v>
      </c>
      <c r="M269" s="572">
        <v>402411793.80000013</v>
      </c>
      <c r="N269" s="572">
        <v>402411793.80000013</v>
      </c>
      <c r="O269" s="600" t="s">
        <v>282</v>
      </c>
      <c r="P269" s="600" t="s">
        <v>53</v>
      </c>
      <c r="Q269" s="600" t="s">
        <v>314</v>
      </c>
      <c r="S269" s="686"/>
      <c r="T269" s="687"/>
      <c r="U269" s="688"/>
      <c r="V269" s="687"/>
      <c r="W269" s="689"/>
      <c r="X269" s="690"/>
      <c r="Y269" s="691"/>
      <c r="Z269" s="690"/>
      <c r="AA269" s="687"/>
      <c r="AB269" s="689"/>
      <c r="AC269" s="687"/>
      <c r="AD269" s="693"/>
      <c r="AE269" s="693"/>
      <c r="AF269" s="687"/>
      <c r="AG269" s="687"/>
    </row>
    <row r="270" spans="1:33" s="433" customFormat="1" ht="239.1" customHeight="1" x14ac:dyDescent="0.35">
      <c r="A270" s="569">
        <v>242</v>
      </c>
      <c r="B270" s="600" t="s">
        <v>491</v>
      </c>
      <c r="C270" s="542" t="s">
        <v>340</v>
      </c>
      <c r="D270" s="604" t="s">
        <v>520</v>
      </c>
      <c r="E270" s="602" t="s">
        <v>646</v>
      </c>
      <c r="F270" s="597" t="s">
        <v>278</v>
      </c>
      <c r="G270" s="597">
        <v>1</v>
      </c>
      <c r="H270" s="570" t="s">
        <v>291</v>
      </c>
      <c r="I270" s="571">
        <v>12</v>
      </c>
      <c r="J270" s="597" t="s">
        <v>317</v>
      </c>
      <c r="K270" s="597" t="s">
        <v>309</v>
      </c>
      <c r="L270" s="597" t="s">
        <v>391</v>
      </c>
      <c r="M270" s="572">
        <v>250048537.19999999</v>
      </c>
      <c r="N270" s="572">
        <v>250048537.19999999</v>
      </c>
      <c r="O270" s="600" t="s">
        <v>282</v>
      </c>
      <c r="P270" s="600" t="s">
        <v>53</v>
      </c>
      <c r="Q270" s="600" t="s">
        <v>314</v>
      </c>
      <c r="R270" s="436"/>
      <c r="S270" s="695" t="s">
        <v>1815</v>
      </c>
      <c r="T270" s="696" t="s">
        <v>1816</v>
      </c>
      <c r="U270" s="697">
        <v>44713</v>
      </c>
      <c r="V270" s="696" t="s">
        <v>1817</v>
      </c>
      <c r="W270" s="698" t="s">
        <v>1175</v>
      </c>
      <c r="X270" s="699">
        <v>220999998</v>
      </c>
      <c r="Y270" s="700">
        <v>0</v>
      </c>
      <c r="Z270" s="699">
        <v>220999998</v>
      </c>
      <c r="AA270" s="696" t="s">
        <v>1818</v>
      </c>
      <c r="AB270" s="701" t="s">
        <v>1819</v>
      </c>
      <c r="AC270" s="696" t="s">
        <v>1820</v>
      </c>
      <c r="AD270" s="702">
        <v>44715</v>
      </c>
      <c r="AE270" s="702">
        <v>44745</v>
      </c>
      <c r="AF270" s="696" t="s">
        <v>1466</v>
      </c>
      <c r="AG270" s="696" t="s">
        <v>1085</v>
      </c>
    </row>
    <row r="271" spans="1:33" s="433" customFormat="1" ht="239.1" customHeight="1" x14ac:dyDescent="0.35">
      <c r="A271" s="569">
        <v>243</v>
      </c>
      <c r="B271" s="614" t="s">
        <v>491</v>
      </c>
      <c r="C271" s="542" t="s">
        <v>340</v>
      </c>
      <c r="D271" s="601" t="s">
        <v>519</v>
      </c>
      <c r="E271" s="602" t="s">
        <v>1671</v>
      </c>
      <c r="F271" s="597" t="s">
        <v>278</v>
      </c>
      <c r="G271" s="597">
        <v>1</v>
      </c>
      <c r="H271" s="570" t="s">
        <v>279</v>
      </c>
      <c r="I271" s="571">
        <v>12</v>
      </c>
      <c r="J271" s="597" t="s">
        <v>317</v>
      </c>
      <c r="K271" s="597" t="s">
        <v>309</v>
      </c>
      <c r="L271" s="597" t="s">
        <v>391</v>
      </c>
      <c r="M271" s="572">
        <v>80000000</v>
      </c>
      <c r="N271" s="572">
        <v>80000000</v>
      </c>
      <c r="O271" s="600" t="s">
        <v>282</v>
      </c>
      <c r="P271" s="600" t="s">
        <v>53</v>
      </c>
      <c r="Q271" s="600" t="s">
        <v>314</v>
      </c>
      <c r="R271" s="436"/>
      <c r="S271" s="686"/>
      <c r="T271" s="687"/>
      <c r="U271" s="688"/>
      <c r="V271" s="687"/>
      <c r="W271" s="689"/>
      <c r="X271" s="690"/>
      <c r="Y271" s="738"/>
      <c r="Z271" s="690"/>
      <c r="AA271" s="687"/>
      <c r="AB271" s="689"/>
      <c r="AC271" s="687"/>
      <c r="AD271" s="693"/>
      <c r="AE271" s="693"/>
      <c r="AF271" s="687"/>
      <c r="AG271" s="687"/>
    </row>
    <row r="272" spans="1:33" s="433" customFormat="1" ht="239.1" customHeight="1" x14ac:dyDescent="0.35">
      <c r="A272" s="569">
        <v>244</v>
      </c>
      <c r="B272" s="600" t="s">
        <v>469</v>
      </c>
      <c r="C272" s="542" t="s">
        <v>340</v>
      </c>
      <c r="D272" s="604">
        <v>81112501</v>
      </c>
      <c r="E272" s="602" t="s">
        <v>647</v>
      </c>
      <c r="F272" s="597" t="s">
        <v>278</v>
      </c>
      <c r="G272" s="597">
        <v>1</v>
      </c>
      <c r="H272" s="570" t="s">
        <v>288</v>
      </c>
      <c r="I272" s="571">
        <v>12</v>
      </c>
      <c r="J272" s="597" t="s">
        <v>301</v>
      </c>
      <c r="K272" s="597" t="s">
        <v>309</v>
      </c>
      <c r="L272" s="597" t="s">
        <v>335</v>
      </c>
      <c r="M272" s="572">
        <v>305365475</v>
      </c>
      <c r="N272" s="572">
        <v>305365475</v>
      </c>
      <c r="O272" s="600" t="s">
        <v>282</v>
      </c>
      <c r="P272" s="600" t="s">
        <v>53</v>
      </c>
      <c r="Q272" s="600" t="s">
        <v>314</v>
      </c>
      <c r="R272" s="436"/>
      <c r="S272" s="686"/>
      <c r="T272" s="687"/>
      <c r="U272" s="688"/>
      <c r="V272" s="687"/>
      <c r="W272" s="689"/>
      <c r="X272" s="690"/>
      <c r="Y272" s="691"/>
      <c r="Z272" s="690"/>
      <c r="AA272" s="687"/>
      <c r="AB272" s="689"/>
      <c r="AC272" s="687"/>
      <c r="AD272" s="693"/>
      <c r="AE272" s="693"/>
      <c r="AF272" s="687"/>
      <c r="AG272" s="687"/>
    </row>
    <row r="273" spans="1:33" s="433" customFormat="1" ht="239.1" customHeight="1" x14ac:dyDescent="0.35">
      <c r="A273" s="569">
        <v>245</v>
      </c>
      <c r="B273" s="600" t="s">
        <v>521</v>
      </c>
      <c r="C273" s="542" t="s">
        <v>340</v>
      </c>
      <c r="D273" s="604" t="s">
        <v>522</v>
      </c>
      <c r="E273" s="602" t="s">
        <v>648</v>
      </c>
      <c r="F273" s="597" t="s">
        <v>278</v>
      </c>
      <c r="G273" s="597">
        <v>1</v>
      </c>
      <c r="H273" s="570" t="s">
        <v>279</v>
      </c>
      <c r="I273" s="571">
        <v>12</v>
      </c>
      <c r="J273" s="597" t="s">
        <v>305</v>
      </c>
      <c r="K273" s="597" t="s">
        <v>309</v>
      </c>
      <c r="L273" s="597" t="s">
        <v>335</v>
      </c>
      <c r="M273" s="572">
        <v>44633250</v>
      </c>
      <c r="N273" s="572">
        <v>44633250</v>
      </c>
      <c r="O273" s="600" t="s">
        <v>282</v>
      </c>
      <c r="P273" s="600" t="s">
        <v>53</v>
      </c>
      <c r="Q273" s="600" t="s">
        <v>314</v>
      </c>
      <c r="R273" s="436"/>
      <c r="S273" s="686"/>
      <c r="T273" s="687"/>
      <c r="U273" s="688"/>
      <c r="V273" s="687"/>
      <c r="W273" s="689"/>
      <c r="X273" s="690"/>
      <c r="Y273" s="691"/>
      <c r="Z273" s="690"/>
      <c r="AA273" s="687"/>
      <c r="AB273" s="689"/>
      <c r="AC273" s="687"/>
      <c r="AD273" s="693"/>
      <c r="AE273" s="693"/>
      <c r="AF273" s="687"/>
      <c r="AG273" s="687"/>
    </row>
    <row r="274" spans="1:33" s="433" customFormat="1" ht="239.1" customHeight="1" x14ac:dyDescent="0.35">
      <c r="A274" s="569">
        <v>246</v>
      </c>
      <c r="B274" s="720" t="s">
        <v>521</v>
      </c>
      <c r="C274" s="721" t="s">
        <v>340</v>
      </c>
      <c r="D274" s="750" t="s">
        <v>523</v>
      </c>
      <c r="E274" s="723" t="s">
        <v>649</v>
      </c>
      <c r="F274" s="724" t="s">
        <v>278</v>
      </c>
      <c r="G274" s="724">
        <v>1</v>
      </c>
      <c r="H274" s="751" t="s">
        <v>288</v>
      </c>
      <c r="I274" s="752">
        <v>12</v>
      </c>
      <c r="J274" s="724" t="s">
        <v>317</v>
      </c>
      <c r="K274" s="724" t="s">
        <v>309</v>
      </c>
      <c r="L274" s="724" t="s">
        <v>335</v>
      </c>
      <c r="M274" s="753">
        <v>0</v>
      </c>
      <c r="N274" s="753">
        <v>0</v>
      </c>
      <c r="O274" s="720" t="s">
        <v>282</v>
      </c>
      <c r="P274" s="720" t="s">
        <v>53</v>
      </c>
      <c r="Q274" s="720" t="s">
        <v>314</v>
      </c>
      <c r="R274" s="436"/>
      <c r="S274" s="686"/>
      <c r="T274" s="687"/>
      <c r="U274" s="688"/>
      <c r="V274" s="687"/>
      <c r="W274" s="689"/>
      <c r="X274" s="690"/>
      <c r="Y274" s="691"/>
      <c r="Z274" s="690"/>
      <c r="AA274" s="687"/>
      <c r="AB274" s="689"/>
      <c r="AC274" s="687"/>
      <c r="AD274" s="693"/>
      <c r="AE274" s="693"/>
      <c r="AF274" s="687"/>
      <c r="AG274" s="687"/>
    </row>
    <row r="275" spans="1:33" s="433" customFormat="1" ht="239.1" customHeight="1" x14ac:dyDescent="0.9">
      <c r="A275" s="569">
        <v>247</v>
      </c>
      <c r="B275" s="600" t="s">
        <v>521</v>
      </c>
      <c r="C275" s="542" t="s">
        <v>340</v>
      </c>
      <c r="D275" s="604" t="s">
        <v>524</v>
      </c>
      <c r="E275" s="602" t="s">
        <v>650</v>
      </c>
      <c r="F275" s="597" t="s">
        <v>278</v>
      </c>
      <c r="G275" s="597">
        <v>1</v>
      </c>
      <c r="H275" s="570" t="s">
        <v>341</v>
      </c>
      <c r="I275" s="571">
        <v>12</v>
      </c>
      <c r="J275" s="597" t="s">
        <v>317</v>
      </c>
      <c r="K275" s="597" t="s">
        <v>309</v>
      </c>
      <c r="L275" s="597" t="s">
        <v>335</v>
      </c>
      <c r="M275" s="572">
        <v>30000000</v>
      </c>
      <c r="N275" s="572">
        <v>30000000</v>
      </c>
      <c r="O275" s="600" t="s">
        <v>282</v>
      </c>
      <c r="P275" s="600" t="s">
        <v>53</v>
      </c>
      <c r="Q275" s="600" t="s">
        <v>314</v>
      </c>
      <c r="R275" s="436"/>
      <c r="X275" s="754"/>
      <c r="Y275" s="754"/>
      <c r="Z275" s="754"/>
    </row>
    <row r="276" spans="1:33" s="433" customFormat="1" ht="239.1" customHeight="1" x14ac:dyDescent="0.35">
      <c r="A276" s="569">
        <v>248</v>
      </c>
      <c r="B276" s="600" t="s">
        <v>521</v>
      </c>
      <c r="C276" s="542" t="s">
        <v>340</v>
      </c>
      <c r="D276" s="604" t="s">
        <v>525</v>
      </c>
      <c r="E276" s="602" t="s">
        <v>651</v>
      </c>
      <c r="F276" s="597" t="s">
        <v>278</v>
      </c>
      <c r="G276" s="597">
        <v>1</v>
      </c>
      <c r="H276" s="570" t="s">
        <v>292</v>
      </c>
      <c r="I276" s="571">
        <v>12</v>
      </c>
      <c r="J276" s="545" t="s">
        <v>294</v>
      </c>
      <c r="K276" s="597" t="s">
        <v>309</v>
      </c>
      <c r="L276" s="597" t="s">
        <v>335</v>
      </c>
      <c r="M276" s="572">
        <v>25812500</v>
      </c>
      <c r="N276" s="572">
        <v>25812500</v>
      </c>
      <c r="O276" s="600" t="s">
        <v>282</v>
      </c>
      <c r="P276" s="600" t="s">
        <v>53</v>
      </c>
      <c r="Q276" s="600" t="s">
        <v>314</v>
      </c>
      <c r="R276" s="436"/>
      <c r="S276" s="686"/>
      <c r="T276" s="687"/>
      <c r="U276" s="688"/>
      <c r="V276" s="687"/>
      <c r="W276" s="689"/>
      <c r="X276" s="690"/>
      <c r="Y276" s="691"/>
      <c r="Z276" s="690"/>
      <c r="AA276" s="687"/>
      <c r="AB276" s="689"/>
      <c r="AC276" s="687"/>
      <c r="AD276" s="693"/>
      <c r="AE276" s="693"/>
      <c r="AF276" s="687"/>
      <c r="AG276" s="687"/>
    </row>
    <row r="277" spans="1:33" s="433" customFormat="1" ht="312.60000000000002" customHeight="1" x14ac:dyDescent="0.35">
      <c r="A277" s="569">
        <v>249</v>
      </c>
      <c r="B277" s="600" t="s">
        <v>521</v>
      </c>
      <c r="C277" s="542" t="s">
        <v>340</v>
      </c>
      <c r="D277" s="604">
        <v>81112501</v>
      </c>
      <c r="E277" s="602" t="s">
        <v>652</v>
      </c>
      <c r="F277" s="597" t="s">
        <v>278</v>
      </c>
      <c r="G277" s="597">
        <v>1</v>
      </c>
      <c r="H277" s="570" t="s">
        <v>293</v>
      </c>
      <c r="I277" s="571">
        <v>12</v>
      </c>
      <c r="J277" s="545" t="s">
        <v>294</v>
      </c>
      <c r="K277" s="597" t="s">
        <v>309</v>
      </c>
      <c r="L277" s="597" t="s">
        <v>335</v>
      </c>
      <c r="M277" s="572">
        <v>4274550</v>
      </c>
      <c r="N277" s="572">
        <v>4274550</v>
      </c>
      <c r="O277" s="600" t="s">
        <v>282</v>
      </c>
      <c r="P277" s="600" t="s">
        <v>53</v>
      </c>
      <c r="Q277" s="600" t="s">
        <v>314</v>
      </c>
      <c r="R277" s="436"/>
      <c r="S277" s="695" t="s">
        <v>1517</v>
      </c>
      <c r="T277" s="696" t="s">
        <v>1518</v>
      </c>
      <c r="U277" s="697">
        <v>44587</v>
      </c>
      <c r="V277" s="696" t="s">
        <v>1519</v>
      </c>
      <c r="W277" s="698" t="s">
        <v>1175</v>
      </c>
      <c r="X277" s="699">
        <v>2950000</v>
      </c>
      <c r="Y277" s="700">
        <v>0</v>
      </c>
      <c r="Z277" s="699">
        <f t="shared" ref="Z277" si="30">X277+Y277</f>
        <v>2950000</v>
      </c>
      <c r="AA277" s="696" t="s">
        <v>1520</v>
      </c>
      <c r="AB277" s="701" t="s">
        <v>698</v>
      </c>
      <c r="AC277" s="696" t="s">
        <v>1521</v>
      </c>
      <c r="AD277" s="702" t="s">
        <v>700</v>
      </c>
      <c r="AE277" s="702" t="s">
        <v>700</v>
      </c>
      <c r="AF277" s="696" t="s">
        <v>1484</v>
      </c>
      <c r="AG277" s="696" t="s">
        <v>1085</v>
      </c>
    </row>
    <row r="278" spans="1:33" s="433" customFormat="1" ht="239.1" customHeight="1" x14ac:dyDescent="0.35">
      <c r="A278" s="569">
        <v>250</v>
      </c>
      <c r="B278" s="600" t="s">
        <v>469</v>
      </c>
      <c r="C278" s="542" t="s">
        <v>340</v>
      </c>
      <c r="D278" s="604">
        <v>81112500</v>
      </c>
      <c r="E278" s="602" t="s">
        <v>653</v>
      </c>
      <c r="F278" s="597" t="s">
        <v>278</v>
      </c>
      <c r="G278" s="597">
        <v>1</v>
      </c>
      <c r="H278" s="570" t="s">
        <v>288</v>
      </c>
      <c r="I278" s="571">
        <v>12</v>
      </c>
      <c r="J278" s="597" t="s">
        <v>301</v>
      </c>
      <c r="K278" s="597" t="s">
        <v>309</v>
      </c>
      <c r="L278" s="597" t="s">
        <v>335</v>
      </c>
      <c r="M278" s="572">
        <v>353486053</v>
      </c>
      <c r="N278" s="572">
        <v>353486053</v>
      </c>
      <c r="O278" s="600" t="s">
        <v>282</v>
      </c>
      <c r="P278" s="600" t="s">
        <v>53</v>
      </c>
      <c r="Q278" s="600" t="s">
        <v>314</v>
      </c>
      <c r="R278" s="436"/>
      <c r="S278" s="686"/>
      <c r="T278" s="687"/>
      <c r="U278" s="688"/>
      <c r="V278" s="687"/>
      <c r="W278" s="689"/>
      <c r="X278" s="690"/>
      <c r="Y278" s="691"/>
      <c r="Z278" s="690"/>
      <c r="AA278" s="687"/>
      <c r="AB278" s="701"/>
      <c r="AC278" s="687"/>
      <c r="AD278" s="693"/>
      <c r="AE278" s="693"/>
      <c r="AF278" s="687"/>
      <c r="AG278" s="687"/>
    </row>
    <row r="279" spans="1:33" s="433" customFormat="1" ht="239.1" customHeight="1" x14ac:dyDescent="0.35">
      <c r="A279" s="569">
        <v>251</v>
      </c>
      <c r="B279" s="600" t="s">
        <v>469</v>
      </c>
      <c r="C279" s="542" t="s">
        <v>340</v>
      </c>
      <c r="D279" s="604" t="s">
        <v>526</v>
      </c>
      <c r="E279" s="602" t="s">
        <v>654</v>
      </c>
      <c r="F279" s="597" t="s">
        <v>278</v>
      </c>
      <c r="G279" s="597">
        <v>1</v>
      </c>
      <c r="H279" s="570" t="s">
        <v>336</v>
      </c>
      <c r="I279" s="571">
        <v>12</v>
      </c>
      <c r="J279" s="597" t="s">
        <v>317</v>
      </c>
      <c r="K279" s="597" t="s">
        <v>309</v>
      </c>
      <c r="L279" s="597" t="s">
        <v>335</v>
      </c>
      <c r="M279" s="572">
        <v>267159374.99999994</v>
      </c>
      <c r="N279" s="572">
        <v>267159374.99999994</v>
      </c>
      <c r="O279" s="600" t="s">
        <v>282</v>
      </c>
      <c r="P279" s="600" t="s">
        <v>53</v>
      </c>
      <c r="Q279" s="600" t="s">
        <v>314</v>
      </c>
      <c r="R279" s="436"/>
      <c r="S279" s="695" t="s">
        <v>1821</v>
      </c>
      <c r="T279" s="696" t="s">
        <v>1822</v>
      </c>
      <c r="U279" s="697">
        <v>44708</v>
      </c>
      <c r="V279" s="696" t="s">
        <v>1823</v>
      </c>
      <c r="W279" s="698" t="s">
        <v>1175</v>
      </c>
      <c r="X279" s="699">
        <v>267036881</v>
      </c>
      <c r="Y279" s="700">
        <v>0</v>
      </c>
      <c r="Z279" s="699">
        <v>267036881</v>
      </c>
      <c r="AA279" s="696" t="s">
        <v>1824</v>
      </c>
      <c r="AB279" s="701">
        <v>0</v>
      </c>
      <c r="AC279" s="696" t="s">
        <v>1825</v>
      </c>
      <c r="AD279" s="702" t="s">
        <v>700</v>
      </c>
      <c r="AE279" s="702" t="s">
        <v>700</v>
      </c>
      <c r="AF279" s="696" t="s">
        <v>1826</v>
      </c>
      <c r="AG279" s="696" t="s">
        <v>1085</v>
      </c>
    </row>
    <row r="280" spans="1:33" s="433" customFormat="1" ht="239.1" customHeight="1" x14ac:dyDescent="0.35">
      <c r="A280" s="569">
        <v>252</v>
      </c>
      <c r="B280" s="600" t="s">
        <v>469</v>
      </c>
      <c r="C280" s="542" t="s">
        <v>340</v>
      </c>
      <c r="D280" s="604">
        <v>81112500</v>
      </c>
      <c r="E280" s="602" t="s">
        <v>655</v>
      </c>
      <c r="F280" s="597" t="s">
        <v>278</v>
      </c>
      <c r="G280" s="597">
        <v>1</v>
      </c>
      <c r="H280" s="570" t="s">
        <v>288</v>
      </c>
      <c r="I280" s="571">
        <v>12</v>
      </c>
      <c r="J280" s="597" t="s">
        <v>1782</v>
      </c>
      <c r="K280" s="597" t="s">
        <v>309</v>
      </c>
      <c r="L280" s="597" t="s">
        <v>335</v>
      </c>
      <c r="M280" s="572">
        <v>24591128</v>
      </c>
      <c r="N280" s="572">
        <v>24591128</v>
      </c>
      <c r="O280" s="600" t="s">
        <v>282</v>
      </c>
      <c r="P280" s="600" t="s">
        <v>53</v>
      </c>
      <c r="Q280" s="600" t="s">
        <v>314</v>
      </c>
      <c r="R280" s="436"/>
      <c r="S280" s="686"/>
      <c r="T280" s="687"/>
      <c r="U280" s="688"/>
      <c r="V280" s="687"/>
      <c r="W280" s="689"/>
      <c r="X280" s="690"/>
      <c r="Y280" s="691"/>
      <c r="Z280" s="690"/>
      <c r="AA280" s="687"/>
      <c r="AB280" s="689"/>
      <c r="AC280" s="687"/>
      <c r="AD280" s="702"/>
      <c r="AE280" s="702"/>
      <c r="AF280" s="687"/>
      <c r="AG280" s="687"/>
    </row>
    <row r="281" spans="1:33" s="433" customFormat="1" ht="239.1" customHeight="1" x14ac:dyDescent="0.35">
      <c r="A281" s="569">
        <v>253</v>
      </c>
      <c r="B281" s="600" t="s">
        <v>469</v>
      </c>
      <c r="C281" s="542" t="s">
        <v>340</v>
      </c>
      <c r="D281" s="604" t="s">
        <v>527</v>
      </c>
      <c r="E281" s="602" t="s">
        <v>656</v>
      </c>
      <c r="F281" s="597" t="s">
        <v>278</v>
      </c>
      <c r="G281" s="597">
        <v>1</v>
      </c>
      <c r="H281" s="570" t="s">
        <v>295</v>
      </c>
      <c r="I281" s="571">
        <v>12</v>
      </c>
      <c r="J281" s="597" t="s">
        <v>301</v>
      </c>
      <c r="K281" s="597" t="s">
        <v>309</v>
      </c>
      <c r="L281" s="597" t="s">
        <v>335</v>
      </c>
      <c r="M281" s="572">
        <v>16029562.499999996</v>
      </c>
      <c r="N281" s="572">
        <v>16029562.499999996</v>
      </c>
      <c r="O281" s="600" t="s">
        <v>282</v>
      </c>
      <c r="P281" s="600" t="s">
        <v>53</v>
      </c>
      <c r="Q281" s="600" t="s">
        <v>314</v>
      </c>
      <c r="R281" s="436"/>
      <c r="S281" s="695" t="s">
        <v>1720</v>
      </c>
      <c r="T281" s="696" t="s">
        <v>1721</v>
      </c>
      <c r="U281" s="697">
        <v>44648</v>
      </c>
      <c r="V281" s="696" t="s">
        <v>1722</v>
      </c>
      <c r="W281" s="698" t="s">
        <v>1675</v>
      </c>
      <c r="X281" s="699">
        <v>4604850.29</v>
      </c>
      <c r="Y281" s="700">
        <v>0</v>
      </c>
      <c r="Z281" s="699">
        <v>4604850.29</v>
      </c>
      <c r="AA281" s="696" t="s">
        <v>1723</v>
      </c>
      <c r="AB281" s="701" t="s">
        <v>698</v>
      </c>
      <c r="AC281" s="696" t="s">
        <v>1724</v>
      </c>
      <c r="AD281" s="702" t="s">
        <v>700</v>
      </c>
      <c r="AE281" s="702">
        <v>44711</v>
      </c>
      <c r="AF281" s="696" t="s">
        <v>1114</v>
      </c>
      <c r="AG281" s="696" t="s">
        <v>1085</v>
      </c>
    </row>
    <row r="282" spans="1:33" ht="231" customHeight="1" x14ac:dyDescent="0.9">
      <c r="A282" s="569">
        <v>254</v>
      </c>
      <c r="B282" s="600" t="s">
        <v>469</v>
      </c>
      <c r="C282" s="542" t="s">
        <v>340</v>
      </c>
      <c r="D282" s="604" t="s">
        <v>528</v>
      </c>
      <c r="E282" s="602" t="s">
        <v>657</v>
      </c>
      <c r="F282" s="597" t="s">
        <v>278</v>
      </c>
      <c r="G282" s="597">
        <v>1</v>
      </c>
      <c r="H282" s="570" t="s">
        <v>292</v>
      </c>
      <c r="I282" s="571">
        <v>12</v>
      </c>
      <c r="J282" s="545" t="s">
        <v>294</v>
      </c>
      <c r="K282" s="597" t="s">
        <v>309</v>
      </c>
      <c r="L282" s="597" t="s">
        <v>335</v>
      </c>
      <c r="M282" s="572">
        <v>26715937.499999996</v>
      </c>
      <c r="N282" s="572">
        <v>26715937.499999996</v>
      </c>
      <c r="O282" s="600" t="s">
        <v>282</v>
      </c>
      <c r="P282" s="600" t="s">
        <v>53</v>
      </c>
      <c r="Q282" s="600" t="s">
        <v>314</v>
      </c>
      <c r="S282" s="25"/>
      <c r="T282" s="25"/>
      <c r="U282" s="25"/>
      <c r="V282" s="25"/>
      <c r="W282" s="25"/>
      <c r="X282" s="755"/>
      <c r="Y282" s="755"/>
      <c r="Z282" s="755"/>
      <c r="AA282" s="25"/>
      <c r="AB282" s="25"/>
      <c r="AC282" s="25"/>
      <c r="AD282" s="25"/>
      <c r="AE282" s="25"/>
      <c r="AF282" s="25"/>
      <c r="AG282" s="25"/>
    </row>
    <row r="283" spans="1:33" ht="147.75" customHeight="1" x14ac:dyDescent="0.35">
      <c r="A283" s="569">
        <v>255</v>
      </c>
      <c r="B283" s="600" t="s">
        <v>469</v>
      </c>
      <c r="C283" s="542" t="s">
        <v>340</v>
      </c>
      <c r="D283" s="592" t="s">
        <v>529</v>
      </c>
      <c r="E283" s="602" t="s">
        <v>658</v>
      </c>
      <c r="F283" s="597" t="s">
        <v>278</v>
      </c>
      <c r="G283" s="597">
        <v>1</v>
      </c>
      <c r="H283" s="570" t="s">
        <v>329</v>
      </c>
      <c r="I283" s="571">
        <v>12</v>
      </c>
      <c r="J283" s="597" t="s">
        <v>305</v>
      </c>
      <c r="K283" s="597" t="s">
        <v>309</v>
      </c>
      <c r="L283" s="597" t="s">
        <v>335</v>
      </c>
      <c r="M283" s="572">
        <v>74804625</v>
      </c>
      <c r="N283" s="572">
        <v>74804625</v>
      </c>
      <c r="O283" s="600" t="s">
        <v>282</v>
      </c>
      <c r="P283" s="600" t="s">
        <v>53</v>
      </c>
      <c r="Q283" s="600" t="s">
        <v>314</v>
      </c>
      <c r="S283" s="695" t="s">
        <v>1522</v>
      </c>
      <c r="T283" s="696" t="s">
        <v>1523</v>
      </c>
      <c r="U283" s="697">
        <v>44589</v>
      </c>
      <c r="V283" s="696" t="s">
        <v>1524</v>
      </c>
      <c r="W283" s="698" t="s">
        <v>1175</v>
      </c>
      <c r="X283" s="699">
        <v>66802000</v>
      </c>
      <c r="Y283" s="700">
        <v>0</v>
      </c>
      <c r="Z283" s="699">
        <v>66802000</v>
      </c>
      <c r="AA283" s="696" t="s">
        <v>1525</v>
      </c>
      <c r="AB283" s="701" t="s">
        <v>698</v>
      </c>
      <c r="AC283" s="696" t="s">
        <v>1526</v>
      </c>
      <c r="AD283" s="702" t="s">
        <v>700</v>
      </c>
      <c r="AE283" s="702" t="s">
        <v>700</v>
      </c>
      <c r="AF283" s="696" t="s">
        <v>992</v>
      </c>
      <c r="AG283" s="696" t="s">
        <v>993</v>
      </c>
    </row>
    <row r="284" spans="1:33" ht="202.5" x14ac:dyDescent="0.35">
      <c r="A284" s="569">
        <v>256</v>
      </c>
      <c r="B284" s="600" t="s">
        <v>409</v>
      </c>
      <c r="C284" s="542" t="s">
        <v>530</v>
      </c>
      <c r="D284" s="601">
        <v>80101706</v>
      </c>
      <c r="E284" s="602" t="s">
        <v>659</v>
      </c>
      <c r="F284" s="597" t="s">
        <v>278</v>
      </c>
      <c r="G284" s="597">
        <v>1</v>
      </c>
      <c r="H284" s="570" t="s">
        <v>293</v>
      </c>
      <c r="I284" s="571">
        <v>11</v>
      </c>
      <c r="J284" s="597" t="s">
        <v>305</v>
      </c>
      <c r="K284" s="597" t="s">
        <v>309</v>
      </c>
      <c r="L284" s="597" t="s">
        <v>410</v>
      </c>
      <c r="M284" s="572">
        <v>78540000</v>
      </c>
      <c r="N284" s="572">
        <v>78540000</v>
      </c>
      <c r="O284" s="600" t="s">
        <v>282</v>
      </c>
      <c r="P284" s="600" t="s">
        <v>53</v>
      </c>
      <c r="Q284" s="600" t="s">
        <v>531</v>
      </c>
      <c r="S284" s="695" t="s">
        <v>1527</v>
      </c>
      <c r="T284" s="696" t="s">
        <v>1528</v>
      </c>
      <c r="U284" s="697">
        <v>44587</v>
      </c>
      <c r="V284" s="696" t="s">
        <v>1529</v>
      </c>
      <c r="W284" s="698" t="s">
        <v>696</v>
      </c>
      <c r="X284" s="699">
        <v>78540000</v>
      </c>
      <c r="Y284" s="700">
        <v>0</v>
      </c>
      <c r="Z284" s="699">
        <v>78540000</v>
      </c>
      <c r="AA284" s="696" t="s">
        <v>1530</v>
      </c>
      <c r="AB284" s="701" t="s">
        <v>698</v>
      </c>
      <c r="AC284" s="696" t="s">
        <v>1531</v>
      </c>
      <c r="AD284" s="702" t="s">
        <v>700</v>
      </c>
      <c r="AE284" s="702">
        <v>44921</v>
      </c>
      <c r="AF284" s="696" t="s">
        <v>1532</v>
      </c>
      <c r="AG284" s="696" t="s">
        <v>1146</v>
      </c>
    </row>
    <row r="285" spans="1:33" ht="272.45" customHeight="1" x14ac:dyDescent="0.35">
      <c r="A285" s="569">
        <v>257</v>
      </c>
      <c r="B285" s="600" t="s">
        <v>409</v>
      </c>
      <c r="C285" s="542" t="s">
        <v>530</v>
      </c>
      <c r="D285" s="601">
        <v>80101706</v>
      </c>
      <c r="E285" s="602" t="s">
        <v>660</v>
      </c>
      <c r="F285" s="597" t="s">
        <v>278</v>
      </c>
      <c r="G285" s="597">
        <v>1</v>
      </c>
      <c r="H285" s="570" t="s">
        <v>293</v>
      </c>
      <c r="I285" s="571">
        <v>11.5</v>
      </c>
      <c r="J285" s="597" t="s">
        <v>305</v>
      </c>
      <c r="K285" s="597" t="s">
        <v>309</v>
      </c>
      <c r="L285" s="597" t="s">
        <v>410</v>
      </c>
      <c r="M285" s="572">
        <v>35200000</v>
      </c>
      <c r="N285" s="572">
        <v>35200000</v>
      </c>
      <c r="O285" s="600" t="s">
        <v>282</v>
      </c>
      <c r="P285" s="600" t="s">
        <v>53</v>
      </c>
      <c r="Q285" s="600" t="s">
        <v>531</v>
      </c>
      <c r="R285" s="457"/>
      <c r="S285" s="695" t="s">
        <v>1140</v>
      </c>
      <c r="T285" s="696" t="s">
        <v>1141</v>
      </c>
      <c r="U285" s="697">
        <v>44567</v>
      </c>
      <c r="V285" s="696" t="s">
        <v>1142</v>
      </c>
      <c r="W285" s="698" t="s">
        <v>696</v>
      </c>
      <c r="X285" s="756">
        <v>35200000</v>
      </c>
      <c r="Y285" s="700">
        <v>0</v>
      </c>
      <c r="Z285" s="756">
        <v>35200000</v>
      </c>
      <c r="AA285" s="696" t="s">
        <v>1143</v>
      </c>
      <c r="AB285" s="698" t="s">
        <v>1144</v>
      </c>
      <c r="AC285" s="696" t="s">
        <v>1007</v>
      </c>
      <c r="AD285" s="702">
        <v>44568</v>
      </c>
      <c r="AE285" s="702">
        <v>44923</v>
      </c>
      <c r="AF285" s="696" t="s">
        <v>1145</v>
      </c>
      <c r="AG285" s="696" t="s">
        <v>1146</v>
      </c>
    </row>
    <row r="286" spans="1:33" ht="201.75" customHeight="1" x14ac:dyDescent="0.35">
      <c r="A286" s="569">
        <v>257</v>
      </c>
      <c r="B286" s="600" t="s">
        <v>467</v>
      </c>
      <c r="C286" s="542" t="s">
        <v>530</v>
      </c>
      <c r="D286" s="601">
        <v>80101706</v>
      </c>
      <c r="E286" s="602" t="s">
        <v>660</v>
      </c>
      <c r="F286" s="597" t="s">
        <v>278</v>
      </c>
      <c r="G286" s="597">
        <v>1</v>
      </c>
      <c r="H286" s="570" t="s">
        <v>293</v>
      </c>
      <c r="I286" s="571">
        <v>11.5</v>
      </c>
      <c r="J286" s="597" t="s">
        <v>305</v>
      </c>
      <c r="K286" s="597" t="s">
        <v>309</v>
      </c>
      <c r="L286" s="597" t="s">
        <v>335</v>
      </c>
      <c r="M286" s="572">
        <v>35200000</v>
      </c>
      <c r="N286" s="572">
        <v>35200000</v>
      </c>
      <c r="O286" s="600" t="s">
        <v>282</v>
      </c>
      <c r="P286" s="600" t="s">
        <v>53</v>
      </c>
      <c r="Q286" s="600" t="s">
        <v>531</v>
      </c>
      <c r="R286" s="457"/>
      <c r="S286" s="695" t="s">
        <v>1140</v>
      </c>
      <c r="T286" s="696" t="s">
        <v>1141</v>
      </c>
      <c r="U286" s="697">
        <v>44567</v>
      </c>
      <c r="V286" s="696" t="s">
        <v>1142</v>
      </c>
      <c r="W286" s="698" t="s">
        <v>696</v>
      </c>
      <c r="X286" s="756">
        <v>35200000</v>
      </c>
      <c r="Y286" s="700">
        <v>0</v>
      </c>
      <c r="Z286" s="756">
        <v>35200000</v>
      </c>
      <c r="AA286" s="696" t="s">
        <v>1143</v>
      </c>
      <c r="AB286" s="698" t="s">
        <v>1144</v>
      </c>
      <c r="AC286" s="696" t="s">
        <v>1007</v>
      </c>
      <c r="AD286" s="702">
        <v>44568</v>
      </c>
      <c r="AE286" s="702">
        <v>44923</v>
      </c>
      <c r="AF286" s="696" t="s">
        <v>1145</v>
      </c>
      <c r="AG286" s="696" t="s">
        <v>1146</v>
      </c>
    </row>
    <row r="287" spans="1:33" ht="202.5" x14ac:dyDescent="0.35">
      <c r="A287" s="569">
        <v>258</v>
      </c>
      <c r="B287" s="600" t="s">
        <v>409</v>
      </c>
      <c r="C287" s="542" t="s">
        <v>530</v>
      </c>
      <c r="D287" s="601">
        <v>80101706</v>
      </c>
      <c r="E287" s="602" t="s">
        <v>661</v>
      </c>
      <c r="F287" s="597" t="s">
        <v>278</v>
      </c>
      <c r="G287" s="597">
        <v>1</v>
      </c>
      <c r="H287" s="570" t="s">
        <v>293</v>
      </c>
      <c r="I287" s="571">
        <v>11.5</v>
      </c>
      <c r="J287" s="597" t="s">
        <v>305</v>
      </c>
      <c r="K287" s="597" t="s">
        <v>309</v>
      </c>
      <c r="L287" s="597" t="s">
        <v>410</v>
      </c>
      <c r="M287" s="572">
        <v>35219867</v>
      </c>
      <c r="N287" s="572">
        <v>35219867</v>
      </c>
      <c r="O287" s="600" t="s">
        <v>282</v>
      </c>
      <c r="P287" s="600" t="s">
        <v>53</v>
      </c>
      <c r="Q287" s="600" t="s">
        <v>531</v>
      </c>
      <c r="R287" s="457"/>
      <c r="S287" s="695" t="s">
        <v>1147</v>
      </c>
      <c r="T287" s="696" t="s">
        <v>1148</v>
      </c>
      <c r="U287" s="697">
        <v>44567</v>
      </c>
      <c r="V287" s="696" t="s">
        <v>1149</v>
      </c>
      <c r="W287" s="698" t="s">
        <v>696</v>
      </c>
      <c r="X287" s="756">
        <v>35219867</v>
      </c>
      <c r="Y287" s="700">
        <v>0</v>
      </c>
      <c r="Z287" s="756">
        <v>35219867</v>
      </c>
      <c r="AA287" s="696" t="s">
        <v>1150</v>
      </c>
      <c r="AB287" s="698" t="s">
        <v>1151</v>
      </c>
      <c r="AC287" s="696" t="s">
        <v>1007</v>
      </c>
      <c r="AD287" s="702">
        <v>44568</v>
      </c>
      <c r="AE287" s="702">
        <v>44916</v>
      </c>
      <c r="AF287" s="696" t="s">
        <v>1145</v>
      </c>
      <c r="AG287" s="696" t="s">
        <v>1146</v>
      </c>
    </row>
    <row r="288" spans="1:33" ht="272.45" customHeight="1" x14ac:dyDescent="0.35">
      <c r="A288" s="569">
        <v>258</v>
      </c>
      <c r="B288" s="600" t="s">
        <v>467</v>
      </c>
      <c r="C288" s="542" t="s">
        <v>530</v>
      </c>
      <c r="D288" s="601">
        <v>80101706</v>
      </c>
      <c r="E288" s="602" t="s">
        <v>661</v>
      </c>
      <c r="F288" s="597" t="s">
        <v>278</v>
      </c>
      <c r="G288" s="597">
        <v>1</v>
      </c>
      <c r="H288" s="570" t="s">
        <v>293</v>
      </c>
      <c r="I288" s="571">
        <v>11.5</v>
      </c>
      <c r="J288" s="597" t="s">
        <v>305</v>
      </c>
      <c r="K288" s="597" t="s">
        <v>309</v>
      </c>
      <c r="L288" s="597" t="s">
        <v>335</v>
      </c>
      <c r="M288" s="572">
        <v>35219867</v>
      </c>
      <c r="N288" s="572">
        <v>35219867</v>
      </c>
      <c r="O288" s="600" t="s">
        <v>282</v>
      </c>
      <c r="P288" s="600" t="s">
        <v>53</v>
      </c>
      <c r="Q288" s="600" t="s">
        <v>531</v>
      </c>
      <c r="R288" s="457"/>
      <c r="S288" s="695" t="s">
        <v>1147</v>
      </c>
      <c r="T288" s="696" t="s">
        <v>1148</v>
      </c>
      <c r="U288" s="697">
        <v>44567</v>
      </c>
      <c r="V288" s="696" t="s">
        <v>1149</v>
      </c>
      <c r="W288" s="698" t="s">
        <v>696</v>
      </c>
      <c r="X288" s="756">
        <v>35219867</v>
      </c>
      <c r="Y288" s="700">
        <v>0</v>
      </c>
      <c r="Z288" s="756">
        <v>35219867</v>
      </c>
      <c r="AA288" s="696" t="s">
        <v>1150</v>
      </c>
      <c r="AB288" s="698" t="s">
        <v>1151</v>
      </c>
      <c r="AC288" s="696" t="s">
        <v>1007</v>
      </c>
      <c r="AD288" s="702">
        <v>44568</v>
      </c>
      <c r="AE288" s="702">
        <v>44916</v>
      </c>
      <c r="AF288" s="696" t="s">
        <v>1145</v>
      </c>
      <c r="AG288" s="696" t="s">
        <v>1146</v>
      </c>
    </row>
    <row r="289" spans="1:33" ht="272.45" customHeight="1" x14ac:dyDescent="0.35">
      <c r="A289" s="569">
        <v>259</v>
      </c>
      <c r="B289" s="600" t="s">
        <v>409</v>
      </c>
      <c r="C289" s="542" t="s">
        <v>530</v>
      </c>
      <c r="D289" s="601">
        <v>80101706</v>
      </c>
      <c r="E289" s="602" t="s">
        <v>662</v>
      </c>
      <c r="F289" s="597" t="s">
        <v>278</v>
      </c>
      <c r="G289" s="597">
        <v>1</v>
      </c>
      <c r="H289" s="570" t="s">
        <v>293</v>
      </c>
      <c r="I289" s="571">
        <v>11.5</v>
      </c>
      <c r="J289" s="597" t="s">
        <v>305</v>
      </c>
      <c r="K289" s="597" t="s">
        <v>309</v>
      </c>
      <c r="L289" s="597" t="s">
        <v>410</v>
      </c>
      <c r="M289" s="572">
        <v>34726634</v>
      </c>
      <c r="N289" s="572">
        <v>34726634</v>
      </c>
      <c r="O289" s="600" t="s">
        <v>282</v>
      </c>
      <c r="P289" s="600" t="s">
        <v>53</v>
      </c>
      <c r="Q289" s="600" t="s">
        <v>531</v>
      </c>
      <c r="R289" s="457"/>
      <c r="S289" s="695"/>
      <c r="T289" s="696"/>
      <c r="U289" s="697"/>
      <c r="V289" s="696"/>
      <c r="W289" s="698"/>
      <c r="X289" s="756"/>
      <c r="Y289" s="700"/>
      <c r="Z289" s="756"/>
      <c r="AA289" s="696"/>
      <c r="AB289" s="698"/>
      <c r="AC289" s="696"/>
      <c r="AD289" s="702"/>
      <c r="AE289" s="702"/>
      <c r="AF289" s="696"/>
      <c r="AG289" s="696"/>
    </row>
    <row r="290" spans="1:33" ht="272.45" customHeight="1" x14ac:dyDescent="0.35">
      <c r="A290" s="569">
        <v>259</v>
      </c>
      <c r="B290" s="600"/>
      <c r="C290" s="542" t="s">
        <v>530</v>
      </c>
      <c r="D290" s="601">
        <v>80101706</v>
      </c>
      <c r="E290" s="602" t="s">
        <v>662</v>
      </c>
      <c r="F290" s="597" t="s">
        <v>278</v>
      </c>
      <c r="G290" s="597">
        <v>1</v>
      </c>
      <c r="H290" s="570" t="s">
        <v>293</v>
      </c>
      <c r="I290" s="571">
        <v>11.5</v>
      </c>
      <c r="J290" s="597" t="s">
        <v>305</v>
      </c>
      <c r="K290" s="597" t="s">
        <v>281</v>
      </c>
      <c r="L290" s="597" t="s">
        <v>67</v>
      </c>
      <c r="M290" s="572">
        <v>23067467</v>
      </c>
      <c r="N290" s="572">
        <v>23067467</v>
      </c>
      <c r="O290" s="600" t="s">
        <v>282</v>
      </c>
      <c r="P290" s="600" t="s">
        <v>53</v>
      </c>
      <c r="Q290" s="600" t="s">
        <v>531</v>
      </c>
      <c r="R290" s="457"/>
      <c r="S290" s="599"/>
      <c r="T290" s="696"/>
      <c r="U290" s="697"/>
      <c r="V290" s="687"/>
      <c r="W290" s="689"/>
      <c r="X290" s="713"/>
      <c r="Y290" s="691"/>
      <c r="Z290" s="713"/>
      <c r="AA290" s="687"/>
      <c r="AB290" s="701"/>
      <c r="AC290" s="687"/>
      <c r="AD290" s="702"/>
      <c r="AE290" s="693"/>
      <c r="AF290" s="687"/>
      <c r="AG290" s="687"/>
    </row>
    <row r="291" spans="1:33" ht="272.45" customHeight="1" x14ac:dyDescent="0.35">
      <c r="A291" s="569">
        <v>260</v>
      </c>
      <c r="B291" s="600"/>
      <c r="C291" s="542" t="s">
        <v>530</v>
      </c>
      <c r="D291" s="601">
        <v>80101706</v>
      </c>
      <c r="E291" s="602" t="s">
        <v>512</v>
      </c>
      <c r="F291" s="597" t="s">
        <v>278</v>
      </c>
      <c r="G291" s="597">
        <v>1</v>
      </c>
      <c r="H291" s="570" t="s">
        <v>293</v>
      </c>
      <c r="I291" s="571">
        <v>11.5</v>
      </c>
      <c r="J291" s="597" t="s">
        <v>305</v>
      </c>
      <c r="K291" s="597" t="s">
        <v>281</v>
      </c>
      <c r="L291" s="597" t="s">
        <v>67</v>
      </c>
      <c r="M291" s="572">
        <v>28333333</v>
      </c>
      <c r="N291" s="572">
        <v>28333333</v>
      </c>
      <c r="O291" s="600" t="s">
        <v>282</v>
      </c>
      <c r="P291" s="600" t="s">
        <v>53</v>
      </c>
      <c r="Q291" s="600" t="s">
        <v>531</v>
      </c>
      <c r="R291" s="457"/>
      <c r="S291" s="695" t="s">
        <v>1533</v>
      </c>
      <c r="T291" s="696" t="s">
        <v>1534</v>
      </c>
      <c r="U291" s="697">
        <v>44587</v>
      </c>
      <c r="V291" s="696" t="s">
        <v>1535</v>
      </c>
      <c r="W291" s="698" t="s">
        <v>696</v>
      </c>
      <c r="X291" s="699">
        <v>27749999</v>
      </c>
      <c r="Y291" s="700">
        <v>0</v>
      </c>
      <c r="Z291" s="699">
        <v>27749999</v>
      </c>
      <c r="AA291" s="696" t="s">
        <v>1536</v>
      </c>
      <c r="AB291" s="701" t="s">
        <v>698</v>
      </c>
      <c r="AC291" s="696" t="s">
        <v>1537</v>
      </c>
      <c r="AD291" s="702" t="s">
        <v>700</v>
      </c>
      <c r="AE291" s="702">
        <v>44923</v>
      </c>
      <c r="AF291" s="696" t="s">
        <v>1532</v>
      </c>
      <c r="AG291" s="696" t="s">
        <v>1146</v>
      </c>
    </row>
    <row r="292" spans="1:33" ht="272.45" customHeight="1" x14ac:dyDescent="0.35">
      <c r="A292" s="569">
        <v>260</v>
      </c>
      <c r="B292" s="600" t="s">
        <v>467</v>
      </c>
      <c r="C292" s="542" t="s">
        <v>530</v>
      </c>
      <c r="D292" s="601">
        <v>80101706</v>
      </c>
      <c r="E292" s="602" t="s">
        <v>512</v>
      </c>
      <c r="F292" s="597" t="s">
        <v>278</v>
      </c>
      <c r="G292" s="597">
        <v>1</v>
      </c>
      <c r="H292" s="570" t="s">
        <v>293</v>
      </c>
      <c r="I292" s="571">
        <v>11.5</v>
      </c>
      <c r="J292" s="597" t="s">
        <v>305</v>
      </c>
      <c r="K292" s="597" t="s">
        <v>691</v>
      </c>
      <c r="L292" s="597" t="s">
        <v>335</v>
      </c>
      <c r="M292" s="572">
        <v>34726634</v>
      </c>
      <c r="N292" s="572">
        <v>34726634</v>
      </c>
      <c r="O292" s="600" t="s">
        <v>282</v>
      </c>
      <c r="P292" s="600" t="s">
        <v>53</v>
      </c>
      <c r="Q292" s="600" t="s">
        <v>531</v>
      </c>
      <c r="R292" s="457"/>
      <c r="S292" s="695" t="s">
        <v>1533</v>
      </c>
      <c r="T292" s="696" t="s">
        <v>1534</v>
      </c>
      <c r="U292" s="697">
        <v>44587</v>
      </c>
      <c r="V292" s="696" t="s">
        <v>1535</v>
      </c>
      <c r="W292" s="698" t="s">
        <v>696</v>
      </c>
      <c r="X292" s="699">
        <v>27749999</v>
      </c>
      <c r="Y292" s="700">
        <v>0</v>
      </c>
      <c r="Z292" s="699">
        <v>27749999</v>
      </c>
      <c r="AA292" s="696" t="s">
        <v>1536</v>
      </c>
      <c r="AB292" s="701" t="s">
        <v>698</v>
      </c>
      <c r="AC292" s="696" t="s">
        <v>1537</v>
      </c>
      <c r="AD292" s="702" t="s">
        <v>700</v>
      </c>
      <c r="AE292" s="702">
        <v>44923</v>
      </c>
      <c r="AF292" s="696" t="s">
        <v>1532</v>
      </c>
      <c r="AG292" s="696" t="s">
        <v>1146</v>
      </c>
    </row>
    <row r="293" spans="1:33" ht="272.45" customHeight="1" x14ac:dyDescent="0.35">
      <c r="A293" s="569">
        <v>261</v>
      </c>
      <c r="B293" s="600" t="s">
        <v>491</v>
      </c>
      <c r="C293" s="542" t="s">
        <v>532</v>
      </c>
      <c r="D293" s="601">
        <v>80101706</v>
      </c>
      <c r="E293" s="602" t="s">
        <v>513</v>
      </c>
      <c r="F293" s="597" t="s">
        <v>278</v>
      </c>
      <c r="G293" s="597">
        <v>1</v>
      </c>
      <c r="H293" s="570" t="s">
        <v>293</v>
      </c>
      <c r="I293" s="571">
        <v>11</v>
      </c>
      <c r="J293" s="597" t="s">
        <v>305</v>
      </c>
      <c r="K293" s="597" t="s">
        <v>309</v>
      </c>
      <c r="L293" s="597" t="s">
        <v>391</v>
      </c>
      <c r="M293" s="572">
        <v>82500000</v>
      </c>
      <c r="N293" s="572">
        <v>82500000</v>
      </c>
      <c r="O293" s="600" t="s">
        <v>282</v>
      </c>
      <c r="P293" s="600" t="s">
        <v>53</v>
      </c>
      <c r="Q293" s="600" t="s">
        <v>533</v>
      </c>
      <c r="R293" s="457"/>
      <c r="S293" s="695" t="s">
        <v>1152</v>
      </c>
      <c r="T293" s="696" t="s">
        <v>1153</v>
      </c>
      <c r="U293" s="697">
        <v>44574</v>
      </c>
      <c r="V293" s="696" t="s">
        <v>1154</v>
      </c>
      <c r="W293" s="698" t="s">
        <v>696</v>
      </c>
      <c r="X293" s="699">
        <v>82500000</v>
      </c>
      <c r="Y293" s="700">
        <v>0</v>
      </c>
      <c r="Z293" s="699">
        <f>X293+Y293</f>
        <v>82500000</v>
      </c>
      <c r="AA293" s="696" t="s">
        <v>1155</v>
      </c>
      <c r="AB293" s="701" t="s">
        <v>698</v>
      </c>
      <c r="AC293" s="696" t="s">
        <v>816</v>
      </c>
      <c r="AD293" s="702" t="s">
        <v>700</v>
      </c>
      <c r="AE293" s="702">
        <v>44907</v>
      </c>
      <c r="AF293" s="696" t="s">
        <v>1156</v>
      </c>
      <c r="AG293" s="696" t="s">
        <v>532</v>
      </c>
    </row>
    <row r="294" spans="1:33" ht="272.45" customHeight="1" x14ac:dyDescent="0.35">
      <c r="A294" s="569">
        <v>262</v>
      </c>
      <c r="B294" s="600" t="s">
        <v>344</v>
      </c>
      <c r="C294" s="542" t="s">
        <v>532</v>
      </c>
      <c r="D294" s="601">
        <v>80101706</v>
      </c>
      <c r="E294" s="602" t="s">
        <v>514</v>
      </c>
      <c r="F294" s="597" t="s">
        <v>278</v>
      </c>
      <c r="G294" s="597">
        <v>1</v>
      </c>
      <c r="H294" s="570" t="s">
        <v>293</v>
      </c>
      <c r="I294" s="571">
        <v>11</v>
      </c>
      <c r="J294" s="597" t="s">
        <v>305</v>
      </c>
      <c r="K294" s="597" t="s">
        <v>309</v>
      </c>
      <c r="L294" s="597" t="s">
        <v>346</v>
      </c>
      <c r="M294" s="572">
        <v>110000000</v>
      </c>
      <c r="N294" s="572">
        <v>110000000</v>
      </c>
      <c r="O294" s="600" t="s">
        <v>282</v>
      </c>
      <c r="P294" s="600" t="s">
        <v>53</v>
      </c>
      <c r="Q294" s="600" t="s">
        <v>533</v>
      </c>
      <c r="R294" s="457"/>
      <c r="S294" s="695" t="s">
        <v>1538</v>
      </c>
      <c r="T294" s="696" t="s">
        <v>1539</v>
      </c>
      <c r="U294" s="697">
        <v>44585</v>
      </c>
      <c r="V294" s="696" t="s">
        <v>1540</v>
      </c>
      <c r="W294" s="698" t="s">
        <v>696</v>
      </c>
      <c r="X294" s="699">
        <v>109999998</v>
      </c>
      <c r="Y294" s="700">
        <v>0</v>
      </c>
      <c r="Z294" s="699">
        <f t="shared" ref="Z294:Z295" si="31">X294+Y294</f>
        <v>109999998</v>
      </c>
      <c r="AA294" s="696" t="s">
        <v>1541</v>
      </c>
      <c r="AB294" s="701" t="s">
        <v>698</v>
      </c>
      <c r="AC294" s="696" t="s">
        <v>1542</v>
      </c>
      <c r="AD294" s="702" t="s">
        <v>700</v>
      </c>
      <c r="AE294" s="702">
        <v>44857</v>
      </c>
      <c r="AF294" s="696" t="s">
        <v>1543</v>
      </c>
      <c r="AG294" s="696" t="s">
        <v>532</v>
      </c>
    </row>
    <row r="295" spans="1:33" ht="272.45" customHeight="1" x14ac:dyDescent="0.35">
      <c r="A295" s="569">
        <v>263</v>
      </c>
      <c r="B295" s="600" t="s">
        <v>447</v>
      </c>
      <c r="C295" s="542" t="s">
        <v>532</v>
      </c>
      <c r="D295" s="601">
        <v>80101706</v>
      </c>
      <c r="E295" s="602" t="s">
        <v>515</v>
      </c>
      <c r="F295" s="597" t="s">
        <v>278</v>
      </c>
      <c r="G295" s="597">
        <v>1</v>
      </c>
      <c r="H295" s="570" t="s">
        <v>293</v>
      </c>
      <c r="I295" s="571">
        <v>11</v>
      </c>
      <c r="J295" s="597" t="s">
        <v>305</v>
      </c>
      <c r="K295" s="597" t="s">
        <v>309</v>
      </c>
      <c r="L295" s="597" t="s">
        <v>410</v>
      </c>
      <c r="M295" s="572">
        <v>110000000</v>
      </c>
      <c r="N295" s="572">
        <v>110000000</v>
      </c>
      <c r="O295" s="600" t="s">
        <v>282</v>
      </c>
      <c r="P295" s="600" t="s">
        <v>53</v>
      </c>
      <c r="Q295" s="600" t="s">
        <v>533</v>
      </c>
      <c r="R295" s="457"/>
      <c r="S295" s="695" t="s">
        <v>1544</v>
      </c>
      <c r="T295" s="696" t="s">
        <v>1545</v>
      </c>
      <c r="U295" s="697">
        <v>44589</v>
      </c>
      <c r="V295" s="696" t="s">
        <v>1546</v>
      </c>
      <c r="W295" s="698" t="s">
        <v>696</v>
      </c>
      <c r="X295" s="699">
        <v>108000000</v>
      </c>
      <c r="Y295" s="700">
        <v>0</v>
      </c>
      <c r="Z295" s="699">
        <f t="shared" si="31"/>
        <v>108000000</v>
      </c>
      <c r="AA295" s="696" t="s">
        <v>1547</v>
      </c>
      <c r="AB295" s="701" t="s">
        <v>698</v>
      </c>
      <c r="AC295" s="696" t="s">
        <v>1367</v>
      </c>
      <c r="AD295" s="702" t="s">
        <v>700</v>
      </c>
      <c r="AE295" s="702">
        <v>44916</v>
      </c>
      <c r="AF295" s="696" t="s">
        <v>1543</v>
      </c>
      <c r="AG295" s="696" t="s">
        <v>532</v>
      </c>
    </row>
    <row r="296" spans="1:33" ht="272.45" customHeight="1" x14ac:dyDescent="0.35">
      <c r="A296" s="569">
        <v>264</v>
      </c>
      <c r="B296" s="600" t="s">
        <v>441</v>
      </c>
      <c r="C296" s="542" t="s">
        <v>532</v>
      </c>
      <c r="D296" s="601">
        <v>80101706</v>
      </c>
      <c r="E296" s="602" t="s">
        <v>516</v>
      </c>
      <c r="F296" s="597" t="s">
        <v>278</v>
      </c>
      <c r="G296" s="597">
        <v>1</v>
      </c>
      <c r="H296" s="570" t="s">
        <v>293</v>
      </c>
      <c r="I296" s="571">
        <v>11</v>
      </c>
      <c r="J296" s="597" t="s">
        <v>305</v>
      </c>
      <c r="K296" s="597" t="s">
        <v>309</v>
      </c>
      <c r="L296" s="597" t="s">
        <v>391</v>
      </c>
      <c r="M296" s="572">
        <v>82500000</v>
      </c>
      <c r="N296" s="572">
        <v>82500000</v>
      </c>
      <c r="O296" s="600" t="s">
        <v>282</v>
      </c>
      <c r="P296" s="600" t="s">
        <v>53</v>
      </c>
      <c r="Q296" s="600" t="s">
        <v>533</v>
      </c>
      <c r="R296" s="457"/>
      <c r="S296" s="695" t="s">
        <v>1157</v>
      </c>
      <c r="T296" s="696" t="s">
        <v>1158</v>
      </c>
      <c r="U296" s="697">
        <v>44568</v>
      </c>
      <c r="V296" s="696" t="s">
        <v>1159</v>
      </c>
      <c r="W296" s="698" t="s">
        <v>696</v>
      </c>
      <c r="X296" s="699">
        <v>82500000</v>
      </c>
      <c r="Y296" s="700">
        <v>0</v>
      </c>
      <c r="Z296" s="699">
        <v>82500000</v>
      </c>
      <c r="AA296" s="696" t="s">
        <v>1160</v>
      </c>
      <c r="AB296" s="701">
        <v>4022</v>
      </c>
      <c r="AC296" s="696" t="s">
        <v>1161</v>
      </c>
      <c r="AD296" s="702" t="s">
        <v>700</v>
      </c>
      <c r="AE296" s="702">
        <v>44905</v>
      </c>
      <c r="AF296" s="696" t="s">
        <v>1156</v>
      </c>
      <c r="AG296" s="696" t="s">
        <v>532</v>
      </c>
    </row>
    <row r="297" spans="1:33" ht="272.45" customHeight="1" x14ac:dyDescent="0.35">
      <c r="A297" s="569">
        <v>265</v>
      </c>
      <c r="B297" s="600" t="s">
        <v>389</v>
      </c>
      <c r="C297" s="542" t="s">
        <v>532</v>
      </c>
      <c r="D297" s="601">
        <v>80101706</v>
      </c>
      <c r="E297" s="602" t="s">
        <v>517</v>
      </c>
      <c r="F297" s="597" t="s">
        <v>278</v>
      </c>
      <c r="G297" s="597">
        <v>1</v>
      </c>
      <c r="H297" s="570" t="s">
        <v>293</v>
      </c>
      <c r="I297" s="571">
        <v>11</v>
      </c>
      <c r="J297" s="597" t="s">
        <v>305</v>
      </c>
      <c r="K297" s="597" t="s">
        <v>309</v>
      </c>
      <c r="L297" s="597" t="s">
        <v>391</v>
      </c>
      <c r="M297" s="572">
        <v>67655221</v>
      </c>
      <c r="N297" s="572">
        <v>67655221</v>
      </c>
      <c r="O297" s="600" t="s">
        <v>282</v>
      </c>
      <c r="P297" s="600" t="s">
        <v>53</v>
      </c>
      <c r="Q297" s="600" t="s">
        <v>533</v>
      </c>
      <c r="R297" s="457"/>
      <c r="S297" s="695" t="s">
        <v>1548</v>
      </c>
      <c r="T297" s="696" t="s">
        <v>1549</v>
      </c>
      <c r="U297" s="697">
        <v>44583</v>
      </c>
      <c r="V297" s="696" t="s">
        <v>1550</v>
      </c>
      <c r="W297" s="698" t="s">
        <v>696</v>
      </c>
      <c r="X297" s="699">
        <v>67245193</v>
      </c>
      <c r="Y297" s="700">
        <v>0</v>
      </c>
      <c r="Z297" s="699">
        <f t="shared" ref="Z297" si="32">X297+Y297</f>
        <v>67245193</v>
      </c>
      <c r="AA297" s="696" t="s">
        <v>1551</v>
      </c>
      <c r="AB297" s="701" t="s">
        <v>698</v>
      </c>
      <c r="AC297" s="696" t="s">
        <v>1552</v>
      </c>
      <c r="AD297" s="702" t="s">
        <v>700</v>
      </c>
      <c r="AE297" s="702">
        <v>44916</v>
      </c>
      <c r="AF297" s="696" t="s">
        <v>1543</v>
      </c>
      <c r="AG297" s="696" t="s">
        <v>532</v>
      </c>
    </row>
    <row r="298" spans="1:33" s="25" customFormat="1" ht="272.45" customHeight="1" x14ac:dyDescent="0.35">
      <c r="A298" s="569">
        <v>266</v>
      </c>
      <c r="B298" s="600" t="s">
        <v>377</v>
      </c>
      <c r="C298" s="542" t="s">
        <v>345</v>
      </c>
      <c r="D298" s="604" t="s">
        <v>339</v>
      </c>
      <c r="E298" s="593" t="s">
        <v>1685</v>
      </c>
      <c r="F298" s="597" t="s">
        <v>278</v>
      </c>
      <c r="G298" s="597">
        <v>1</v>
      </c>
      <c r="H298" s="570" t="s">
        <v>295</v>
      </c>
      <c r="I298" s="571">
        <v>8</v>
      </c>
      <c r="J298" s="597" t="s">
        <v>317</v>
      </c>
      <c r="K298" s="597" t="s">
        <v>309</v>
      </c>
      <c r="L298" s="597" t="s">
        <v>346</v>
      </c>
      <c r="M298" s="572">
        <v>172000000</v>
      </c>
      <c r="N298" s="572">
        <v>172000000</v>
      </c>
      <c r="O298" s="600" t="s">
        <v>282</v>
      </c>
      <c r="P298" s="600" t="s">
        <v>53</v>
      </c>
      <c r="Q298" s="600" t="s">
        <v>347</v>
      </c>
      <c r="R298" s="457"/>
      <c r="S298" s="695" t="s">
        <v>1742</v>
      </c>
      <c r="T298" s="696" t="s">
        <v>1743</v>
      </c>
      <c r="U298" s="697">
        <v>44673</v>
      </c>
      <c r="V298" s="696" t="s">
        <v>1744</v>
      </c>
      <c r="W298" s="698" t="s">
        <v>1675</v>
      </c>
      <c r="X298" s="699">
        <v>172000000</v>
      </c>
      <c r="Y298" s="700">
        <v>0</v>
      </c>
      <c r="Z298" s="699">
        <v>172000000</v>
      </c>
      <c r="AA298" s="696" t="s">
        <v>1745</v>
      </c>
      <c r="AB298" s="701" t="s">
        <v>1747</v>
      </c>
      <c r="AC298" s="696" t="s">
        <v>1746</v>
      </c>
      <c r="AD298" s="702">
        <v>44676</v>
      </c>
      <c r="AE298" s="702">
        <v>44914</v>
      </c>
      <c r="AF298" s="696" t="s">
        <v>701</v>
      </c>
      <c r="AG298" s="696" t="s">
        <v>702</v>
      </c>
    </row>
    <row r="299" spans="1:33" ht="272.45" customHeight="1" x14ac:dyDescent="0.35">
      <c r="A299" s="569">
        <v>267</v>
      </c>
      <c r="B299" s="600" t="s">
        <v>377</v>
      </c>
      <c r="C299" s="542" t="s">
        <v>421</v>
      </c>
      <c r="D299" s="604">
        <v>80141607</v>
      </c>
      <c r="E299" s="602" t="s">
        <v>663</v>
      </c>
      <c r="F299" s="597" t="s">
        <v>278</v>
      </c>
      <c r="G299" s="597">
        <v>1</v>
      </c>
      <c r="H299" s="570" t="s">
        <v>298</v>
      </c>
      <c r="I299" s="571">
        <v>11</v>
      </c>
      <c r="J299" s="597" t="s">
        <v>305</v>
      </c>
      <c r="K299" s="597" t="s">
        <v>309</v>
      </c>
      <c r="L299" s="597" t="s">
        <v>346</v>
      </c>
      <c r="M299" s="572">
        <v>746000000</v>
      </c>
      <c r="N299" s="572">
        <v>746000000</v>
      </c>
      <c r="O299" s="600" t="s">
        <v>282</v>
      </c>
      <c r="P299" s="600" t="s">
        <v>53</v>
      </c>
      <c r="Q299" s="600" t="s">
        <v>423</v>
      </c>
      <c r="R299" s="457"/>
      <c r="S299" s="695" t="s">
        <v>1648</v>
      </c>
      <c r="T299" s="696" t="s">
        <v>1649</v>
      </c>
      <c r="U299" s="697">
        <v>44589</v>
      </c>
      <c r="V299" s="696" t="s">
        <v>1650</v>
      </c>
      <c r="W299" s="698" t="s">
        <v>1175</v>
      </c>
      <c r="X299" s="699">
        <v>746000000</v>
      </c>
      <c r="Y299" s="700">
        <v>0</v>
      </c>
      <c r="Z299" s="699">
        <v>746000000</v>
      </c>
      <c r="AA299" s="696" t="s">
        <v>1651</v>
      </c>
      <c r="AB299" s="701" t="s">
        <v>698</v>
      </c>
      <c r="AC299" s="696" t="s">
        <v>1652</v>
      </c>
      <c r="AD299" s="702" t="s">
        <v>700</v>
      </c>
      <c r="AE299" s="702">
        <v>44915</v>
      </c>
      <c r="AF299" s="696" t="s">
        <v>992</v>
      </c>
      <c r="AG299" s="696" t="s">
        <v>993</v>
      </c>
    </row>
    <row r="300" spans="1:33" ht="272.45" customHeight="1" x14ac:dyDescent="0.35">
      <c r="A300" s="569">
        <v>268</v>
      </c>
      <c r="B300" s="600" t="s">
        <v>377</v>
      </c>
      <c r="C300" s="542" t="s">
        <v>345</v>
      </c>
      <c r="D300" s="604" t="s">
        <v>339</v>
      </c>
      <c r="E300" s="593" t="s">
        <v>690</v>
      </c>
      <c r="F300" s="597" t="s">
        <v>278</v>
      </c>
      <c r="G300" s="597">
        <v>1</v>
      </c>
      <c r="H300" s="570" t="s">
        <v>293</v>
      </c>
      <c r="I300" s="571">
        <v>3</v>
      </c>
      <c r="J300" s="545" t="s">
        <v>294</v>
      </c>
      <c r="K300" s="597" t="s">
        <v>309</v>
      </c>
      <c r="L300" s="597" t="s">
        <v>346</v>
      </c>
      <c r="M300" s="572">
        <v>28000000</v>
      </c>
      <c r="N300" s="572">
        <v>28000000</v>
      </c>
      <c r="O300" s="600" t="s">
        <v>282</v>
      </c>
      <c r="P300" s="600" t="s">
        <v>53</v>
      </c>
      <c r="Q300" s="600" t="s">
        <v>347</v>
      </c>
      <c r="R300" s="457"/>
      <c r="S300" s="695" t="s">
        <v>1679</v>
      </c>
      <c r="T300" s="696" t="s">
        <v>1673</v>
      </c>
      <c r="U300" s="697">
        <v>44595</v>
      </c>
      <c r="V300" s="696" t="s">
        <v>1680</v>
      </c>
      <c r="W300" s="698" t="s">
        <v>1675</v>
      </c>
      <c r="X300" s="699">
        <v>28000000</v>
      </c>
      <c r="Y300" s="700">
        <v>0</v>
      </c>
      <c r="Z300" s="699">
        <v>28000000</v>
      </c>
      <c r="AA300" s="696" t="s">
        <v>1681</v>
      </c>
      <c r="AB300" s="701" t="s">
        <v>1682</v>
      </c>
      <c r="AC300" s="696" t="s">
        <v>1683</v>
      </c>
      <c r="AD300" s="702">
        <v>44602</v>
      </c>
      <c r="AE300" s="702">
        <v>44742</v>
      </c>
      <c r="AF300" s="696" t="s">
        <v>701</v>
      </c>
      <c r="AG300" s="696" t="s">
        <v>702</v>
      </c>
    </row>
    <row r="301" spans="1:33" ht="272.45" customHeight="1" x14ac:dyDescent="0.35">
      <c r="A301" s="569">
        <v>269</v>
      </c>
      <c r="B301" s="542"/>
      <c r="C301" s="542" t="s">
        <v>670</v>
      </c>
      <c r="D301" s="601">
        <v>60106604</v>
      </c>
      <c r="E301" s="602" t="s">
        <v>672</v>
      </c>
      <c r="F301" s="597" t="s">
        <v>278</v>
      </c>
      <c r="G301" s="597">
        <v>1</v>
      </c>
      <c r="H301" s="570" t="s">
        <v>293</v>
      </c>
      <c r="I301" s="571">
        <v>3</v>
      </c>
      <c r="J301" s="597" t="s">
        <v>305</v>
      </c>
      <c r="K301" s="597" t="s">
        <v>309</v>
      </c>
      <c r="L301" s="597" t="s">
        <v>346</v>
      </c>
      <c r="M301" s="572">
        <v>4800000</v>
      </c>
      <c r="N301" s="572">
        <v>4800000</v>
      </c>
      <c r="O301" s="600" t="s">
        <v>282</v>
      </c>
      <c r="P301" s="600" t="s">
        <v>53</v>
      </c>
      <c r="Q301" s="600" t="s">
        <v>669</v>
      </c>
      <c r="S301" s="695" t="s">
        <v>1553</v>
      </c>
      <c r="T301" s="696" t="s">
        <v>1554</v>
      </c>
      <c r="U301" s="697">
        <v>44589</v>
      </c>
      <c r="V301" s="696" t="s">
        <v>1555</v>
      </c>
      <c r="W301" s="698" t="s">
        <v>1175</v>
      </c>
      <c r="X301" s="699">
        <v>4343040</v>
      </c>
      <c r="Y301" s="700">
        <v>0</v>
      </c>
      <c r="Z301" s="699">
        <f t="shared" ref="Z301:Z303" si="33">X301+Y301</f>
        <v>4343040</v>
      </c>
      <c r="AA301" s="696" t="s">
        <v>1556</v>
      </c>
      <c r="AB301" s="701" t="s">
        <v>698</v>
      </c>
      <c r="AC301" s="696" t="s">
        <v>1557</v>
      </c>
      <c r="AD301" s="702" t="s">
        <v>700</v>
      </c>
      <c r="AE301" s="702" t="s">
        <v>700</v>
      </c>
      <c r="AF301" s="696" t="s">
        <v>1558</v>
      </c>
      <c r="AG301" s="696" t="s">
        <v>1559</v>
      </c>
    </row>
    <row r="302" spans="1:33" ht="272.45" customHeight="1" x14ac:dyDescent="0.35">
      <c r="A302" s="569">
        <v>270</v>
      </c>
      <c r="B302" s="542"/>
      <c r="C302" s="542" t="s">
        <v>670</v>
      </c>
      <c r="D302" s="601">
        <v>60106604</v>
      </c>
      <c r="E302" s="602" t="s">
        <v>671</v>
      </c>
      <c r="F302" s="597" t="s">
        <v>278</v>
      </c>
      <c r="G302" s="597">
        <v>1</v>
      </c>
      <c r="H302" s="570" t="s">
        <v>293</v>
      </c>
      <c r="I302" s="571">
        <v>3</v>
      </c>
      <c r="J302" s="597" t="s">
        <v>305</v>
      </c>
      <c r="K302" s="597" t="s">
        <v>309</v>
      </c>
      <c r="L302" s="597" t="s">
        <v>346</v>
      </c>
      <c r="M302" s="572">
        <v>15000000</v>
      </c>
      <c r="N302" s="572">
        <v>15000000</v>
      </c>
      <c r="O302" s="600" t="s">
        <v>282</v>
      </c>
      <c r="P302" s="600" t="s">
        <v>53</v>
      </c>
      <c r="Q302" s="600" t="s">
        <v>669</v>
      </c>
      <c r="S302" s="695" t="s">
        <v>1553</v>
      </c>
      <c r="T302" s="696" t="s">
        <v>1554</v>
      </c>
      <c r="U302" s="697">
        <v>44589</v>
      </c>
      <c r="V302" s="696" t="s">
        <v>1555</v>
      </c>
      <c r="W302" s="698" t="s">
        <v>1175</v>
      </c>
      <c r="X302" s="699">
        <v>5500000</v>
      </c>
      <c r="Y302" s="700">
        <v>0</v>
      </c>
      <c r="Z302" s="699">
        <f t="shared" si="33"/>
        <v>5500000</v>
      </c>
      <c r="AA302" s="696" t="s">
        <v>1556</v>
      </c>
      <c r="AB302" s="701" t="s">
        <v>698</v>
      </c>
      <c r="AC302" s="696" t="s">
        <v>1557</v>
      </c>
      <c r="AD302" s="702" t="s">
        <v>700</v>
      </c>
      <c r="AE302" s="702" t="s">
        <v>700</v>
      </c>
      <c r="AF302" s="696" t="s">
        <v>1558</v>
      </c>
      <c r="AG302" s="696" t="s">
        <v>1559</v>
      </c>
    </row>
    <row r="303" spans="1:33" ht="272.45" customHeight="1" x14ac:dyDescent="0.35">
      <c r="A303" s="569">
        <v>271</v>
      </c>
      <c r="B303" s="542"/>
      <c r="C303" s="542" t="s">
        <v>670</v>
      </c>
      <c r="D303" s="601">
        <v>60106604</v>
      </c>
      <c r="E303" s="602" t="s">
        <v>673</v>
      </c>
      <c r="F303" s="597" t="s">
        <v>278</v>
      </c>
      <c r="G303" s="597">
        <v>1</v>
      </c>
      <c r="H303" s="570" t="s">
        <v>293</v>
      </c>
      <c r="I303" s="571">
        <v>3</v>
      </c>
      <c r="J303" s="597" t="s">
        <v>305</v>
      </c>
      <c r="K303" s="597" t="s">
        <v>309</v>
      </c>
      <c r="L303" s="597" t="s">
        <v>346</v>
      </c>
      <c r="M303" s="572">
        <v>15000000</v>
      </c>
      <c r="N303" s="572">
        <v>15000000</v>
      </c>
      <c r="O303" s="600" t="s">
        <v>282</v>
      </c>
      <c r="P303" s="600" t="s">
        <v>53</v>
      </c>
      <c r="Q303" s="600" t="s">
        <v>669</v>
      </c>
      <c r="S303" s="695" t="s">
        <v>1553</v>
      </c>
      <c r="T303" s="696" t="s">
        <v>1554</v>
      </c>
      <c r="U303" s="697">
        <v>44589</v>
      </c>
      <c r="V303" s="696" t="s">
        <v>1555</v>
      </c>
      <c r="W303" s="698" t="s">
        <v>1175</v>
      </c>
      <c r="X303" s="699">
        <v>13541000</v>
      </c>
      <c r="Y303" s="700">
        <v>0</v>
      </c>
      <c r="Z303" s="699">
        <f t="shared" si="33"/>
        <v>13541000</v>
      </c>
      <c r="AA303" s="696" t="s">
        <v>1556</v>
      </c>
      <c r="AB303" s="701" t="s">
        <v>698</v>
      </c>
      <c r="AC303" s="696" t="s">
        <v>1557</v>
      </c>
      <c r="AD303" s="702" t="s">
        <v>700</v>
      </c>
      <c r="AE303" s="702" t="s">
        <v>700</v>
      </c>
      <c r="AF303" s="696" t="s">
        <v>1558</v>
      </c>
      <c r="AG303" s="696" t="s">
        <v>1559</v>
      </c>
    </row>
    <row r="304" spans="1:33" ht="272.45" customHeight="1" x14ac:dyDescent="0.35">
      <c r="A304" s="569">
        <v>272</v>
      </c>
      <c r="B304" s="542" t="s">
        <v>447</v>
      </c>
      <c r="C304" s="542" t="s">
        <v>345</v>
      </c>
      <c r="D304" s="601">
        <v>80101706</v>
      </c>
      <c r="E304" s="602" t="s">
        <v>692</v>
      </c>
      <c r="F304" s="597" t="s">
        <v>278</v>
      </c>
      <c r="G304" s="597">
        <v>1</v>
      </c>
      <c r="H304" s="570" t="s">
        <v>293</v>
      </c>
      <c r="I304" s="571">
        <v>11</v>
      </c>
      <c r="J304" s="597" t="s">
        <v>305</v>
      </c>
      <c r="K304" s="597" t="s">
        <v>309</v>
      </c>
      <c r="L304" s="600" t="s">
        <v>410</v>
      </c>
      <c r="M304" s="572">
        <v>28774064</v>
      </c>
      <c r="N304" s="572">
        <v>28774064</v>
      </c>
      <c r="O304" s="600" t="s">
        <v>282</v>
      </c>
      <c r="P304" s="600" t="s">
        <v>53</v>
      </c>
      <c r="Q304" s="600" t="s">
        <v>319</v>
      </c>
      <c r="S304" s="695" t="s">
        <v>1560</v>
      </c>
      <c r="T304" s="696" t="s">
        <v>1561</v>
      </c>
      <c r="U304" s="697">
        <v>44589</v>
      </c>
      <c r="V304" s="696" t="s">
        <v>1562</v>
      </c>
      <c r="W304" s="698" t="s">
        <v>696</v>
      </c>
      <c r="X304" s="699">
        <v>28421008</v>
      </c>
      <c r="Y304" s="700">
        <v>0</v>
      </c>
      <c r="Z304" s="699">
        <v>28421008</v>
      </c>
      <c r="AA304" s="696" t="s">
        <v>1563</v>
      </c>
      <c r="AB304" s="701" t="s">
        <v>698</v>
      </c>
      <c r="AC304" s="696" t="s">
        <v>1564</v>
      </c>
      <c r="AD304" s="702" t="s">
        <v>700</v>
      </c>
      <c r="AE304" s="702">
        <v>44913</v>
      </c>
      <c r="AF304" s="696" t="s">
        <v>701</v>
      </c>
      <c r="AG304" s="696" t="s">
        <v>702</v>
      </c>
    </row>
    <row r="305" spans="1:33" ht="382.5" customHeight="1" x14ac:dyDescent="0.35">
      <c r="A305" s="569">
        <v>273</v>
      </c>
      <c r="B305" s="599" t="s">
        <v>1162</v>
      </c>
      <c r="C305" s="542" t="s">
        <v>414</v>
      </c>
      <c r="D305" s="601">
        <v>80101706</v>
      </c>
      <c r="E305" s="602" t="s">
        <v>1163</v>
      </c>
      <c r="F305" s="597" t="s">
        <v>278</v>
      </c>
      <c r="G305" s="597">
        <v>1</v>
      </c>
      <c r="H305" s="570" t="s">
        <v>293</v>
      </c>
      <c r="I305" s="571">
        <v>10</v>
      </c>
      <c r="J305" s="597" t="s">
        <v>305</v>
      </c>
      <c r="K305" s="597" t="s">
        <v>309</v>
      </c>
      <c r="L305" s="600" t="s">
        <v>410</v>
      </c>
      <c r="M305" s="572">
        <v>61533333</v>
      </c>
      <c r="N305" s="572">
        <v>61533333</v>
      </c>
      <c r="O305" s="600" t="s">
        <v>282</v>
      </c>
      <c r="P305" s="600" t="s">
        <v>53</v>
      </c>
      <c r="Q305" s="600" t="s">
        <v>416</v>
      </c>
      <c r="S305" s="695" t="s">
        <v>1565</v>
      </c>
      <c r="T305" s="696" t="s">
        <v>1566</v>
      </c>
      <c r="U305" s="697">
        <v>44587</v>
      </c>
      <c r="V305" s="696" t="s">
        <v>1567</v>
      </c>
      <c r="W305" s="698" t="s">
        <v>696</v>
      </c>
      <c r="X305" s="699">
        <v>61316667</v>
      </c>
      <c r="Y305" s="700">
        <v>0</v>
      </c>
      <c r="Z305" s="699">
        <f t="shared" ref="Z305:Z307" si="34">X305+Y305</f>
        <v>61316667</v>
      </c>
      <c r="AA305" s="696" t="s">
        <v>1568</v>
      </c>
      <c r="AB305" s="701" t="s">
        <v>698</v>
      </c>
      <c r="AC305" s="696" t="s">
        <v>1569</v>
      </c>
      <c r="AD305" s="702" t="s">
        <v>700</v>
      </c>
      <c r="AE305" s="702">
        <v>44878</v>
      </c>
      <c r="AF305" s="696" t="s">
        <v>1570</v>
      </c>
      <c r="AG305" s="696" t="s">
        <v>414</v>
      </c>
    </row>
    <row r="306" spans="1:33" ht="272.45" customHeight="1" x14ac:dyDescent="0.35">
      <c r="A306" s="569">
        <v>274</v>
      </c>
      <c r="B306" s="600"/>
      <c r="C306" s="542" t="s">
        <v>345</v>
      </c>
      <c r="D306" s="601">
        <v>80101706</v>
      </c>
      <c r="E306" s="602" t="s">
        <v>1165</v>
      </c>
      <c r="F306" s="597" t="s">
        <v>278</v>
      </c>
      <c r="G306" s="597">
        <v>1</v>
      </c>
      <c r="H306" s="570" t="s">
        <v>293</v>
      </c>
      <c r="I306" s="571">
        <v>11</v>
      </c>
      <c r="J306" s="597" t="s">
        <v>305</v>
      </c>
      <c r="K306" s="597" t="s">
        <v>309</v>
      </c>
      <c r="L306" s="599" t="s">
        <v>346</v>
      </c>
      <c r="M306" s="572">
        <v>55000000</v>
      </c>
      <c r="N306" s="572">
        <v>55000000</v>
      </c>
      <c r="O306" s="600" t="s">
        <v>282</v>
      </c>
      <c r="P306" s="600" t="s">
        <v>53</v>
      </c>
      <c r="Q306" s="600" t="s">
        <v>347</v>
      </c>
      <c r="S306" s="695" t="s">
        <v>1571</v>
      </c>
      <c r="T306" s="696" t="s">
        <v>1572</v>
      </c>
      <c r="U306" s="697">
        <v>44589</v>
      </c>
      <c r="V306" s="696" t="s">
        <v>1573</v>
      </c>
      <c r="W306" s="698" t="s">
        <v>696</v>
      </c>
      <c r="X306" s="699">
        <v>54612917</v>
      </c>
      <c r="Y306" s="700">
        <v>0</v>
      </c>
      <c r="Z306" s="699">
        <f t="shared" si="34"/>
        <v>54612917</v>
      </c>
      <c r="AA306" s="696" t="s">
        <v>1574</v>
      </c>
      <c r="AB306" s="701" t="s">
        <v>698</v>
      </c>
      <c r="AC306" s="696" t="s">
        <v>1575</v>
      </c>
      <c r="AD306" s="702" t="s">
        <v>700</v>
      </c>
      <c r="AE306" s="702">
        <v>44913</v>
      </c>
      <c r="AF306" s="696" t="s">
        <v>701</v>
      </c>
      <c r="AG306" s="696" t="s">
        <v>702</v>
      </c>
    </row>
    <row r="307" spans="1:33" ht="272.45" customHeight="1" x14ac:dyDescent="0.35">
      <c r="A307" s="569">
        <v>275</v>
      </c>
      <c r="B307" s="600" t="s">
        <v>420</v>
      </c>
      <c r="C307" s="542" t="s">
        <v>421</v>
      </c>
      <c r="D307" s="601">
        <v>80101706</v>
      </c>
      <c r="E307" s="602" t="s">
        <v>1164</v>
      </c>
      <c r="F307" s="597" t="s">
        <v>278</v>
      </c>
      <c r="G307" s="597">
        <v>1</v>
      </c>
      <c r="H307" s="570" t="s">
        <v>293</v>
      </c>
      <c r="I307" s="571">
        <v>10.6</v>
      </c>
      <c r="J307" s="597" t="s">
        <v>305</v>
      </c>
      <c r="K307" s="597" t="s">
        <v>309</v>
      </c>
      <c r="L307" s="600" t="s">
        <v>346</v>
      </c>
      <c r="M307" s="572">
        <v>104666667</v>
      </c>
      <c r="N307" s="572">
        <v>104666667</v>
      </c>
      <c r="O307" s="600" t="s">
        <v>282</v>
      </c>
      <c r="P307" s="600" t="s">
        <v>53</v>
      </c>
      <c r="Q307" s="600" t="s">
        <v>423</v>
      </c>
      <c r="S307" s="695" t="s">
        <v>1576</v>
      </c>
      <c r="T307" s="696" t="s">
        <v>1577</v>
      </c>
      <c r="U307" s="697">
        <v>44589</v>
      </c>
      <c r="V307" s="696" t="s">
        <v>1578</v>
      </c>
      <c r="W307" s="698" t="s">
        <v>696</v>
      </c>
      <c r="X307" s="699">
        <v>104666667</v>
      </c>
      <c r="Y307" s="700">
        <v>0</v>
      </c>
      <c r="Z307" s="699">
        <f t="shared" si="34"/>
        <v>104666667</v>
      </c>
      <c r="AA307" s="696" t="s">
        <v>1579</v>
      </c>
      <c r="AB307" s="701" t="s">
        <v>698</v>
      </c>
      <c r="AC307" s="696" t="s">
        <v>1580</v>
      </c>
      <c r="AD307" s="702" t="s">
        <v>700</v>
      </c>
      <c r="AE307" s="702">
        <v>44904</v>
      </c>
      <c r="AF307" s="696" t="s">
        <v>886</v>
      </c>
      <c r="AG307" s="696" t="s">
        <v>887</v>
      </c>
    </row>
    <row r="308" spans="1:33" ht="272.45" customHeight="1" x14ac:dyDescent="0.35">
      <c r="A308" s="569">
        <v>276</v>
      </c>
      <c r="B308" s="600"/>
      <c r="C308" s="542" t="s">
        <v>345</v>
      </c>
      <c r="D308" s="601">
        <v>80101706</v>
      </c>
      <c r="E308" s="602" t="s">
        <v>1166</v>
      </c>
      <c r="F308" s="597" t="s">
        <v>278</v>
      </c>
      <c r="G308" s="597">
        <v>1</v>
      </c>
      <c r="H308" s="570" t="s">
        <v>293</v>
      </c>
      <c r="I308" s="571">
        <v>2</v>
      </c>
      <c r="J308" s="597" t="s">
        <v>305</v>
      </c>
      <c r="K308" s="597" t="s">
        <v>309</v>
      </c>
      <c r="L308" s="600" t="s">
        <v>346</v>
      </c>
      <c r="M308" s="572">
        <v>10000000</v>
      </c>
      <c r="N308" s="572">
        <v>10000000</v>
      </c>
      <c r="O308" s="600" t="s">
        <v>282</v>
      </c>
      <c r="P308" s="600" t="s">
        <v>53</v>
      </c>
      <c r="Q308" s="600" t="s">
        <v>347</v>
      </c>
      <c r="S308" s="695" t="s">
        <v>1581</v>
      </c>
      <c r="T308" s="696" t="s">
        <v>1582</v>
      </c>
      <c r="U308" s="697">
        <v>44589</v>
      </c>
      <c r="V308" s="696" t="s">
        <v>1583</v>
      </c>
      <c r="W308" s="698" t="s">
        <v>696</v>
      </c>
      <c r="X308" s="699">
        <v>10000000</v>
      </c>
      <c r="Y308" s="700">
        <v>0</v>
      </c>
      <c r="Z308" s="699">
        <v>10000000</v>
      </c>
      <c r="AA308" s="696" t="s">
        <v>1584</v>
      </c>
      <c r="AB308" s="701" t="s">
        <v>698</v>
      </c>
      <c r="AC308" s="696" t="s">
        <v>1585</v>
      </c>
      <c r="AD308" s="702" t="s">
        <v>700</v>
      </c>
      <c r="AE308" s="702">
        <v>44651</v>
      </c>
      <c r="AF308" s="696" t="s">
        <v>701</v>
      </c>
      <c r="AG308" s="696" t="s">
        <v>702</v>
      </c>
    </row>
    <row r="309" spans="1:33" ht="272.45" customHeight="1" x14ac:dyDescent="0.35">
      <c r="A309" s="569">
        <v>277</v>
      </c>
      <c r="B309" s="600"/>
      <c r="C309" s="542" t="s">
        <v>345</v>
      </c>
      <c r="D309" s="601">
        <v>80101706</v>
      </c>
      <c r="E309" s="602" t="s">
        <v>1167</v>
      </c>
      <c r="F309" s="597" t="s">
        <v>278</v>
      </c>
      <c r="G309" s="597">
        <v>1</v>
      </c>
      <c r="H309" s="570" t="s">
        <v>293</v>
      </c>
      <c r="I309" s="571">
        <v>2</v>
      </c>
      <c r="J309" s="597" t="s">
        <v>305</v>
      </c>
      <c r="K309" s="597" t="s">
        <v>309</v>
      </c>
      <c r="L309" s="600" t="s">
        <v>346</v>
      </c>
      <c r="M309" s="572">
        <v>10000000</v>
      </c>
      <c r="N309" s="572">
        <v>10000000</v>
      </c>
      <c r="O309" s="600" t="s">
        <v>282</v>
      </c>
      <c r="P309" s="600" t="s">
        <v>53</v>
      </c>
      <c r="Q309" s="600" t="s">
        <v>347</v>
      </c>
      <c r="S309" s="695" t="s">
        <v>1586</v>
      </c>
      <c r="T309" s="696" t="s">
        <v>1587</v>
      </c>
      <c r="U309" s="697">
        <v>44589</v>
      </c>
      <c r="V309" s="696" t="s">
        <v>1583</v>
      </c>
      <c r="W309" s="698" t="s">
        <v>696</v>
      </c>
      <c r="X309" s="699">
        <v>10000000</v>
      </c>
      <c r="Y309" s="700">
        <v>0</v>
      </c>
      <c r="Z309" s="699">
        <v>10000000</v>
      </c>
      <c r="AA309" s="696" t="s">
        <v>1584</v>
      </c>
      <c r="AB309" s="701" t="s">
        <v>698</v>
      </c>
      <c r="AC309" s="696" t="s">
        <v>1585</v>
      </c>
      <c r="AD309" s="702" t="s">
        <v>700</v>
      </c>
      <c r="AE309" s="702">
        <v>44651</v>
      </c>
      <c r="AF309" s="696" t="s">
        <v>701</v>
      </c>
      <c r="AG309" s="696" t="s">
        <v>702</v>
      </c>
    </row>
    <row r="310" spans="1:33" ht="272.45" customHeight="1" x14ac:dyDescent="0.35">
      <c r="A310" s="569">
        <v>278</v>
      </c>
      <c r="B310" s="600"/>
      <c r="C310" s="542" t="s">
        <v>345</v>
      </c>
      <c r="D310" s="601">
        <v>80101706</v>
      </c>
      <c r="E310" s="602" t="s">
        <v>1168</v>
      </c>
      <c r="F310" s="597" t="s">
        <v>278</v>
      </c>
      <c r="G310" s="597">
        <v>1</v>
      </c>
      <c r="H310" s="570" t="s">
        <v>293</v>
      </c>
      <c r="I310" s="571">
        <v>2</v>
      </c>
      <c r="J310" s="597" t="s">
        <v>305</v>
      </c>
      <c r="K310" s="597" t="s">
        <v>309</v>
      </c>
      <c r="L310" s="600" t="s">
        <v>346</v>
      </c>
      <c r="M310" s="572">
        <v>10000000</v>
      </c>
      <c r="N310" s="572">
        <v>10000000</v>
      </c>
      <c r="O310" s="600" t="s">
        <v>282</v>
      </c>
      <c r="P310" s="600" t="s">
        <v>53</v>
      </c>
      <c r="Q310" s="600" t="s">
        <v>347</v>
      </c>
      <c r="S310" s="695" t="s">
        <v>1588</v>
      </c>
      <c r="T310" s="696" t="s">
        <v>1589</v>
      </c>
      <c r="U310" s="697">
        <v>44589</v>
      </c>
      <c r="V310" s="696" t="s">
        <v>1583</v>
      </c>
      <c r="W310" s="698" t="s">
        <v>696</v>
      </c>
      <c r="X310" s="699">
        <v>10000000</v>
      </c>
      <c r="Y310" s="700">
        <v>0</v>
      </c>
      <c r="Z310" s="699">
        <v>10000000</v>
      </c>
      <c r="AA310" s="696" t="s">
        <v>1584</v>
      </c>
      <c r="AB310" s="701" t="s">
        <v>698</v>
      </c>
      <c r="AC310" s="696" t="s">
        <v>1585</v>
      </c>
      <c r="AD310" s="702" t="s">
        <v>700</v>
      </c>
      <c r="AE310" s="702">
        <v>44651</v>
      </c>
      <c r="AF310" s="696" t="s">
        <v>701</v>
      </c>
      <c r="AG310" s="696" t="s">
        <v>702</v>
      </c>
    </row>
    <row r="311" spans="1:33" ht="272.45" customHeight="1" x14ac:dyDescent="0.35">
      <c r="A311" s="569">
        <v>279</v>
      </c>
      <c r="B311" s="600"/>
      <c r="C311" s="542" t="s">
        <v>345</v>
      </c>
      <c r="D311" s="601">
        <v>80101706</v>
      </c>
      <c r="E311" s="602" t="s">
        <v>1169</v>
      </c>
      <c r="F311" s="597" t="s">
        <v>278</v>
      </c>
      <c r="G311" s="597">
        <v>1</v>
      </c>
      <c r="H311" s="570" t="s">
        <v>293</v>
      </c>
      <c r="I311" s="571">
        <v>2</v>
      </c>
      <c r="J311" s="597" t="s">
        <v>305</v>
      </c>
      <c r="K311" s="597" t="s">
        <v>309</v>
      </c>
      <c r="L311" s="600" t="s">
        <v>346</v>
      </c>
      <c r="M311" s="572">
        <v>10000000</v>
      </c>
      <c r="N311" s="572">
        <v>10000000</v>
      </c>
      <c r="O311" s="600" t="s">
        <v>282</v>
      </c>
      <c r="P311" s="600" t="s">
        <v>53</v>
      </c>
      <c r="Q311" s="600" t="s">
        <v>347</v>
      </c>
      <c r="S311" s="695" t="s">
        <v>1590</v>
      </c>
      <c r="T311" s="696" t="s">
        <v>1591</v>
      </c>
      <c r="U311" s="697">
        <v>44589</v>
      </c>
      <c r="V311" s="696" t="s">
        <v>1583</v>
      </c>
      <c r="W311" s="698" t="s">
        <v>696</v>
      </c>
      <c r="X311" s="699">
        <v>10000000</v>
      </c>
      <c r="Y311" s="700">
        <v>0</v>
      </c>
      <c r="Z311" s="699">
        <f t="shared" ref="Z311" si="35">X311+Y311</f>
        <v>10000000</v>
      </c>
      <c r="AA311" s="696" t="s">
        <v>1584</v>
      </c>
      <c r="AB311" s="701" t="s">
        <v>698</v>
      </c>
      <c r="AC311" s="696" t="s">
        <v>1585</v>
      </c>
      <c r="AD311" s="702" t="s">
        <v>700</v>
      </c>
      <c r="AE311" s="702">
        <v>44651</v>
      </c>
      <c r="AF311" s="696" t="s">
        <v>701</v>
      </c>
      <c r="AG311" s="696" t="s">
        <v>702</v>
      </c>
    </row>
    <row r="312" spans="1:33" ht="272.45" customHeight="1" x14ac:dyDescent="0.35">
      <c r="A312" s="569">
        <v>280</v>
      </c>
      <c r="B312" s="600"/>
      <c r="C312" s="542" t="s">
        <v>345</v>
      </c>
      <c r="D312" s="601">
        <v>80101706</v>
      </c>
      <c r="E312" s="602" t="s">
        <v>1170</v>
      </c>
      <c r="F312" s="597" t="s">
        <v>278</v>
      </c>
      <c r="G312" s="597">
        <v>1</v>
      </c>
      <c r="H312" s="570" t="s">
        <v>293</v>
      </c>
      <c r="I312" s="571">
        <v>2</v>
      </c>
      <c r="J312" s="597" t="s">
        <v>305</v>
      </c>
      <c r="K312" s="597" t="s">
        <v>309</v>
      </c>
      <c r="L312" s="600" t="s">
        <v>346</v>
      </c>
      <c r="M312" s="572">
        <v>10000000</v>
      </c>
      <c r="N312" s="572">
        <v>10000000</v>
      </c>
      <c r="O312" s="600" t="s">
        <v>282</v>
      </c>
      <c r="P312" s="600" t="s">
        <v>53</v>
      </c>
      <c r="Q312" s="600" t="s">
        <v>347</v>
      </c>
      <c r="S312" s="695" t="s">
        <v>1592</v>
      </c>
      <c r="T312" s="696" t="s">
        <v>1593</v>
      </c>
      <c r="U312" s="697">
        <v>44589</v>
      </c>
      <c r="V312" s="696" t="s">
        <v>1583</v>
      </c>
      <c r="W312" s="698" t="s">
        <v>696</v>
      </c>
      <c r="X312" s="699">
        <v>10000000</v>
      </c>
      <c r="Y312" s="700">
        <v>0</v>
      </c>
      <c r="Z312" s="699">
        <v>10000000</v>
      </c>
      <c r="AA312" s="696" t="s">
        <v>1584</v>
      </c>
      <c r="AB312" s="701" t="s">
        <v>698</v>
      </c>
      <c r="AC312" s="696" t="s">
        <v>1585</v>
      </c>
      <c r="AD312" s="702" t="s">
        <v>700</v>
      </c>
      <c r="AE312" s="702">
        <v>44651</v>
      </c>
      <c r="AF312" s="696" t="s">
        <v>701</v>
      </c>
      <c r="AG312" s="696" t="s">
        <v>702</v>
      </c>
    </row>
    <row r="313" spans="1:33" ht="272.45" customHeight="1" x14ac:dyDescent="0.35">
      <c r="A313" s="569">
        <v>281</v>
      </c>
      <c r="B313" s="600"/>
      <c r="C313" s="542" t="s">
        <v>421</v>
      </c>
      <c r="D313" s="601">
        <v>80101706</v>
      </c>
      <c r="E313" s="602" t="s">
        <v>1171</v>
      </c>
      <c r="F313" s="597" t="s">
        <v>278</v>
      </c>
      <c r="G313" s="597">
        <v>1</v>
      </c>
      <c r="H313" s="570" t="s">
        <v>293</v>
      </c>
      <c r="I313" s="571">
        <v>6</v>
      </c>
      <c r="J313" s="597" t="s">
        <v>305</v>
      </c>
      <c r="K313" s="597" t="s">
        <v>309</v>
      </c>
      <c r="L313" s="600" t="s">
        <v>346</v>
      </c>
      <c r="M313" s="572">
        <v>12710016</v>
      </c>
      <c r="N313" s="572">
        <v>12710016</v>
      </c>
      <c r="O313" s="600" t="s">
        <v>282</v>
      </c>
      <c r="P313" s="600" t="s">
        <v>53</v>
      </c>
      <c r="Q313" s="600" t="s">
        <v>423</v>
      </c>
      <c r="S313" s="695" t="s">
        <v>1594</v>
      </c>
      <c r="T313" s="696" t="s">
        <v>1595</v>
      </c>
      <c r="U313" s="697">
        <v>44589</v>
      </c>
      <c r="V313" s="696" t="s">
        <v>1596</v>
      </c>
      <c r="W313" s="698" t="s">
        <v>952</v>
      </c>
      <c r="X313" s="699">
        <v>12392268</v>
      </c>
      <c r="Y313" s="700">
        <v>0</v>
      </c>
      <c r="Z313" s="699">
        <v>12392268</v>
      </c>
      <c r="AA313" s="696" t="s">
        <v>1597</v>
      </c>
      <c r="AB313" s="701" t="s">
        <v>698</v>
      </c>
      <c r="AC313" s="696" t="s">
        <v>1598</v>
      </c>
      <c r="AD313" s="702" t="s">
        <v>700</v>
      </c>
      <c r="AE313" s="702">
        <v>44769</v>
      </c>
      <c r="AF313" s="696" t="s">
        <v>886</v>
      </c>
      <c r="AG313" s="696" t="s">
        <v>887</v>
      </c>
    </row>
    <row r="314" spans="1:33" ht="272.45" customHeight="1" x14ac:dyDescent="0.35">
      <c r="A314" s="569">
        <v>282</v>
      </c>
      <c r="B314" s="600"/>
      <c r="C314" s="542" t="s">
        <v>277</v>
      </c>
      <c r="D314" s="601">
        <v>15101505</v>
      </c>
      <c r="E314" s="602" t="s">
        <v>1670</v>
      </c>
      <c r="F314" s="597" t="s">
        <v>278</v>
      </c>
      <c r="G314" s="597">
        <v>1</v>
      </c>
      <c r="H314" s="570" t="s">
        <v>295</v>
      </c>
      <c r="I314" s="571">
        <v>8</v>
      </c>
      <c r="J314" s="597" t="s">
        <v>1669</v>
      </c>
      <c r="K314" s="597" t="s">
        <v>281</v>
      </c>
      <c r="L314" s="597" t="s">
        <v>302</v>
      </c>
      <c r="M314" s="572">
        <v>4500000</v>
      </c>
      <c r="N314" s="572">
        <v>4500000</v>
      </c>
      <c r="O314" s="600" t="s">
        <v>282</v>
      </c>
      <c r="P314" s="600" t="s">
        <v>53</v>
      </c>
      <c r="Q314" s="600" t="s">
        <v>283</v>
      </c>
      <c r="S314" s="695" t="s">
        <v>1699</v>
      </c>
      <c r="T314" s="696" t="s">
        <v>1700</v>
      </c>
      <c r="U314" s="697">
        <v>44638</v>
      </c>
      <c r="V314" s="696" t="s">
        <v>1701</v>
      </c>
      <c r="W314" s="698" t="s">
        <v>1675</v>
      </c>
      <c r="X314" s="699">
        <v>4500000</v>
      </c>
      <c r="Y314" s="700">
        <v>0</v>
      </c>
      <c r="Z314" s="699">
        <v>4500000</v>
      </c>
      <c r="AA314" s="696" t="s">
        <v>1702</v>
      </c>
      <c r="AB314" s="701" t="s">
        <v>1703</v>
      </c>
      <c r="AC314" s="696" t="s">
        <v>1704</v>
      </c>
      <c r="AD314" s="702">
        <v>44638</v>
      </c>
      <c r="AE314" s="702">
        <v>44910</v>
      </c>
      <c r="AF314" s="696" t="s">
        <v>992</v>
      </c>
      <c r="AG314" s="696" t="s">
        <v>993</v>
      </c>
    </row>
    <row r="315" spans="1:33" ht="272.45" customHeight="1" x14ac:dyDescent="0.7">
      <c r="A315" s="569">
        <v>283</v>
      </c>
      <c r="B315" s="599"/>
      <c r="C315" s="542" t="s">
        <v>277</v>
      </c>
      <c r="D315" s="592">
        <v>73152108</v>
      </c>
      <c r="E315" s="593" t="s">
        <v>1686</v>
      </c>
      <c r="F315" s="594" t="s">
        <v>278</v>
      </c>
      <c r="G315" s="594">
        <v>1</v>
      </c>
      <c r="H315" s="595" t="s">
        <v>279</v>
      </c>
      <c r="I315" s="596">
        <v>5</v>
      </c>
      <c r="J315" s="595" t="s">
        <v>1661</v>
      </c>
      <c r="K315" s="595" t="s">
        <v>281</v>
      </c>
      <c r="L315" s="597" t="s">
        <v>54</v>
      </c>
      <c r="M315" s="598">
        <v>14500000</v>
      </c>
      <c r="N315" s="598">
        <v>14500000</v>
      </c>
      <c r="O315" s="599" t="s">
        <v>282</v>
      </c>
      <c r="P315" s="599" t="s">
        <v>53</v>
      </c>
      <c r="Q315" s="605" t="s">
        <v>283</v>
      </c>
      <c r="S315" s="25"/>
      <c r="T315" s="25"/>
      <c r="U315" s="25"/>
      <c r="V315" s="25"/>
      <c r="W315" s="25"/>
      <c r="X315" s="606"/>
      <c r="Y315" s="606"/>
      <c r="Z315" s="606"/>
      <c r="AA315" s="25"/>
      <c r="AB315" s="25"/>
      <c r="AC315" s="25"/>
      <c r="AD315" s="25"/>
      <c r="AE315" s="25"/>
      <c r="AF315" s="25"/>
      <c r="AG315" s="25"/>
    </row>
    <row r="316" spans="1:33" ht="272.45" customHeight="1" x14ac:dyDescent="0.7">
      <c r="A316" s="569">
        <v>284</v>
      </c>
      <c r="B316" s="590"/>
      <c r="C316" s="591" t="s">
        <v>322</v>
      </c>
      <c r="D316" s="592" t="s">
        <v>1781</v>
      </c>
      <c r="E316" s="593" t="s">
        <v>1767</v>
      </c>
      <c r="F316" s="594" t="s">
        <v>278</v>
      </c>
      <c r="G316" s="594">
        <v>1</v>
      </c>
      <c r="H316" s="595" t="s">
        <v>1780</v>
      </c>
      <c r="I316" s="596" t="s">
        <v>320</v>
      </c>
      <c r="J316" s="545" t="s">
        <v>294</v>
      </c>
      <c r="K316" s="595" t="s">
        <v>281</v>
      </c>
      <c r="L316" s="597" t="s">
        <v>324</v>
      </c>
      <c r="M316" s="598">
        <v>5000000</v>
      </c>
      <c r="N316" s="598">
        <v>5000000</v>
      </c>
      <c r="O316" s="599" t="s">
        <v>282</v>
      </c>
      <c r="P316" s="599" t="s">
        <v>53</v>
      </c>
      <c r="Q316" s="600" t="s">
        <v>325</v>
      </c>
      <c r="S316" s="25"/>
      <c r="T316" s="25"/>
      <c r="U316" s="25"/>
      <c r="V316" s="25"/>
      <c r="W316" s="25"/>
      <c r="X316" s="606"/>
      <c r="Y316" s="606"/>
      <c r="Z316" s="606"/>
      <c r="AA316" s="25"/>
      <c r="AB316" s="25"/>
      <c r="AC316" s="25"/>
      <c r="AD316" s="25"/>
      <c r="AE316" s="25"/>
      <c r="AF316" s="25"/>
      <c r="AG316" s="25"/>
    </row>
    <row r="317" spans="1:33" ht="272.45" customHeight="1" x14ac:dyDescent="0.7">
      <c r="A317" s="569">
        <v>285</v>
      </c>
      <c r="B317" s="599"/>
      <c r="C317" s="599" t="s">
        <v>277</v>
      </c>
      <c r="D317" s="542">
        <v>73152108</v>
      </c>
      <c r="E317" s="592" t="s">
        <v>1768</v>
      </c>
      <c r="F317" s="594" t="s">
        <v>278</v>
      </c>
      <c r="G317" s="594">
        <v>1</v>
      </c>
      <c r="H317" s="595" t="s">
        <v>1780</v>
      </c>
      <c r="I317" s="595">
        <v>2.5</v>
      </c>
      <c r="J317" s="596" t="s">
        <v>1769</v>
      </c>
      <c r="K317" s="597" t="s">
        <v>281</v>
      </c>
      <c r="L317" s="597" t="s">
        <v>54</v>
      </c>
      <c r="M317" s="598">
        <v>17000000</v>
      </c>
      <c r="N317" s="598">
        <v>17000000</v>
      </c>
      <c r="O317" s="599" t="s">
        <v>282</v>
      </c>
      <c r="P317" s="599" t="s">
        <v>53</v>
      </c>
      <c r="Q317" s="605" t="s">
        <v>283</v>
      </c>
      <c r="S317" s="25"/>
      <c r="T317" s="25"/>
      <c r="U317" s="25"/>
      <c r="V317" s="25"/>
      <c r="W317" s="25"/>
      <c r="X317" s="606"/>
      <c r="Y317" s="606"/>
      <c r="Z317" s="606"/>
      <c r="AA317" s="25"/>
      <c r="AB317" s="25"/>
      <c r="AC317" s="25"/>
      <c r="AD317" s="25"/>
      <c r="AE317" s="25"/>
      <c r="AF317" s="25"/>
      <c r="AG317" s="25"/>
    </row>
    <row r="318" spans="1:33" ht="272.45" customHeight="1" x14ac:dyDescent="0.7">
      <c r="A318" s="569">
        <v>286</v>
      </c>
      <c r="B318" s="720"/>
      <c r="C318" s="720" t="s">
        <v>318</v>
      </c>
      <c r="D318" s="721" t="s">
        <v>1770</v>
      </c>
      <c r="E318" s="722" t="s">
        <v>1773</v>
      </c>
      <c r="F318" s="724" t="s">
        <v>278</v>
      </c>
      <c r="G318" s="724">
        <v>1</v>
      </c>
      <c r="H318" s="724" t="s">
        <v>288</v>
      </c>
      <c r="I318" s="725">
        <v>5</v>
      </c>
      <c r="J318" s="726" t="s">
        <v>294</v>
      </c>
      <c r="K318" s="724" t="s">
        <v>281</v>
      </c>
      <c r="L318" s="724" t="s">
        <v>66</v>
      </c>
      <c r="M318" s="727">
        <v>0</v>
      </c>
      <c r="N318" s="727">
        <v>0</v>
      </c>
      <c r="O318" s="757" t="s">
        <v>282</v>
      </c>
      <c r="P318" s="720" t="s">
        <v>53</v>
      </c>
      <c r="Q318" s="720" t="s">
        <v>319</v>
      </c>
      <c r="S318" s="25"/>
      <c r="T318" s="25"/>
      <c r="U318" s="25"/>
      <c r="V318" s="25"/>
      <c r="W318" s="25"/>
      <c r="X318" s="606"/>
      <c r="Y318" s="606"/>
      <c r="Z318" s="606"/>
      <c r="AA318" s="25"/>
      <c r="AB318" s="25"/>
      <c r="AC318" s="25"/>
      <c r="AD318" s="25"/>
      <c r="AE318" s="25"/>
      <c r="AF318" s="25"/>
      <c r="AG318" s="25"/>
    </row>
    <row r="319" spans="1:33" s="25" customFormat="1" ht="272.45" customHeight="1" x14ac:dyDescent="0.7">
      <c r="A319" s="569">
        <v>287</v>
      </c>
      <c r="B319" s="599"/>
      <c r="C319" s="542" t="s">
        <v>340</v>
      </c>
      <c r="D319" s="542" t="s">
        <v>1775</v>
      </c>
      <c r="E319" s="592" t="s">
        <v>1774</v>
      </c>
      <c r="F319" s="594" t="s">
        <v>278</v>
      </c>
      <c r="G319" s="594">
        <v>1</v>
      </c>
      <c r="H319" s="594" t="s">
        <v>292</v>
      </c>
      <c r="I319" s="595">
        <v>2</v>
      </c>
      <c r="J319" s="596" t="s">
        <v>294</v>
      </c>
      <c r="K319" s="597" t="s">
        <v>309</v>
      </c>
      <c r="L319" s="597" t="s">
        <v>1776</v>
      </c>
      <c r="M319" s="598">
        <v>20000000</v>
      </c>
      <c r="N319" s="598">
        <v>20000000</v>
      </c>
      <c r="O319" s="600" t="s">
        <v>282</v>
      </c>
      <c r="P319" s="600" t="s">
        <v>53</v>
      </c>
      <c r="Q319" s="600" t="s">
        <v>314</v>
      </c>
      <c r="R319" s="24"/>
      <c r="X319" s="606"/>
      <c r="Y319" s="606"/>
      <c r="Z319" s="606"/>
    </row>
    <row r="320" spans="1:33" ht="272.45" customHeight="1" x14ac:dyDescent="0.7">
      <c r="A320" s="569">
        <v>288</v>
      </c>
      <c r="B320" s="599"/>
      <c r="C320" s="542" t="s">
        <v>475</v>
      </c>
      <c r="D320" s="601">
        <v>80101706</v>
      </c>
      <c r="E320" s="592" t="s">
        <v>1783</v>
      </c>
      <c r="F320" s="594" t="s">
        <v>278</v>
      </c>
      <c r="G320" s="594">
        <v>1</v>
      </c>
      <c r="H320" s="594" t="s">
        <v>279</v>
      </c>
      <c r="I320" s="571">
        <v>5.5</v>
      </c>
      <c r="J320" s="596" t="s">
        <v>1661</v>
      </c>
      <c r="K320" s="597" t="s">
        <v>309</v>
      </c>
      <c r="L320" s="597" t="s">
        <v>346</v>
      </c>
      <c r="M320" s="598">
        <v>22454362</v>
      </c>
      <c r="N320" s="598">
        <v>22454362</v>
      </c>
      <c r="O320" s="600" t="s">
        <v>282</v>
      </c>
      <c r="P320" s="600" t="s">
        <v>53</v>
      </c>
      <c r="Q320" s="600" t="s">
        <v>477</v>
      </c>
      <c r="S320" s="25"/>
      <c r="T320" s="25"/>
      <c r="U320" s="25"/>
      <c r="V320" s="25"/>
      <c r="W320" s="25"/>
      <c r="X320" s="606"/>
      <c r="Y320" s="606"/>
      <c r="Z320" s="606"/>
      <c r="AA320" s="25"/>
      <c r="AB320" s="25"/>
      <c r="AC320" s="25"/>
      <c r="AD320" s="25"/>
      <c r="AE320" s="25"/>
      <c r="AF320" s="25"/>
      <c r="AG320" s="25"/>
    </row>
    <row r="321" spans="1:33" ht="272.45" customHeight="1" x14ac:dyDescent="0.7">
      <c r="A321" s="569">
        <v>289</v>
      </c>
      <c r="B321" s="599"/>
      <c r="C321" s="542" t="s">
        <v>670</v>
      </c>
      <c r="D321" s="542">
        <v>60106604</v>
      </c>
      <c r="E321" s="592" t="s">
        <v>1785</v>
      </c>
      <c r="F321" s="594" t="s">
        <v>278</v>
      </c>
      <c r="G321" s="594">
        <v>1</v>
      </c>
      <c r="H321" s="594" t="s">
        <v>279</v>
      </c>
      <c r="I321" s="571">
        <v>5.5</v>
      </c>
      <c r="J321" s="596" t="s">
        <v>1661</v>
      </c>
      <c r="K321" s="597" t="s">
        <v>309</v>
      </c>
      <c r="L321" s="597" t="s">
        <v>346</v>
      </c>
      <c r="M321" s="598">
        <v>77000000</v>
      </c>
      <c r="N321" s="598">
        <v>77000000</v>
      </c>
      <c r="O321" s="600" t="s">
        <v>282</v>
      </c>
      <c r="P321" s="600" t="s">
        <v>53</v>
      </c>
      <c r="Q321" s="600" t="s">
        <v>1784</v>
      </c>
      <c r="S321" s="25"/>
      <c r="T321" s="25"/>
      <c r="U321" s="25"/>
      <c r="V321" s="25"/>
      <c r="W321" s="25"/>
      <c r="X321" s="606"/>
      <c r="Y321" s="606"/>
      <c r="Z321" s="606"/>
      <c r="AA321" s="25"/>
      <c r="AB321" s="25"/>
      <c r="AC321" s="25"/>
      <c r="AD321" s="25"/>
      <c r="AE321" s="25"/>
      <c r="AF321" s="25"/>
      <c r="AG321" s="25"/>
    </row>
    <row r="322" spans="1:33" ht="272.45" customHeight="1" x14ac:dyDescent="0.7">
      <c r="B322" s="661" t="s">
        <v>1708</v>
      </c>
      <c r="C322" s="662"/>
      <c r="D322" s="662"/>
      <c r="E322" s="662"/>
      <c r="F322" s="662"/>
      <c r="G322" s="662"/>
      <c r="L322" s="661" t="s">
        <v>1777</v>
      </c>
      <c r="M322" s="662"/>
      <c r="N322" s="662"/>
      <c r="O322" s="662"/>
      <c r="P322" s="662"/>
      <c r="Q322" s="662"/>
    </row>
    <row r="323" spans="1:33" ht="272.45" customHeight="1" x14ac:dyDescent="0.7">
      <c r="B323" s="654" t="s">
        <v>1707</v>
      </c>
      <c r="C323" s="654"/>
      <c r="D323" s="654"/>
      <c r="E323" s="654"/>
      <c r="F323" s="654"/>
      <c r="G323" s="654"/>
      <c r="L323" s="654" t="s">
        <v>1778</v>
      </c>
      <c r="M323" s="654"/>
      <c r="N323" s="654"/>
      <c r="O323" s="654"/>
      <c r="P323" s="654"/>
      <c r="Q323" s="654"/>
    </row>
  </sheetData>
  <autoFilter ref="A19:AG323" xr:uid="{00000000-0009-0000-0000-000002000000}"/>
  <mergeCells count="22">
    <mergeCell ref="B323:G323"/>
    <mergeCell ref="L323:Q323"/>
    <mergeCell ref="C2:Q2"/>
    <mergeCell ref="D4:E4"/>
    <mergeCell ref="E5:F5"/>
    <mergeCell ref="J5:N9"/>
    <mergeCell ref="E6:F6"/>
    <mergeCell ref="E7:F7"/>
    <mergeCell ref="E8:F8"/>
    <mergeCell ref="E9:F9"/>
    <mergeCell ref="B322:G322"/>
    <mergeCell ref="L322:Q322"/>
    <mergeCell ref="E10:F10"/>
    <mergeCell ref="E11:F11"/>
    <mergeCell ref="J11:N15"/>
    <mergeCell ref="E12:F12"/>
    <mergeCell ref="H18:I18"/>
    <mergeCell ref="E13:F13"/>
    <mergeCell ref="E14:F14"/>
    <mergeCell ref="E15:F15"/>
    <mergeCell ref="D17:E17"/>
    <mergeCell ref="H17:I17"/>
  </mergeCells>
  <dataValidations disablePrompts="1" count="1">
    <dataValidation type="list" allowBlank="1" showInputMessage="1" showErrorMessage="1" sqref="AG20" xr:uid="{00000000-0002-0000-0200-000000000000}">
      <formula1>$A$32:$A$39</formula1>
    </dataValidation>
  </dataValidations>
  <printOptions horizontalCentered="1" verticalCentered="1"/>
  <pageMargins left="0.9055118110236221" right="0.19685039370078741" top="0.15748031496062992" bottom="0.15748031496062992" header="0.11811023622047245" footer="0.11811023622047245"/>
  <pageSetup scale="13" orientation="landscape" r:id="rId1"/>
  <rowBreaks count="31" manualBreakCount="31">
    <brk id="23" max="16" man="1"/>
    <brk id="32" max="16" man="1"/>
    <brk id="43" min="22" max="32" man="1"/>
    <brk id="43" max="16" man="1"/>
    <brk id="53" max="16" man="1"/>
    <brk id="64" max="16" man="1"/>
    <brk id="65" min="22" max="32" man="1"/>
    <brk id="72" max="16" man="1"/>
    <brk id="82" max="16" man="1"/>
    <brk id="91" max="16" man="1"/>
    <brk id="93" min="22" max="32" man="1"/>
    <brk id="100" max="16" man="1"/>
    <brk id="109" max="16" man="1"/>
    <brk id="118" max="16" man="1"/>
    <brk id="122" min="22" max="32" man="1"/>
    <brk id="127" max="16" man="1"/>
    <brk id="136" max="16" man="1"/>
    <brk id="146" max="16" man="1"/>
    <brk id="158" max="16" man="1"/>
    <brk id="173" max="16" man="1"/>
    <brk id="189" max="16" man="1"/>
    <brk id="206" max="16" man="1"/>
    <brk id="216" max="16" man="1"/>
    <brk id="226" max="16" man="1"/>
    <brk id="237" max="16" man="1"/>
    <brk id="247" max="16" man="1"/>
    <brk id="256" max="16" man="1"/>
    <brk id="266" max="16" man="1"/>
    <brk id="278" max="16" man="1"/>
    <brk id="292" max="16" man="1"/>
    <brk id="301"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1000000}">
          <x14:formula1>
            <xm:f>'\\Yaksa\12002ggc\2019\DOCUMENTOS_APOYO\PLAN_ANUAL_ADQUISICIONES_2019\BASE DE DATOS CONTRATOS\BASES CONTRATOS\[CUADRO DE REPARTO GGC Y CUADRO DE SEGUIMIENTO A LOS CONTRATOS 2019.xlsx]LISTAS'!#REF!</xm:f>
          </x14:formula1>
          <xm:sqref>W34 AG34</xm:sqref>
        </x14:dataValidation>
        <x14:dataValidation type="list" allowBlank="1" showInputMessage="1" showErrorMessage="1" xr:uid="{00000000-0002-0000-0200-000002000000}">
          <x14:formula1>
            <xm:f>'C:\PLAN COMPRAS\PLAN 2003\[plan_sice2003.xls]LISTAS'!#REF!</xm:f>
          </x14:formula1>
          <xm:sqref>W20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purl.org/dc/dcmitype/"/>
    <ds:schemaRef ds:uri="http://purl.org/dc/terms/"/>
    <ds:schemaRef ds:uri="http://purl.org/dc/elements/1.1/"/>
    <ds:schemaRef ds:uri="32ab9999-8869-48b6-9aa5-e865c035427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559ec1a2-13ee-4c96-b3bf-260cf952dacb"/>
    <ds:schemaRef ds:uri="http://schemas.microsoft.com/office/2006/metadata/properties"/>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traslados entre subrubros</vt:lpstr>
      <vt:lpstr>PAA-EJECUCION 2022-03-11</vt:lpstr>
      <vt:lpstr>2022-03-15</vt:lpstr>
      <vt:lpstr>'2022-03-15'!Área_de_impresión</vt:lpstr>
      <vt:lpstr>'PAA-EJECUCION 2022-03-11'!Área_de_impresión</vt:lpstr>
      <vt:lpstr>'2022-03-15'!Títulos_a_imprimir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2022-07-05T20:46:49Z</cp:lastPrinted>
  <dcterms:created xsi:type="dcterms:W3CDTF">2019-05-08T16:37:35Z</dcterms:created>
  <dcterms:modified xsi:type="dcterms:W3CDTF">2022-07-07T23:49:14Z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