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fyara\Mis documentos\WEB LOCAL\PUBLICACIONES 2020\PAA 2020\"/>
    </mc:Choice>
  </mc:AlternateContent>
  <bookViews>
    <workbookView xWindow="0" yWindow="0" windowWidth="28800" windowHeight="12450" activeTab="3"/>
  </bookViews>
  <sheets>
    <sheet name="ANALIS DISTRIB.PRESUP" sheetId="31" r:id="rId1"/>
    <sheet name="DISTRIB PRESUP 2020" sheetId="32" r:id="rId2"/>
    <sheet name="PAA-PRESUP 2019-12- 31" sheetId="29" r:id="rId3"/>
    <sheet name="2020-01-08_PAA" sheetId="35" r:id="rId4"/>
  </sheets>
  <externalReferences>
    <externalReference r:id="rId5"/>
    <externalReference r:id="rId6"/>
    <externalReference r:id="rId7"/>
    <externalReference r:id="rId8"/>
    <externalReference r:id="rId9"/>
  </externalReferences>
  <definedNames>
    <definedName name="_xlnm._FilterDatabase" localSheetId="3" hidden="1">'2020-01-08_PAA'!$A$19:$AG$234</definedName>
    <definedName name="_xlnm._FilterDatabase" localSheetId="1" hidden="1">'DISTRIB PRESUP 2020'!$A$5:$WVE$5</definedName>
    <definedName name="_xlnm._FilterDatabase" localSheetId="2" hidden="1">'PAA-PRESUP 2019-12- 31'!$A$5:$WXD$5</definedName>
    <definedName name="_xlnm.Print_Area" localSheetId="3">'2020-01-08_PAA'!$A$1:$AG$234</definedName>
    <definedName name="_xlnm.Print_Area" localSheetId="1">'DISTRIB PRESUP 2020'!$A$2:$H$59</definedName>
    <definedName name="_xlnm.Print_Area" localSheetId="2">'PAA-PRESUP 2019-12- 31'!$A$7:$O$115</definedName>
    <definedName name="base_1" localSheetId="1">[1]BASE_DATOS!$A$1:$C$147</definedName>
    <definedName name="base_1" localSheetId="2">[1]BASE_DATOS!$A$1:$C$147</definedName>
    <definedName name="base_1">[1]BASE_DATOS!$A$1:$C$147</definedName>
    <definedName name="ELEMENTOS_DE_ASEO">"BASE_DATOS"</definedName>
    <definedName name="Fuente3" localSheetId="1">[2]Hoja2!$A$1:$C$207</definedName>
    <definedName name="Fuente3" localSheetId="2">[2]Hoja2!$A$1:$C$207</definedName>
    <definedName name="Fuente3">[2]Hoja2!$A$1:$C$207</definedName>
    <definedName name="gloria" localSheetId="3">#REF!</definedName>
    <definedName name="JUAN" localSheetId="3">#REF!</definedName>
    <definedName name="JUAN" localSheetId="1">#REF!</definedName>
    <definedName name="JUAN" localSheetId="2">#REF!</definedName>
    <definedName name="JUAN">#REF!</definedName>
    <definedName name="julian" localSheetId="3">#REF!</definedName>
    <definedName name="julian" localSheetId="1">#REF!</definedName>
    <definedName name="julian" localSheetId="2">#REF!</definedName>
    <definedName name="MAO" localSheetId="1">'[3]PLAN COMPRAS_2003'!$A$4:$D$382</definedName>
    <definedName name="MAO" localSheetId="2">'[3]PLAN COMPRAS_2003'!$A$4:$D$382</definedName>
    <definedName name="MAO">'[3]PLAN COMPRAS_2003'!$A$4:$D$382</definedName>
    <definedName name="MOA" localSheetId="1">'[3]PLAN COMPRAS_2003'!$A$4:$D$382</definedName>
    <definedName name="MOA" localSheetId="2">'[3]PLAN COMPRAS_2003'!$A$4:$D$382</definedName>
    <definedName name="MOA">'[3]PLAN COMPRAS_2003'!$A$4:$D$382</definedName>
    <definedName name="RUTH" localSheetId="3">#REF!</definedName>
    <definedName name="RUTH" localSheetId="1">#REF!</definedName>
    <definedName name="RUTH" localSheetId="2">#REF!</definedName>
    <definedName name="_xlnm.Print_Titles" localSheetId="3">'2020-01-08_PAA'!$19:$19</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A113" i="29" l="1"/>
  <c r="S81" i="29" l="1"/>
  <c r="N128" i="29"/>
  <c r="N232" i="35" l="1"/>
  <c r="N18" i="35" s="1"/>
  <c r="E12" i="35" s="1"/>
  <c r="M232" i="35"/>
  <c r="M81" i="35"/>
  <c r="M78" i="35"/>
  <c r="M57" i="35"/>
  <c r="A34" i="35"/>
  <c r="A35" i="35" s="1"/>
  <c r="A36" i="35" s="1"/>
  <c r="A37" i="35" s="1"/>
  <c r="A38" i="35" s="1"/>
  <c r="A39" i="35" s="1"/>
  <c r="A40" i="35" s="1"/>
  <c r="A41" i="35" s="1"/>
  <c r="A42" i="35" s="1"/>
  <c r="A43" i="35" s="1"/>
  <c r="A44" i="35" s="1"/>
  <c r="A45" i="35" s="1"/>
  <c r="A46" i="35" s="1"/>
  <c r="A47" i="35" s="1"/>
  <c r="A48" i="35" s="1"/>
  <c r="A49" i="35" s="1"/>
  <c r="A50" i="35" s="1"/>
  <c r="A51" i="35" s="1"/>
  <c r="A52" i="35" s="1"/>
  <c r="A53" i="35" s="1"/>
  <c r="A54" i="35" s="1"/>
  <c r="A55" i="35" s="1"/>
  <c r="A56" i="35" s="1"/>
  <c r="A57" i="35" s="1"/>
  <c r="A58" i="35" s="1"/>
  <c r="A59" i="35" s="1"/>
  <c r="A60" i="35" s="1"/>
  <c r="A61" i="35" s="1"/>
  <c r="A62" i="35" s="1"/>
  <c r="A63" i="35" s="1"/>
  <c r="A64" i="35" s="1"/>
  <c r="A65" i="35" s="1"/>
  <c r="A66" i="35" s="1"/>
  <c r="A67" i="35" s="1"/>
  <c r="A68" i="35" s="1"/>
  <c r="A69" i="35" s="1"/>
  <c r="A70" i="35" s="1"/>
  <c r="A71" i="35" s="1"/>
  <c r="A72" i="35" s="1"/>
  <c r="A73" i="35" s="1"/>
  <c r="A74" i="35" s="1"/>
  <c r="A75" i="35" s="1"/>
  <c r="A76" i="35" s="1"/>
  <c r="A77" i="35" s="1"/>
  <c r="A78" i="35" s="1"/>
  <c r="A79" i="35" s="1"/>
  <c r="A80" i="35" s="1"/>
  <c r="A81" i="35" s="1"/>
  <c r="A82" i="35" s="1"/>
  <c r="A83" i="35" s="1"/>
  <c r="A84" i="35" s="1"/>
  <c r="A85" i="35" s="1"/>
  <c r="A86" i="35" s="1"/>
  <c r="A87" i="35" s="1"/>
  <c r="A88" i="35" s="1"/>
  <c r="A89" i="35" s="1"/>
  <c r="A90" i="35" s="1"/>
  <c r="A91" i="35" s="1"/>
  <c r="A92" i="35" s="1"/>
  <c r="A93" i="35" s="1"/>
  <c r="A94" i="35" s="1"/>
  <c r="A95" i="35" s="1"/>
  <c r="A96" i="35" s="1"/>
  <c r="A97" i="35" s="1"/>
  <c r="A98" i="35" s="1"/>
  <c r="A99" i="35" s="1"/>
  <c r="A100" i="35" s="1"/>
  <c r="A101" i="35" s="1"/>
  <c r="A102" i="35" s="1"/>
  <c r="A103" i="35" s="1"/>
  <c r="A104" i="35" s="1"/>
  <c r="A105" i="35" s="1"/>
  <c r="A106" i="35" s="1"/>
  <c r="A107" i="35" s="1"/>
  <c r="A108" i="35" s="1"/>
  <c r="A109" i="35" s="1"/>
  <c r="A110" i="35" s="1"/>
  <c r="A111" i="35" s="1"/>
  <c r="A112" i="35" s="1"/>
  <c r="A113" i="35" s="1"/>
  <c r="A114" i="35" s="1"/>
  <c r="A115" i="35" s="1"/>
  <c r="A116" i="35" s="1"/>
  <c r="A117" i="35" s="1"/>
  <c r="A118" i="35" s="1"/>
  <c r="A119" i="35" s="1"/>
  <c r="A120" i="35" s="1"/>
  <c r="A121" i="35" s="1"/>
  <c r="A122" i="35" s="1"/>
  <c r="A123" i="35" s="1"/>
  <c r="A124" i="35" s="1"/>
  <c r="A125" i="35" s="1"/>
  <c r="A126" i="35" s="1"/>
  <c r="A127" i="35" s="1"/>
  <c r="A128" i="35" s="1"/>
  <c r="A129" i="35" s="1"/>
  <c r="A130" i="35" s="1"/>
  <c r="A131" i="35" s="1"/>
  <c r="A132" i="35" s="1"/>
  <c r="A133" i="35" s="1"/>
  <c r="A134" i="35" s="1"/>
  <c r="A135" i="35" s="1"/>
  <c r="A136" i="35" s="1"/>
  <c r="A137" i="35" s="1"/>
  <c r="A138" i="35" s="1"/>
  <c r="A139" i="35" s="1"/>
  <c r="A140" i="35" s="1"/>
  <c r="A141" i="35" s="1"/>
  <c r="A142" i="35" s="1"/>
  <c r="A143" i="35" s="1"/>
  <c r="A144" i="35" s="1"/>
  <c r="A145" i="35" s="1"/>
  <c r="A146" i="35" s="1"/>
  <c r="A147" i="35" s="1"/>
  <c r="A148" i="35" s="1"/>
  <c r="A149" i="35" s="1"/>
  <c r="A150" i="35" s="1"/>
  <c r="A151" i="35" s="1"/>
  <c r="A152" i="35" s="1"/>
  <c r="A153" i="35" s="1"/>
  <c r="A154" i="35" s="1"/>
  <c r="A155" i="35" s="1"/>
  <c r="A156" i="35" s="1"/>
  <c r="A157" i="35" s="1"/>
  <c r="A158" i="35" s="1"/>
  <c r="A159" i="35" s="1"/>
  <c r="A160" i="35" s="1"/>
  <c r="A161" i="35" s="1"/>
  <c r="A162" i="35" s="1"/>
  <c r="A163" i="35" s="1"/>
  <c r="A164" i="35" s="1"/>
  <c r="A165" i="35" s="1"/>
  <c r="A166" i="35" s="1"/>
  <c r="A167" i="35" s="1"/>
  <c r="A168" i="35" s="1"/>
  <c r="A169" i="35" s="1"/>
  <c r="A170" i="35" s="1"/>
  <c r="A171" i="35" s="1"/>
  <c r="A172" i="35" s="1"/>
  <c r="A173" i="35" s="1"/>
  <c r="A174" i="35" s="1"/>
  <c r="A175" i="35" s="1"/>
  <c r="A176" i="35" s="1"/>
  <c r="A177" i="35" s="1"/>
  <c r="A178" i="35" s="1"/>
  <c r="A179" i="35" s="1"/>
  <c r="A180" i="35" s="1"/>
  <c r="A181" i="35" s="1"/>
  <c r="A182" i="35" s="1"/>
  <c r="A183" i="35" s="1"/>
  <c r="A184" i="35" s="1"/>
  <c r="A185" i="35" s="1"/>
  <c r="A186" i="35" s="1"/>
  <c r="A187" i="35" s="1"/>
  <c r="A188" i="35" s="1"/>
  <c r="A189" i="35" s="1"/>
  <c r="A190" i="35" s="1"/>
  <c r="A191" i="35" s="1"/>
  <c r="A192" i="35" s="1"/>
  <c r="A193" i="35" s="1"/>
  <c r="A194" i="35" s="1"/>
  <c r="A195" i="35" s="1"/>
  <c r="A196" i="35" s="1"/>
  <c r="A197" i="35" s="1"/>
  <c r="A198" i="35" s="1"/>
  <c r="A199" i="35" s="1"/>
  <c r="A200" i="35" s="1"/>
  <c r="A201" i="35" s="1"/>
  <c r="A202" i="35" s="1"/>
  <c r="A203" i="35" s="1"/>
  <c r="A204" i="35" s="1"/>
  <c r="A205" i="35" s="1"/>
  <c r="A206" i="35" s="1"/>
  <c r="A207" i="35" s="1"/>
  <c r="A208" i="35" s="1"/>
  <c r="A209" i="35" s="1"/>
  <c r="A210" i="35" s="1"/>
  <c r="A211" i="35" s="1"/>
  <c r="A212" i="35" s="1"/>
  <c r="A213" i="35" s="1"/>
  <c r="A214" i="35" s="1"/>
  <c r="A215" i="35" s="1"/>
  <c r="A216" i="35" s="1"/>
  <c r="A217" i="35" s="1"/>
  <c r="A218" i="35" s="1"/>
  <c r="A219" i="35" s="1"/>
  <c r="A220" i="35" s="1"/>
  <c r="A221" i="35" s="1"/>
  <c r="A222" i="35" s="1"/>
  <c r="A223" i="35" s="1"/>
  <c r="A224" i="35" s="1"/>
  <c r="A225" i="35" s="1"/>
  <c r="A226" i="35" s="1"/>
  <c r="A227" i="35" s="1"/>
  <c r="A228" i="35" s="1"/>
  <c r="A229" i="35" s="1"/>
  <c r="A230" i="35" s="1"/>
  <c r="A231" i="35" s="1"/>
  <c r="A232" i="35" s="1"/>
  <c r="A26" i="35"/>
  <c r="A27" i="35" s="1"/>
  <c r="A28" i="35" s="1"/>
  <c r="A29" i="35" s="1"/>
  <c r="A30" i="35" s="1"/>
  <c r="A21" i="35"/>
  <c r="Z18" i="35"/>
  <c r="Y18" i="35"/>
  <c r="X18" i="35"/>
  <c r="M18" i="35"/>
  <c r="V15" i="35"/>
  <c r="U12" i="35"/>
  <c r="T12" i="35"/>
  <c r="V11" i="35"/>
  <c r="U11" i="35"/>
  <c r="T11" i="35"/>
  <c r="V14" i="35" s="1"/>
  <c r="V10" i="35"/>
  <c r="V12" i="35" s="1"/>
  <c r="U10" i="35"/>
  <c r="T10" i="35"/>
  <c r="V13" i="35" s="1"/>
  <c r="I18" i="32" l="1"/>
  <c r="I20" i="32"/>
  <c r="J17" i="32" s="1"/>
  <c r="K16" i="32" s="1"/>
  <c r="I28" i="32"/>
  <c r="J26" i="32" s="1"/>
  <c r="H55" i="32"/>
  <c r="I37" i="32" l="1"/>
  <c r="I39" i="32"/>
  <c r="I45" i="32"/>
  <c r="I48" i="32"/>
  <c r="I55" i="32"/>
  <c r="K7" i="32"/>
  <c r="L6" i="32" s="1"/>
  <c r="J8" i="32"/>
  <c r="J36" i="32" l="1"/>
  <c r="K25" i="32" s="1"/>
  <c r="L15" i="32" s="1"/>
  <c r="D12" i="31" l="1"/>
  <c r="AD83" i="29"/>
  <c r="AD84" i="29"/>
  <c r="AD63" i="29"/>
  <c r="Z15" i="29"/>
  <c r="AH49" i="29"/>
  <c r="AD49" i="29"/>
  <c r="C12" i="31"/>
  <c r="C13" i="31"/>
  <c r="B12" i="31"/>
  <c r="N81" i="29"/>
  <c r="AD105" i="29"/>
  <c r="AD106" i="29"/>
  <c r="AD103" i="29"/>
  <c r="P145" i="29" l="1"/>
  <c r="AC137" i="29"/>
  <c r="AB137" i="29"/>
  <c r="AL135" i="29"/>
  <c r="AK135" i="29"/>
  <c r="AJ135" i="29"/>
  <c r="AF130" i="29"/>
  <c r="AF128" i="29"/>
  <c r="AF134" i="29" s="1"/>
  <c r="AC128" i="29"/>
  <c r="AC134" i="29" s="1"/>
  <c r="AB128" i="29"/>
  <c r="AB134" i="29" s="1"/>
  <c r="X128" i="29"/>
  <c r="U128" i="29"/>
  <c r="Q128" i="29"/>
  <c r="P128" i="29"/>
  <c r="O128" i="29"/>
  <c r="AH127" i="29"/>
  <c r="R127" i="29"/>
  <c r="AA127" i="29" s="1"/>
  <c r="AE127" i="29" s="1"/>
  <c r="AD126" i="29"/>
  <c r="AH126" i="29"/>
  <c r="Y126" i="29"/>
  <c r="R126" i="29"/>
  <c r="AH125" i="29"/>
  <c r="AD125" i="29"/>
  <c r="Y125" i="29"/>
  <c r="R125" i="29"/>
  <c r="R124" i="29"/>
  <c r="AH123" i="29"/>
  <c r="AD123" i="29"/>
  <c r="Y123" i="29"/>
  <c r="Y128" i="29" s="1"/>
  <c r="R123" i="29"/>
  <c r="AH122" i="29"/>
  <c r="R122" i="29"/>
  <c r="AD121" i="29"/>
  <c r="Y121" i="29"/>
  <c r="R121" i="29"/>
  <c r="AA121" i="29" s="1"/>
  <c r="AB119" i="29"/>
  <c r="W119" i="29"/>
  <c r="U119" i="29"/>
  <c r="Q119" i="29"/>
  <c r="P119" i="29"/>
  <c r="O119" i="29"/>
  <c r="AL118" i="29"/>
  <c r="R118" i="29"/>
  <c r="AE114" i="29"/>
  <c r="AL114" i="29" s="1"/>
  <c r="AA114" i="29"/>
  <c r="R114" i="29"/>
  <c r="AF113" i="29"/>
  <c r="M109" i="29"/>
  <c r="L109" i="29"/>
  <c r="K109" i="29"/>
  <c r="AH108" i="29"/>
  <c r="AD108" i="29"/>
  <c r="V108" i="29"/>
  <c r="V107" i="29" s="1"/>
  <c r="R108" i="29"/>
  <c r="AR107" i="29"/>
  <c r="AQ107" i="29"/>
  <c r="AH107" i="29"/>
  <c r="AK107" i="29" s="1"/>
  <c r="AF107" i="29"/>
  <c r="AI107" i="29" s="1"/>
  <c r="AL107" i="29" s="1"/>
  <c r="AD107" i="29"/>
  <c r="AC107" i="29"/>
  <c r="AB107" i="29"/>
  <c r="Z107" i="29"/>
  <c r="X107" i="29"/>
  <c r="W107" i="29"/>
  <c r="U107" i="29"/>
  <c r="T107" i="29"/>
  <c r="S107" i="29"/>
  <c r="Q107" i="29"/>
  <c r="P107" i="29"/>
  <c r="O107" i="29"/>
  <c r="N107" i="29"/>
  <c r="AH106" i="29"/>
  <c r="Y106" i="29"/>
  <c r="V106" i="29"/>
  <c r="R106" i="29"/>
  <c r="AA106" i="29" s="1"/>
  <c r="AE106" i="29" s="1"/>
  <c r="AG106" i="29" s="1"/>
  <c r="AI106" i="29" s="1"/>
  <c r="AH105" i="29"/>
  <c r="V105" i="29"/>
  <c r="Y105" i="29" s="1"/>
  <c r="R105" i="29"/>
  <c r="AH104" i="29"/>
  <c r="AD104" i="29"/>
  <c r="AD99" i="29" s="1"/>
  <c r="Y104" i="29"/>
  <c r="V104" i="29"/>
  <c r="R104" i="29"/>
  <c r="AA104" i="29" s="1"/>
  <c r="AE104" i="29" s="1"/>
  <c r="AH103" i="29"/>
  <c r="Y103" i="29"/>
  <c r="V103" i="29"/>
  <c r="R103" i="29"/>
  <c r="AA103" i="29" s="1"/>
  <c r="AE103" i="29" s="1"/>
  <c r="AG103" i="29" s="1"/>
  <c r="AI103" i="29" s="1"/>
  <c r="AH102" i="29"/>
  <c r="AD102" i="29"/>
  <c r="Y102" i="29"/>
  <c r="V102" i="29"/>
  <c r="R102" i="29"/>
  <c r="AA102" i="29" s="1"/>
  <c r="AE102" i="29" s="1"/>
  <c r="AH101" i="29"/>
  <c r="AD101" i="29"/>
  <c r="V101" i="29"/>
  <c r="Y101" i="29" s="1"/>
  <c r="AA101" i="29" s="1"/>
  <c r="AE101" i="29" s="1"/>
  <c r="R101" i="29"/>
  <c r="AH100" i="29"/>
  <c r="AD100" i="29"/>
  <c r="V100" i="29"/>
  <c r="R100" i="29"/>
  <c r="AR99" i="29"/>
  <c r="AQ99" i="29"/>
  <c r="AK99" i="29"/>
  <c r="AJ99" i="29"/>
  <c r="AF99" i="29"/>
  <c r="AC99" i="29"/>
  <c r="AB99" i="29"/>
  <c r="Z99" i="29"/>
  <c r="X99" i="29"/>
  <c r="W99" i="29"/>
  <c r="U99" i="29"/>
  <c r="T99" i="29"/>
  <c r="S99" i="29"/>
  <c r="Q99" i="29"/>
  <c r="P99" i="29"/>
  <c r="O99" i="29"/>
  <c r="N99" i="29"/>
  <c r="AH98" i="29"/>
  <c r="V98" i="29"/>
  <c r="Y98" i="29" s="1"/>
  <c r="R98" i="29"/>
  <c r="AH97" i="29"/>
  <c r="V97" i="29"/>
  <c r="Y97" i="29" s="1"/>
  <c r="R97" i="29"/>
  <c r="AH96" i="29"/>
  <c r="AD96" i="29"/>
  <c r="V96" i="29"/>
  <c r="Y96" i="29" s="1"/>
  <c r="R96" i="29"/>
  <c r="AH95" i="29"/>
  <c r="AD95" i="29"/>
  <c r="V95" i="29"/>
  <c r="Y95" i="29" s="1"/>
  <c r="R95" i="29"/>
  <c r="AH94" i="29"/>
  <c r="AD94" i="29"/>
  <c r="V94" i="29"/>
  <c r="Y94" i="29" s="1"/>
  <c r="R94" i="29"/>
  <c r="AH93" i="29"/>
  <c r="V93" i="29"/>
  <c r="Y93" i="29" s="1"/>
  <c r="R93" i="29"/>
  <c r="AD92" i="29"/>
  <c r="X92" i="29"/>
  <c r="V92" i="29"/>
  <c r="Y92" i="29" s="1"/>
  <c r="R92" i="29"/>
  <c r="AH91" i="29"/>
  <c r="AD91" i="29"/>
  <c r="V91" i="29"/>
  <c r="Y91" i="29" s="1"/>
  <c r="R91" i="29"/>
  <c r="AD90" i="29"/>
  <c r="X90" i="29"/>
  <c r="AH90" i="29" s="1"/>
  <c r="V90" i="29"/>
  <c r="Y90" i="29" s="1"/>
  <c r="R90" i="29"/>
  <c r="AD89" i="29"/>
  <c r="Y89" i="29"/>
  <c r="X89" i="29"/>
  <c r="V89" i="29"/>
  <c r="R89" i="29"/>
  <c r="AA89" i="29" s="1"/>
  <c r="AE89" i="29" s="1"/>
  <c r="AG89" i="29" s="1"/>
  <c r="AI89" i="29" s="1"/>
  <c r="AH88" i="29"/>
  <c r="AD88" i="29"/>
  <c r="V88" i="29"/>
  <c r="Y88" i="29" s="1"/>
  <c r="R88" i="29"/>
  <c r="AS87" i="29"/>
  <c r="AH87" i="29"/>
  <c r="AT87" i="29" s="1"/>
  <c r="AD87" i="29"/>
  <c r="Y87" i="29"/>
  <c r="V87" i="29"/>
  <c r="R87" i="29"/>
  <c r="AD86" i="29"/>
  <c r="X86" i="29"/>
  <c r="AH86" i="29" s="1"/>
  <c r="V86" i="29"/>
  <c r="Y86" i="29" s="1"/>
  <c r="R86" i="29"/>
  <c r="AH84" i="29"/>
  <c r="V84" i="29"/>
  <c r="R84" i="29"/>
  <c r="AH83" i="29"/>
  <c r="V83" i="29"/>
  <c r="Y83" i="29" s="1"/>
  <c r="R83" i="29"/>
  <c r="AH82" i="29"/>
  <c r="AD82" i="29"/>
  <c r="Y82" i="29"/>
  <c r="V82" i="29"/>
  <c r="R82" i="29"/>
  <c r="AR81" i="29"/>
  <c r="AR60" i="29" s="1"/>
  <c r="AQ81" i="29"/>
  <c r="AK81" i="29"/>
  <c r="AJ81" i="29"/>
  <c r="AF81" i="29"/>
  <c r="AC81" i="29"/>
  <c r="AB81" i="29"/>
  <c r="Z81" i="29"/>
  <c r="W81" i="29"/>
  <c r="U81" i="29"/>
  <c r="T81" i="29"/>
  <c r="Q81" i="29"/>
  <c r="Q60" i="29" s="1"/>
  <c r="P81" i="29"/>
  <c r="O81" i="29"/>
  <c r="AH80" i="29"/>
  <c r="AG80" i="29"/>
  <c r="AI80" i="29" s="1"/>
  <c r="AD80" i="29"/>
  <c r="V80" i="29"/>
  <c r="Y80" i="29" s="1"/>
  <c r="AA80" i="29" s="1"/>
  <c r="AE80" i="29" s="1"/>
  <c r="R80" i="29"/>
  <c r="AL79" i="29"/>
  <c r="AH79" i="29"/>
  <c r="AD79" i="29"/>
  <c r="V79" i="29"/>
  <c r="Y79" i="29" s="1"/>
  <c r="AA79" i="29" s="1"/>
  <c r="AE79" i="29" s="1"/>
  <c r="R79" i="29"/>
  <c r="AH78" i="29"/>
  <c r="AH77" i="29" s="1"/>
  <c r="AD78" i="29"/>
  <c r="Y78" i="29"/>
  <c r="Y77" i="29" s="1"/>
  <c r="V78" i="29"/>
  <c r="R78" i="29"/>
  <c r="AA78" i="29" s="1"/>
  <c r="AR77" i="29"/>
  <c r="AQ77" i="29"/>
  <c r="AK77" i="29"/>
  <c r="AJ77" i="29"/>
  <c r="AF77" i="29"/>
  <c r="AD77" i="29"/>
  <c r="AC77" i="29"/>
  <c r="AB77" i="29"/>
  <c r="Z77" i="29"/>
  <c r="X77" i="29"/>
  <c r="W77" i="29"/>
  <c r="U77" i="29"/>
  <c r="T77" i="29"/>
  <c r="S77" i="29"/>
  <c r="R77" i="29"/>
  <c r="Q77" i="29"/>
  <c r="P77" i="29"/>
  <c r="O77" i="29"/>
  <c r="N77" i="29"/>
  <c r="AS76" i="29"/>
  <c r="AH76" i="29"/>
  <c r="AD76" i="29"/>
  <c r="Y76" i="29"/>
  <c r="V76" i="29"/>
  <c r="R76" i="29"/>
  <c r="AA76" i="29" s="1"/>
  <c r="AE76" i="29" s="1"/>
  <c r="AS75" i="29"/>
  <c r="AH75" i="29"/>
  <c r="AT75" i="29" s="1"/>
  <c r="AD75" i="29"/>
  <c r="Y75" i="29"/>
  <c r="V75" i="29"/>
  <c r="R75" i="29"/>
  <c r="AD74" i="29"/>
  <c r="X74" i="29"/>
  <c r="AH74" i="29" s="1"/>
  <c r="V74" i="29"/>
  <c r="Y74" i="29" s="1"/>
  <c r="R74" i="29"/>
  <c r="AH73" i="29"/>
  <c r="V73" i="29"/>
  <c r="Y73" i="29" s="1"/>
  <c r="R73" i="29"/>
  <c r="AH72" i="29"/>
  <c r="AD72" i="29"/>
  <c r="V72" i="29"/>
  <c r="Y72" i="29" s="1"/>
  <c r="R72" i="29"/>
  <c r="AH71" i="29"/>
  <c r="AD71" i="29"/>
  <c r="Y71" i="29"/>
  <c r="V71" i="29"/>
  <c r="R71" i="29"/>
  <c r="AH70" i="29"/>
  <c r="AD70" i="29"/>
  <c r="V70" i="29"/>
  <c r="Y70" i="29" s="1"/>
  <c r="R70" i="29"/>
  <c r="AH69" i="29"/>
  <c r="AD69" i="29"/>
  <c r="Y69" i="29"/>
  <c r="V69" i="29"/>
  <c r="R69" i="29"/>
  <c r="AH68" i="29"/>
  <c r="AD68" i="29"/>
  <c r="Y68" i="29"/>
  <c r="V68" i="29"/>
  <c r="R68" i="29"/>
  <c r="AA68" i="29" s="1"/>
  <c r="AE68" i="29" s="1"/>
  <c r="AH67" i="29"/>
  <c r="AD67" i="29"/>
  <c r="V67" i="29"/>
  <c r="Y67" i="29" s="1"/>
  <c r="R67" i="29"/>
  <c r="AH66" i="29"/>
  <c r="AD66" i="29"/>
  <c r="V66" i="29"/>
  <c r="R66" i="29"/>
  <c r="AR65" i="29"/>
  <c r="AQ65" i="29"/>
  <c r="AK65" i="29"/>
  <c r="AJ65" i="29"/>
  <c r="AF65" i="29"/>
  <c r="AC65" i="29"/>
  <c r="AB65" i="29"/>
  <c r="Z65" i="29"/>
  <c r="X65" i="29"/>
  <c r="W65" i="29"/>
  <c r="U65" i="29"/>
  <c r="T65" i="29"/>
  <c r="S65" i="29"/>
  <c r="Q65" i="29"/>
  <c r="P65" i="29"/>
  <c r="O65" i="29"/>
  <c r="N65" i="29"/>
  <c r="AH64" i="29"/>
  <c r="AD64" i="29"/>
  <c r="V64" i="29"/>
  <c r="Y64" i="29" s="1"/>
  <c r="R64" i="29"/>
  <c r="AH63" i="29"/>
  <c r="V63" i="29"/>
  <c r="Y63" i="29" s="1"/>
  <c r="R63" i="29"/>
  <c r="AH62" i="29"/>
  <c r="AD62" i="29"/>
  <c r="AA62" i="29"/>
  <c r="AE62" i="29" s="1"/>
  <c r="Y62" i="29"/>
  <c r="V62" i="29"/>
  <c r="R62" i="29"/>
  <c r="AR61" i="29"/>
  <c r="AQ61" i="29"/>
  <c r="AQ60" i="29" s="1"/>
  <c r="AF61" i="29"/>
  <c r="AD61" i="29"/>
  <c r="AC61" i="29"/>
  <c r="AB61" i="29"/>
  <c r="Z61" i="29"/>
  <c r="Z60" i="29" s="1"/>
  <c r="X61" i="29"/>
  <c r="W61" i="29"/>
  <c r="U61" i="29"/>
  <c r="U60" i="29" s="1"/>
  <c r="T61" i="29"/>
  <c r="S61" i="29"/>
  <c r="Q61" i="29"/>
  <c r="P61" i="29"/>
  <c r="P60" i="29" s="1"/>
  <c r="O61" i="29"/>
  <c r="N61" i="29"/>
  <c r="AH59" i="29"/>
  <c r="AD59" i="29"/>
  <c r="V59" i="29"/>
  <c r="Y59" i="29" s="1"/>
  <c r="AA59" i="29" s="1"/>
  <c r="AE59" i="29" s="1"/>
  <c r="R59" i="29"/>
  <c r="AH58" i="29"/>
  <c r="AH57" i="29" s="1"/>
  <c r="AD58" i="29"/>
  <c r="AD57" i="29" s="1"/>
  <c r="V58" i="29"/>
  <c r="Y58" i="29" s="1"/>
  <c r="R58" i="29"/>
  <c r="R57" i="29" s="1"/>
  <c r="AR57" i="29"/>
  <c r="AQ57" i="29"/>
  <c r="AK57" i="29"/>
  <c r="AJ57" i="29"/>
  <c r="AF57" i="29"/>
  <c r="AC57" i="29"/>
  <c r="AB57" i="29"/>
  <c r="Z57" i="29"/>
  <c r="X57" i="29"/>
  <c r="W57" i="29"/>
  <c r="U57" i="29"/>
  <c r="T57" i="29"/>
  <c r="S57" i="29"/>
  <c r="Q57" i="29"/>
  <c r="P57" i="29"/>
  <c r="O57" i="29"/>
  <c r="N57" i="29"/>
  <c r="AH56" i="29"/>
  <c r="AD56" i="29"/>
  <c r="V56" i="29"/>
  <c r="Y56" i="29" s="1"/>
  <c r="R56" i="29"/>
  <c r="AH55" i="29"/>
  <c r="AD55" i="29"/>
  <c r="V55" i="29"/>
  <c r="Y55" i="29" s="1"/>
  <c r="R55" i="29"/>
  <c r="AH54" i="29"/>
  <c r="AD54" i="29"/>
  <c r="V54" i="29"/>
  <c r="Y54" i="29" s="1"/>
  <c r="R54" i="29"/>
  <c r="AH53" i="29"/>
  <c r="AD53" i="29"/>
  <c r="V53" i="29"/>
  <c r="Y53" i="29" s="1"/>
  <c r="R53" i="29"/>
  <c r="AH52" i="29"/>
  <c r="AD52" i="29"/>
  <c r="Y52" i="29"/>
  <c r="V52" i="29"/>
  <c r="R52" i="29"/>
  <c r="AH51" i="29"/>
  <c r="AD51" i="29"/>
  <c r="Y51" i="29"/>
  <c r="V51" i="29"/>
  <c r="R51" i="29"/>
  <c r="AH50" i="29"/>
  <c r="AD50" i="29"/>
  <c r="Y50" i="29"/>
  <c r="V50" i="29"/>
  <c r="R50" i="29"/>
  <c r="Y49" i="29"/>
  <c r="R49" i="29"/>
  <c r="AH48" i="29"/>
  <c r="AD48" i="29"/>
  <c r="Y48" i="29"/>
  <c r="V48" i="29"/>
  <c r="R48" i="29"/>
  <c r="AH47" i="29"/>
  <c r="AD47" i="29"/>
  <c r="Y47" i="29"/>
  <c r="R47" i="29"/>
  <c r="AH46" i="29"/>
  <c r="AD46" i="29"/>
  <c r="V46" i="29"/>
  <c r="Y46" i="29" s="1"/>
  <c r="R46" i="29"/>
  <c r="AA46" i="29" s="1"/>
  <c r="AR45" i="29"/>
  <c r="AQ45" i="29"/>
  <c r="AQ42" i="29" s="1"/>
  <c r="AQ4" i="29" s="1"/>
  <c r="AR2" i="29" s="1"/>
  <c r="AK45" i="29"/>
  <c r="AK42" i="29" s="1"/>
  <c r="AJ45" i="29"/>
  <c r="AF45" i="29"/>
  <c r="AC45" i="29"/>
  <c r="AB45" i="29"/>
  <c r="Z45" i="29"/>
  <c r="X45" i="29"/>
  <c r="X42" i="29" s="1"/>
  <c r="W45" i="29"/>
  <c r="U45" i="29"/>
  <c r="T45" i="29"/>
  <c r="S45" i="29"/>
  <c r="S42" i="29" s="1"/>
  <c r="Q45" i="29"/>
  <c r="P45" i="29"/>
  <c r="P42" i="29" s="1"/>
  <c r="P41" i="29" s="1"/>
  <c r="O45" i="29"/>
  <c r="N45" i="29"/>
  <c r="AH44" i="29"/>
  <c r="AD44" i="29"/>
  <c r="Y44" i="29"/>
  <c r="Y43" i="29" s="1"/>
  <c r="V44" i="29"/>
  <c r="R44" i="29"/>
  <c r="AA44" i="29" s="1"/>
  <c r="AA43" i="29" s="1"/>
  <c r="AR43" i="29"/>
  <c r="AQ43" i="29"/>
  <c r="AK43" i="29"/>
  <c r="AJ43" i="29"/>
  <c r="AJ42" i="29" s="1"/>
  <c r="AH43" i="29"/>
  <c r="AF43" i="29"/>
  <c r="AD43" i="29"/>
  <c r="AC43" i="29"/>
  <c r="AC42" i="29" s="1"/>
  <c r="AB43" i="29"/>
  <c r="Z43" i="29"/>
  <c r="X43" i="29"/>
  <c r="W43" i="29"/>
  <c r="V43" i="29"/>
  <c r="U43" i="29"/>
  <c r="T43" i="29"/>
  <c r="T42" i="29" s="1"/>
  <c r="S43" i="29"/>
  <c r="R43" i="29"/>
  <c r="Q43" i="29"/>
  <c r="P43" i="29"/>
  <c r="O43" i="29"/>
  <c r="N43" i="29"/>
  <c r="AR42" i="29"/>
  <c r="Z42" i="29"/>
  <c r="W42" i="29"/>
  <c r="U42" i="29"/>
  <c r="Q42" i="29"/>
  <c r="Q41" i="29"/>
  <c r="M40" i="29"/>
  <c r="L40" i="29"/>
  <c r="K40" i="29"/>
  <c r="AH39" i="29"/>
  <c r="AD39" i="29"/>
  <c r="V39" i="29"/>
  <c r="Y39" i="29" s="1"/>
  <c r="R39" i="29"/>
  <c r="AH38" i="29"/>
  <c r="AD38" i="29"/>
  <c r="V38" i="29"/>
  <c r="Y38" i="29" s="1"/>
  <c r="AA38" i="29" s="1"/>
  <c r="AE38" i="29" s="1"/>
  <c r="AM38" i="29" s="1"/>
  <c r="R38" i="29"/>
  <c r="AH37" i="29"/>
  <c r="AD37" i="29"/>
  <c r="V37" i="29"/>
  <c r="Y37" i="29" s="1"/>
  <c r="R37" i="29"/>
  <c r="AH36" i="29"/>
  <c r="AD36" i="29"/>
  <c r="Y36" i="29"/>
  <c r="V36" i="29"/>
  <c r="R36" i="29"/>
  <c r="AH35" i="29"/>
  <c r="AD35" i="29"/>
  <c r="V35" i="29"/>
  <c r="Y35" i="29" s="1"/>
  <c r="R35" i="29"/>
  <c r="AH34" i="29"/>
  <c r="AD34" i="29"/>
  <c r="Y34" i="29"/>
  <c r="V34" i="29"/>
  <c r="R34" i="29"/>
  <c r="AH33" i="29"/>
  <c r="AD33" i="29"/>
  <c r="V33" i="29"/>
  <c r="Y33" i="29" s="1"/>
  <c r="R33" i="29"/>
  <c r="AH32" i="29"/>
  <c r="AD32" i="29"/>
  <c r="V32" i="29"/>
  <c r="Y32" i="29" s="1"/>
  <c r="R32" i="29"/>
  <c r="AA32" i="29" s="1"/>
  <c r="AE32" i="29" s="1"/>
  <c r="AH31" i="29"/>
  <c r="AD31" i="29"/>
  <c r="V31" i="29"/>
  <c r="Y31" i="29" s="1"/>
  <c r="R31" i="29"/>
  <c r="AH30" i="29"/>
  <c r="AD30" i="29"/>
  <c r="Y30" i="29"/>
  <c r="AA30" i="29" s="1"/>
  <c r="AE30" i="29" s="1"/>
  <c r="V30" i="29"/>
  <c r="R30" i="29"/>
  <c r="AM30" i="29" s="1"/>
  <c r="AH29" i="29"/>
  <c r="AE29" i="29"/>
  <c r="AD29" i="29"/>
  <c r="V29" i="29"/>
  <c r="Y29" i="29" s="1"/>
  <c r="AA29" i="29" s="1"/>
  <c r="R29" i="29"/>
  <c r="AH28" i="29"/>
  <c r="AD28" i="29"/>
  <c r="V28" i="29"/>
  <c r="Y28" i="29" s="1"/>
  <c r="R28" i="29"/>
  <c r="AH27" i="29"/>
  <c r="AD27" i="29"/>
  <c r="V27" i="29"/>
  <c r="Y27" i="29" s="1"/>
  <c r="R27" i="29"/>
  <c r="AA27" i="29" s="1"/>
  <c r="AE27" i="29" s="1"/>
  <c r="AH26" i="29"/>
  <c r="AD26" i="29"/>
  <c r="Y26" i="29"/>
  <c r="V26" i="29"/>
  <c r="R26" i="29"/>
  <c r="AH25" i="29"/>
  <c r="AD25" i="29"/>
  <c r="V25" i="29"/>
  <c r="R25" i="29"/>
  <c r="AR24" i="29"/>
  <c r="AQ24" i="29"/>
  <c r="AK24" i="29"/>
  <c r="AJ24" i="29"/>
  <c r="AF24" i="29"/>
  <c r="AC24" i="29"/>
  <c r="AB24" i="29"/>
  <c r="Z24" i="29"/>
  <c r="X24" i="29"/>
  <c r="W24" i="29"/>
  <c r="W17" i="29" s="1"/>
  <c r="W16" i="29" s="1"/>
  <c r="U24" i="29"/>
  <c r="T24" i="29"/>
  <c r="S24" i="29"/>
  <c r="S17" i="29" s="1"/>
  <c r="S16" i="29" s="1"/>
  <c r="Q24" i="29"/>
  <c r="P24" i="29"/>
  <c r="O24" i="29"/>
  <c r="N24" i="29"/>
  <c r="AH23" i="29"/>
  <c r="AD23" i="29"/>
  <c r="Y23" i="29"/>
  <c r="V23" i="29"/>
  <c r="R23" i="29"/>
  <c r="AH22" i="29"/>
  <c r="AD22" i="29"/>
  <c r="AA22" i="29"/>
  <c r="AE22" i="29" s="1"/>
  <c r="V22" i="29"/>
  <c r="Y22" i="29" s="1"/>
  <c r="R22" i="29"/>
  <c r="AH21" i="29"/>
  <c r="AH18" i="29" s="1"/>
  <c r="AD21" i="29"/>
  <c r="Y21" i="29"/>
  <c r="V21" i="29"/>
  <c r="R21" i="29"/>
  <c r="AL20" i="29"/>
  <c r="AH20" i="29"/>
  <c r="AD20" i="29"/>
  <c r="AA20" i="29"/>
  <c r="AE20" i="29" s="1"/>
  <c r="V20" i="29"/>
  <c r="Y20" i="29" s="1"/>
  <c r="R20" i="29"/>
  <c r="AH19" i="29"/>
  <c r="AD19" i="29"/>
  <c r="AD18" i="29" s="1"/>
  <c r="V19" i="29"/>
  <c r="Y19" i="29" s="1"/>
  <c r="R19" i="29"/>
  <c r="AA19" i="29" s="1"/>
  <c r="AR18" i="29"/>
  <c r="AQ18" i="29"/>
  <c r="AF18" i="29"/>
  <c r="AC18" i="29"/>
  <c r="AB18" i="29"/>
  <c r="Z18" i="29"/>
  <c r="X18" i="29"/>
  <c r="W18" i="29"/>
  <c r="V18" i="29"/>
  <c r="U18" i="29"/>
  <c r="U17" i="29" s="1"/>
  <c r="U16" i="29" s="1"/>
  <c r="T18" i="29"/>
  <c r="T17" i="29" s="1"/>
  <c r="T16" i="29" s="1"/>
  <c r="S18" i="29"/>
  <c r="Q18" i="29"/>
  <c r="Q17" i="29" s="1"/>
  <c r="Q16" i="29" s="1"/>
  <c r="Q15" i="29" s="1"/>
  <c r="Q110" i="29" s="1"/>
  <c r="P18" i="29"/>
  <c r="O18" i="29"/>
  <c r="N18" i="29"/>
  <c r="AR17" i="29"/>
  <c r="AQ17" i="29"/>
  <c r="Z17" i="29"/>
  <c r="X17" i="29"/>
  <c r="X16" i="29" s="1"/>
  <c r="P17" i="29"/>
  <c r="Z16" i="29"/>
  <c r="P16" i="29"/>
  <c r="P15" i="29" s="1"/>
  <c r="P110" i="29" s="1"/>
  <c r="P112" i="29" s="1"/>
  <c r="AL12" i="29"/>
  <c r="AD12" i="29"/>
  <c r="AD11" i="29"/>
  <c r="AM10" i="29"/>
  <c r="AH10" i="29"/>
  <c r="AA10" i="29"/>
  <c r="AE10" i="29" s="1"/>
  <c r="AG10" i="29" s="1"/>
  <c r="R10" i="29"/>
  <c r="AH9" i="29"/>
  <c r="AH8" i="29" s="1"/>
  <c r="AH7" i="29" s="1"/>
  <c r="R9" i="29"/>
  <c r="AA9" i="29" s="1"/>
  <c r="AF8" i="29"/>
  <c r="AD8" i="29"/>
  <c r="AC8" i="29"/>
  <c r="AC7" i="29" s="1"/>
  <c r="AC111" i="29" s="1"/>
  <c r="AB8" i="29"/>
  <c r="AB7" i="29" s="1"/>
  <c r="AB111" i="29" s="1"/>
  <c r="Z8" i="29"/>
  <c r="Y8" i="29"/>
  <c r="Y7" i="29" s="1"/>
  <c r="Y111" i="29" s="1"/>
  <c r="X8" i="29"/>
  <c r="W8" i="29"/>
  <c r="W7" i="29" s="1"/>
  <c r="W111" i="29" s="1"/>
  <c r="V8" i="29"/>
  <c r="U8" i="29"/>
  <c r="U7" i="29" s="1"/>
  <c r="U111" i="29" s="1"/>
  <c r="T8" i="29"/>
  <c r="T7" i="29" s="1"/>
  <c r="T111" i="29" s="1"/>
  <c r="S8" i="29"/>
  <c r="S7" i="29" s="1"/>
  <c r="S111" i="29" s="1"/>
  <c r="Q8" i="29"/>
  <c r="Q7" i="29" s="1"/>
  <c r="Q111" i="29" s="1"/>
  <c r="P8" i="29"/>
  <c r="O8" i="29"/>
  <c r="O7" i="29" s="1"/>
  <c r="O111" i="29" s="1"/>
  <c r="N8" i="29"/>
  <c r="AF7" i="29"/>
  <c r="AF111" i="29" s="1"/>
  <c r="AD7" i="29"/>
  <c r="AD111" i="29" s="1"/>
  <c r="Z7" i="29"/>
  <c r="Z111" i="29" s="1"/>
  <c r="X7" i="29"/>
  <c r="X111" i="29" s="1"/>
  <c r="V7" i="29"/>
  <c r="V111" i="29" s="1"/>
  <c r="P7" i="29"/>
  <c r="P111" i="29" s="1"/>
  <c r="N7" i="29"/>
  <c r="N111" i="29" s="1"/>
  <c r="AR4" i="29"/>
  <c r="AS4" i="29" s="1"/>
  <c r="AP4" i="29"/>
  <c r="AA122" i="29" l="1"/>
  <c r="AE122" i="29" s="1"/>
  <c r="AA105" i="29"/>
  <c r="AE105" i="29" s="1"/>
  <c r="AG105" i="29" s="1"/>
  <c r="AI105" i="29" s="1"/>
  <c r="V99" i="29"/>
  <c r="U41" i="29"/>
  <c r="U15" i="29" s="1"/>
  <c r="U110" i="29" s="1"/>
  <c r="U112" i="29" s="1"/>
  <c r="AH99" i="29"/>
  <c r="AA56" i="29"/>
  <c r="AE56" i="29" s="1"/>
  <c r="AA70" i="29"/>
  <c r="AE70" i="29" s="1"/>
  <c r="AD65" i="29"/>
  <c r="AA83" i="29"/>
  <c r="AE83" i="29" s="1"/>
  <c r="AA93" i="29"/>
  <c r="AE93" i="29" s="1"/>
  <c r="AG93" i="29" s="1"/>
  <c r="AI93" i="29" s="1"/>
  <c r="AA97" i="29"/>
  <c r="AE97" i="29" s="1"/>
  <c r="AG97" i="29" s="1"/>
  <c r="AI97" i="29" s="1"/>
  <c r="AA69" i="29"/>
  <c r="AE69" i="29" s="1"/>
  <c r="AA82" i="29"/>
  <c r="AA87" i="29"/>
  <c r="AE87" i="29" s="1"/>
  <c r="AA94" i="29"/>
  <c r="AE94" i="29" s="1"/>
  <c r="AM94" i="29" s="1"/>
  <c r="AA96" i="29"/>
  <c r="AE96" i="29" s="1"/>
  <c r="AM96" i="29" s="1"/>
  <c r="AA49" i="29"/>
  <c r="AE49" i="29" s="1"/>
  <c r="AG49" i="29" s="1"/>
  <c r="AI49" i="29" s="1"/>
  <c r="AM49" i="29"/>
  <c r="AH45" i="29"/>
  <c r="AH42" i="29" s="1"/>
  <c r="AA98" i="29"/>
  <c r="AE98" i="29" s="1"/>
  <c r="AG98" i="29" s="1"/>
  <c r="AI98" i="29" s="1"/>
  <c r="AA33" i="29"/>
  <c r="AE33" i="29" s="1"/>
  <c r="AL33" i="29" s="1"/>
  <c r="AA34" i="29"/>
  <c r="AE34" i="29" s="1"/>
  <c r="AA71" i="29"/>
  <c r="AE71" i="29" s="1"/>
  <c r="AA31" i="29"/>
  <c r="AE31" i="29" s="1"/>
  <c r="AM31" i="29" s="1"/>
  <c r="AA48" i="29"/>
  <c r="AE48" i="29" s="1"/>
  <c r="AA95" i="29"/>
  <c r="AE95" i="29" s="1"/>
  <c r="AG95" i="29" s="1"/>
  <c r="AI95" i="29" s="1"/>
  <c r="V61" i="29"/>
  <c r="T60" i="29"/>
  <c r="T41" i="29" s="1"/>
  <c r="T15" i="29" s="1"/>
  <c r="T110" i="29" s="1"/>
  <c r="T112" i="29" s="1"/>
  <c r="V113" i="29" s="1"/>
  <c r="S60" i="29"/>
  <c r="S41" i="29" s="1"/>
  <c r="S15" i="29" s="1"/>
  <c r="AM62" i="29"/>
  <c r="AH61" i="29"/>
  <c r="AA126" i="29"/>
  <c r="AE126" i="29" s="1"/>
  <c r="AA125" i="29"/>
  <c r="AE125" i="29" s="1"/>
  <c r="AL125" i="29" s="1"/>
  <c r="AD128" i="29"/>
  <c r="AD134" i="29" s="1"/>
  <c r="AA124" i="29"/>
  <c r="AE124" i="29" s="1"/>
  <c r="AG124" i="29" s="1"/>
  <c r="AI124" i="29" s="1"/>
  <c r="Z41" i="29"/>
  <c r="Z110" i="29" s="1"/>
  <c r="Z112" i="29" s="1"/>
  <c r="R99" i="29"/>
  <c r="AK60" i="29"/>
  <c r="AK41" i="29" s="1"/>
  <c r="AM102" i="29"/>
  <c r="AA90" i="29"/>
  <c r="AE90" i="29" s="1"/>
  <c r="AL90" i="29" s="1"/>
  <c r="AA88" i="29"/>
  <c r="AE88" i="29" s="1"/>
  <c r="AM88" i="29" s="1"/>
  <c r="AA74" i="29"/>
  <c r="AE74" i="29" s="1"/>
  <c r="AM74" i="29" s="1"/>
  <c r="AM69" i="29"/>
  <c r="R61" i="29"/>
  <c r="AA86" i="29"/>
  <c r="AE86" i="29" s="1"/>
  <c r="AG86" i="29" s="1"/>
  <c r="AI86" i="29" s="1"/>
  <c r="AD81" i="29"/>
  <c r="AD60" i="29" s="1"/>
  <c r="AA73" i="29"/>
  <c r="AE73" i="29" s="1"/>
  <c r="AG73" i="29" s="1"/>
  <c r="AI73" i="29" s="1"/>
  <c r="N60" i="29"/>
  <c r="AF60" i="29"/>
  <c r="O60" i="29"/>
  <c r="AB60" i="29"/>
  <c r="O42" i="29"/>
  <c r="AA54" i="29"/>
  <c r="AE54" i="29" s="1"/>
  <c r="AG54" i="29" s="1"/>
  <c r="AI54" i="29" s="1"/>
  <c r="AA53" i="29"/>
  <c r="AE53" i="29" s="1"/>
  <c r="AB42" i="29"/>
  <c r="AD45" i="29"/>
  <c r="AD42" i="29" s="1"/>
  <c r="AF42" i="29"/>
  <c r="N42" i="29"/>
  <c r="AA39" i="29"/>
  <c r="AE39" i="29" s="1"/>
  <c r="AM39" i="29" s="1"/>
  <c r="O17" i="29"/>
  <c r="O16" i="29" s="1"/>
  <c r="N17" i="29"/>
  <c r="N16" i="29" s="1"/>
  <c r="AA35" i="29"/>
  <c r="AE35" i="29" s="1"/>
  <c r="AA37" i="29"/>
  <c r="AE37" i="29" s="1"/>
  <c r="AM37" i="29" s="1"/>
  <c r="AF17" i="29"/>
  <c r="AF16" i="29" s="1"/>
  <c r="AB17" i="29"/>
  <c r="AB16" i="29" s="1"/>
  <c r="AD24" i="29"/>
  <c r="AD17" i="29" s="1"/>
  <c r="AD16" i="29" s="1"/>
  <c r="AH24" i="29"/>
  <c r="AH17" i="29" s="1"/>
  <c r="AH16" i="29" s="1"/>
  <c r="W60" i="29"/>
  <c r="W41" i="29" s="1"/>
  <c r="W15" i="29" s="1"/>
  <c r="W110" i="29" s="1"/>
  <c r="W112" i="29" s="1"/>
  <c r="W113" i="29" s="1"/>
  <c r="AH65" i="29"/>
  <c r="AL37" i="29"/>
  <c r="AL35" i="29"/>
  <c r="AG35" i="29"/>
  <c r="AI35" i="29" s="1"/>
  <c r="AL22" i="29"/>
  <c r="AG22" i="29"/>
  <c r="AI22" i="29" s="1"/>
  <c r="AM23" i="29"/>
  <c r="AL101" i="29"/>
  <c r="AG101" i="29"/>
  <c r="AI101" i="29" s="1"/>
  <c r="AA21" i="29"/>
  <c r="AE21" i="29" s="1"/>
  <c r="AM21" i="29" s="1"/>
  <c r="V24" i="29"/>
  <c r="V17" i="29" s="1"/>
  <c r="V16" i="29" s="1"/>
  <c r="Y25" i="29"/>
  <c r="AM29" i="29"/>
  <c r="AL29" i="29"/>
  <c r="AG29" i="29"/>
  <c r="AI29" i="29" s="1"/>
  <c r="AA36" i="29"/>
  <c r="AE36" i="29" s="1"/>
  <c r="AL68" i="29"/>
  <c r="AG68" i="29"/>
  <c r="AI68" i="29" s="1"/>
  <c r="AG87" i="29"/>
  <c r="AI87" i="29" s="1"/>
  <c r="AL87" i="29"/>
  <c r="AM87" i="29"/>
  <c r="AM90" i="29"/>
  <c r="AG90" i="29"/>
  <c r="AI90" i="29" s="1"/>
  <c r="AM22" i="29"/>
  <c r="AL10" i="29"/>
  <c r="R115" i="29"/>
  <c r="R111" i="29"/>
  <c r="AM27" i="29"/>
  <c r="AM70" i="29"/>
  <c r="AL70" i="29"/>
  <c r="AG70" i="29"/>
  <c r="AI70" i="29" s="1"/>
  <c r="AE9" i="29"/>
  <c r="AA8" i="29"/>
  <c r="AA7" i="29" s="1"/>
  <c r="AA111" i="29" s="1"/>
  <c r="AM35" i="29"/>
  <c r="AL48" i="29"/>
  <c r="AG48" i="29"/>
  <c r="AI48" i="29" s="1"/>
  <c r="AG59" i="29"/>
  <c r="AI59" i="29" s="1"/>
  <c r="AL59" i="29"/>
  <c r="AL76" i="29"/>
  <c r="AG76" i="29"/>
  <c r="AI76" i="29" s="1"/>
  <c r="AG31" i="29"/>
  <c r="AI31" i="29" s="1"/>
  <c r="AL31" i="29"/>
  <c r="AH111" i="29"/>
  <c r="AM7" i="29"/>
  <c r="AL27" i="29"/>
  <c r="AG27" i="29"/>
  <c r="AI27" i="29" s="1"/>
  <c r="AL30" i="29"/>
  <c r="AG30" i="29"/>
  <c r="AI30" i="29" s="1"/>
  <c r="AG32" i="29"/>
  <c r="AI32" i="29" s="1"/>
  <c r="AL32" i="29"/>
  <c r="AE46" i="29"/>
  <c r="AM46" i="29" s="1"/>
  <c r="AA28" i="29"/>
  <c r="AE28" i="29" s="1"/>
  <c r="AM28" i="29" s="1"/>
  <c r="AL56" i="29"/>
  <c r="AG56" i="29"/>
  <c r="AI56" i="29" s="1"/>
  <c r="AG20" i="29"/>
  <c r="AI20" i="29" s="1"/>
  <c r="AM20" i="29"/>
  <c r="R24" i="29"/>
  <c r="AM9" i="29"/>
  <c r="AE19" i="29"/>
  <c r="AL38" i="29"/>
  <c r="AG38" i="29"/>
  <c r="AI38" i="29" s="1"/>
  <c r="AL86" i="29"/>
  <c r="AA58" i="29"/>
  <c r="Y57" i="29"/>
  <c r="AM33" i="29"/>
  <c r="AA23" i="29"/>
  <c r="AE23" i="29" s="1"/>
  <c r="Q112" i="29"/>
  <c r="Y18" i="29"/>
  <c r="AL94" i="29"/>
  <c r="AG94" i="29"/>
  <c r="AI94" i="29" s="1"/>
  <c r="AL96" i="29"/>
  <c r="AG96" i="29"/>
  <c r="AI96" i="29" s="1"/>
  <c r="AM101" i="29"/>
  <c r="AL104" i="29"/>
  <c r="AG104" i="29"/>
  <c r="AI104" i="29" s="1"/>
  <c r="AM48" i="29"/>
  <c r="AM56" i="29"/>
  <c r="V57" i="29"/>
  <c r="AL62" i="29"/>
  <c r="AG62" i="29"/>
  <c r="AL71" i="29"/>
  <c r="AG71" i="29"/>
  <c r="AI71" i="29" s="1"/>
  <c r="AG79" i="29"/>
  <c r="AI79" i="29" s="1"/>
  <c r="AM79" i="29"/>
  <c r="AM83" i="29"/>
  <c r="AL83" i="29"/>
  <c r="AG83" i="29"/>
  <c r="AI83" i="29" s="1"/>
  <c r="AL89" i="29"/>
  <c r="Z128" i="29"/>
  <c r="AH121" i="29"/>
  <c r="AM127" i="29"/>
  <c r="AG127" i="29"/>
  <c r="AI127" i="29" s="1"/>
  <c r="R8" i="29"/>
  <c r="R7" i="29" s="1"/>
  <c r="AM54" i="29"/>
  <c r="X60" i="29"/>
  <c r="X41" i="29" s="1"/>
  <c r="X15" i="29" s="1"/>
  <c r="X110" i="29" s="1"/>
  <c r="X112" i="29" s="1"/>
  <c r="AA63" i="29"/>
  <c r="AE63" i="29" s="1"/>
  <c r="AG63" i="29" s="1"/>
  <c r="AI63" i="29" s="1"/>
  <c r="AA77" i="29"/>
  <c r="AE78" i="29"/>
  <c r="R107" i="29"/>
  <c r="AM26" i="29"/>
  <c r="AM34" i="29"/>
  <c r="AE44" i="29"/>
  <c r="AA55" i="29"/>
  <c r="AE55" i="29" s="1"/>
  <c r="AM59" i="29"/>
  <c r="AG69" i="29"/>
  <c r="AI69" i="29" s="1"/>
  <c r="AL69" i="29"/>
  <c r="AT76" i="29"/>
  <c r="AE82" i="29"/>
  <c r="AA26" i="29"/>
  <c r="AE26" i="29" s="1"/>
  <c r="R45" i="29"/>
  <c r="R42" i="29" s="1"/>
  <c r="AA47" i="29"/>
  <c r="AE47" i="29" s="1"/>
  <c r="AG47" i="29" s="1"/>
  <c r="AI47" i="29" s="1"/>
  <c r="AM68" i="29"/>
  <c r="AG102" i="29"/>
  <c r="AI102" i="29" s="1"/>
  <c r="AL102" i="29"/>
  <c r="R18" i="29"/>
  <c r="AM19" i="29"/>
  <c r="AM32" i="29"/>
  <c r="AA52" i="29"/>
  <c r="AE52" i="29" s="1"/>
  <c r="AC60" i="29"/>
  <c r="AC41" i="29" s="1"/>
  <c r="Y61" i="29"/>
  <c r="AM71" i="29"/>
  <c r="AA75" i="29"/>
  <c r="AE75" i="29" s="1"/>
  <c r="AM76" i="29"/>
  <c r="V77" i="29"/>
  <c r="AM80" i="29"/>
  <c r="AL80" i="29"/>
  <c r="AA84" i="29"/>
  <c r="AE84" i="29" s="1"/>
  <c r="AH89" i="29"/>
  <c r="X81" i="29"/>
  <c r="AA92" i="29"/>
  <c r="AE92" i="29" s="1"/>
  <c r="AM92" i="29" s="1"/>
  <c r="I119" i="29"/>
  <c r="AA123" i="29"/>
  <c r="AE123" i="29" s="1"/>
  <c r="AM123" i="29" s="1"/>
  <c r="AM125" i="29"/>
  <c r="V65" i="29"/>
  <c r="Y66" i="29"/>
  <c r="AC17" i="29"/>
  <c r="V45" i="29"/>
  <c r="V42" i="29" s="1"/>
  <c r="Y45" i="29"/>
  <c r="Y42" i="29" s="1"/>
  <c r="AA50" i="29"/>
  <c r="AE50" i="29" s="1"/>
  <c r="AA51" i="29"/>
  <c r="AE51" i="29" s="1"/>
  <c r="AA64" i="29"/>
  <c r="AE64" i="29" s="1"/>
  <c r="R65" i="29"/>
  <c r="AA67" i="29"/>
  <c r="AE67" i="29" s="1"/>
  <c r="AM67" i="29" s="1"/>
  <c r="AA72" i="29"/>
  <c r="AE72" i="29" s="1"/>
  <c r="V81" i="29"/>
  <c r="Y84" i="29"/>
  <c r="Y81" i="29" s="1"/>
  <c r="AA91" i="29"/>
  <c r="AE91" i="29" s="1"/>
  <c r="AG91" i="29" s="1"/>
  <c r="AI91" i="29" s="1"/>
  <c r="AM95" i="29"/>
  <c r="AA118" i="29"/>
  <c r="AA119" i="29" s="1"/>
  <c r="AE119" i="29" s="1"/>
  <c r="AL119" i="29" s="1"/>
  <c r="R119" i="29"/>
  <c r="AH92" i="29"/>
  <c r="AH124" i="29"/>
  <c r="R81" i="29"/>
  <c r="AM89" i="29"/>
  <c r="R128" i="29"/>
  <c r="Y100" i="29"/>
  <c r="Y99" i="29" s="1"/>
  <c r="Y108" i="29"/>
  <c r="Y107" i="29" s="1"/>
  <c r="AM104" i="29"/>
  <c r="W128" i="29"/>
  <c r="AG125" i="29" l="1"/>
  <c r="AG122" i="29"/>
  <c r="AI122" i="29" s="1"/>
  <c r="AM122" i="29"/>
  <c r="AG39" i="29"/>
  <c r="AI39" i="29" s="1"/>
  <c r="AM86" i="29"/>
  <c r="AG33" i="29"/>
  <c r="AI33" i="29" s="1"/>
  <c r="AG74" i="29"/>
  <c r="AI74" i="29" s="1"/>
  <c r="AL95" i="29"/>
  <c r="AL54" i="29"/>
  <c r="AG37" i="29"/>
  <c r="AI37" i="29" s="1"/>
  <c r="AH81" i="29"/>
  <c r="AH60" i="29" s="1"/>
  <c r="AH41" i="29" s="1"/>
  <c r="AL34" i="29"/>
  <c r="AG34" i="29"/>
  <c r="AI34" i="29" s="1"/>
  <c r="AM124" i="29"/>
  <c r="AG126" i="29"/>
  <c r="AI126" i="29" s="1"/>
  <c r="AL126" i="29"/>
  <c r="AM126" i="29"/>
  <c r="AG88" i="29"/>
  <c r="AI88" i="29" s="1"/>
  <c r="AL88" i="29"/>
  <c r="AL74" i="29"/>
  <c r="AD41" i="29"/>
  <c r="AD109" i="29" s="1"/>
  <c r="AF41" i="29"/>
  <c r="AF15" i="29" s="1"/>
  <c r="AF110" i="29" s="1"/>
  <c r="AF133" i="29" s="1"/>
  <c r="AF135" i="29" s="1"/>
  <c r="AB41" i="29"/>
  <c r="AB15" i="29" s="1"/>
  <c r="AB110" i="29" s="1"/>
  <c r="N41" i="29"/>
  <c r="N15" i="29" s="1"/>
  <c r="R60" i="29"/>
  <c r="R41" i="29" s="1"/>
  <c r="O41" i="29"/>
  <c r="O15" i="29" s="1"/>
  <c r="O110" i="29" s="1"/>
  <c r="R113" i="29" s="1"/>
  <c r="AA61" i="29"/>
  <c r="AL53" i="29"/>
  <c r="AG53" i="29"/>
  <c r="AI53" i="29" s="1"/>
  <c r="AM53" i="29"/>
  <c r="AL39" i="29"/>
  <c r="AA18" i="29"/>
  <c r="S110" i="29"/>
  <c r="S112" i="29" s="1"/>
  <c r="AG84" i="29"/>
  <c r="AI84" i="29" s="1"/>
  <c r="AM84" i="29"/>
  <c r="AL84" i="29"/>
  <c r="AG36" i="29"/>
  <c r="AI36" i="29" s="1"/>
  <c r="AL36" i="29"/>
  <c r="AL51" i="29"/>
  <c r="AG51" i="29"/>
  <c r="AI51" i="29" s="1"/>
  <c r="AM51" i="29"/>
  <c r="AG44" i="29"/>
  <c r="AL44" i="29"/>
  <c r="AL43" i="29" s="1"/>
  <c r="AE43" i="29"/>
  <c r="AI62" i="29"/>
  <c r="AL19" i="29"/>
  <c r="AE18" i="29"/>
  <c r="AM18" i="29" s="1"/>
  <c r="AG19" i="29"/>
  <c r="AG28" i="29"/>
  <c r="AI28" i="29" s="1"/>
  <c r="AL28" i="29"/>
  <c r="AM36" i="29"/>
  <c r="AM47" i="29"/>
  <c r="AA81" i="29"/>
  <c r="AE58" i="29"/>
  <c r="AA57" i="29"/>
  <c r="AG72" i="29"/>
  <c r="AI72" i="29" s="1"/>
  <c r="AM72" i="29"/>
  <c r="AL72" i="29"/>
  <c r="AG123" i="29"/>
  <c r="AI123" i="29" s="1"/>
  <c r="AL123" i="29"/>
  <c r="AE81" i="29"/>
  <c r="AM82" i="29"/>
  <c r="AM81" i="29" s="1"/>
  <c r="AL82" i="29"/>
  <c r="AL81" i="29" s="1"/>
  <c r="AG82" i="29"/>
  <c r="AA137" i="29"/>
  <c r="AE121" i="29"/>
  <c r="AA128" i="29"/>
  <c r="AE61" i="29"/>
  <c r="AL50" i="29"/>
  <c r="AG50" i="29"/>
  <c r="AI50" i="29" s="1"/>
  <c r="AM50" i="29"/>
  <c r="AH128" i="29"/>
  <c r="AG92" i="29"/>
  <c r="AI92" i="29" s="1"/>
  <c r="AL92" i="29"/>
  <c r="AG75" i="29"/>
  <c r="AI75" i="29" s="1"/>
  <c r="AL75" i="29"/>
  <c r="AM75" i="29"/>
  <c r="AA45" i="29"/>
  <c r="AA42" i="29" s="1"/>
  <c r="AF115" i="29"/>
  <c r="AE115" i="29"/>
  <c r="AL115" i="29" s="1"/>
  <c r="AM44" i="29"/>
  <c r="AM43" i="29" s="1"/>
  <c r="AA115" i="29"/>
  <c r="AL67" i="29"/>
  <c r="AG67" i="29"/>
  <c r="AI67" i="29" s="1"/>
  <c r="AC16" i="29"/>
  <c r="Y65" i="29"/>
  <c r="Y60" i="29" s="1"/>
  <c r="Y41" i="29" s="1"/>
  <c r="AA66" i="29"/>
  <c r="R17" i="29"/>
  <c r="AL26" i="29"/>
  <c r="AG26" i="29"/>
  <c r="AI26" i="29" s="1"/>
  <c r="AA100" i="29"/>
  <c r="AG23" i="29"/>
  <c r="AI23" i="29" s="1"/>
  <c r="AL23" i="29"/>
  <c r="AE45" i="29"/>
  <c r="AG46" i="29"/>
  <c r="AL46" i="29"/>
  <c r="AL45" i="29" s="1"/>
  <c r="AG9" i="29"/>
  <c r="AG8" i="29" s="1"/>
  <c r="AG7" i="29" s="1"/>
  <c r="AL9" i="29"/>
  <c r="AE8" i="29"/>
  <c r="AE7" i="29" s="1"/>
  <c r="AA25" i="29"/>
  <c r="Y24" i="29"/>
  <c r="Y17" i="29" s="1"/>
  <c r="Y16" i="29" s="1"/>
  <c r="AL55" i="29"/>
  <c r="AG55" i="29"/>
  <c r="AI55" i="29" s="1"/>
  <c r="AG52" i="29"/>
  <c r="AI52" i="29" s="1"/>
  <c r="AM52" i="29"/>
  <c r="AL52" i="29"/>
  <c r="AL21" i="29"/>
  <c r="AG21" i="29"/>
  <c r="AI21" i="29" s="1"/>
  <c r="AG64" i="29"/>
  <c r="AI64" i="29" s="1"/>
  <c r="AL64" i="29"/>
  <c r="AM64" i="29"/>
  <c r="V60" i="29"/>
  <c r="V41" i="29" s="1"/>
  <c r="V15" i="29" s="1"/>
  <c r="V110" i="29" s="1"/>
  <c r="V112" i="29" s="1"/>
  <c r="AM78" i="29"/>
  <c r="AM77" i="29" s="1"/>
  <c r="AL78" i="29"/>
  <c r="AL77" i="29" s="1"/>
  <c r="AG78" i="29"/>
  <c r="AE77" i="29"/>
  <c r="AM55" i="29"/>
  <c r="AA108" i="29"/>
  <c r="N110" i="29" l="1"/>
  <c r="N112" i="29" s="1"/>
  <c r="J3" i="29"/>
  <c r="J4" i="29"/>
  <c r="R110" i="29"/>
  <c r="O112" i="29"/>
  <c r="AF112" i="29"/>
  <c r="AM45" i="29"/>
  <c r="Y15" i="29"/>
  <c r="Y110" i="29" s="1"/>
  <c r="AB112" i="29"/>
  <c r="AB133" i="29"/>
  <c r="AB135" i="29" s="1"/>
  <c r="AE108" i="29"/>
  <c r="AA107" i="29"/>
  <c r="AE25" i="29"/>
  <c r="AA24" i="29"/>
  <c r="AA17" i="29" s="1"/>
  <c r="AA16" i="29" s="1"/>
  <c r="AG121" i="29"/>
  <c r="AE128" i="29"/>
  <c r="AL121" i="29"/>
  <c r="AM121" i="29"/>
  <c r="AG61" i="29"/>
  <c r="AM58" i="29"/>
  <c r="AM57" i="29" s="1"/>
  <c r="AL58" i="29"/>
  <c r="AL57" i="29" s="1"/>
  <c r="AL42" i="29" s="1"/>
  <c r="AE57" i="29"/>
  <c r="AE42" i="29" s="1"/>
  <c r="AG58" i="29"/>
  <c r="AI82" i="29"/>
  <c r="AI81" i="29" s="1"/>
  <c r="AG81" i="29"/>
  <c r="AA134" i="29"/>
  <c r="AE129" i="29"/>
  <c r="AE100" i="29"/>
  <c r="AA99" i="29"/>
  <c r="AG111" i="29"/>
  <c r="AG11" i="29"/>
  <c r="AG43" i="29"/>
  <c r="AI44" i="29"/>
  <c r="AI43" i="29" s="1"/>
  <c r="AE111" i="29"/>
  <c r="AL7" i="29"/>
  <c r="AE11" i="29"/>
  <c r="AC15" i="29"/>
  <c r="AI78" i="29"/>
  <c r="AI77" i="29" s="1"/>
  <c r="AG77" i="29"/>
  <c r="AI46" i="29"/>
  <c r="AI45" i="29" s="1"/>
  <c r="AG45" i="29"/>
  <c r="R16" i="29"/>
  <c r="AI19" i="29"/>
  <c r="AG18" i="29"/>
  <c r="AE66" i="29"/>
  <c r="AA65" i="29"/>
  <c r="AL18" i="29"/>
  <c r="AA60" i="29" l="1"/>
  <c r="AA41" i="29" s="1"/>
  <c r="Q115" i="29"/>
  <c r="R112" i="29"/>
  <c r="AM42" i="29"/>
  <c r="AA15" i="29"/>
  <c r="AA110" i="29" s="1"/>
  <c r="AM11" i="29"/>
  <c r="AL11" i="29"/>
  <c r="AG100" i="29"/>
  <c r="AE99" i="29"/>
  <c r="AL100" i="29"/>
  <c r="AL99" i="29" s="1"/>
  <c r="AM100" i="29"/>
  <c r="AM99" i="29" s="1"/>
  <c r="AG108" i="29"/>
  <c r="AE107" i="29"/>
  <c r="AL108" i="29"/>
  <c r="AM108" i="29"/>
  <c r="AI58" i="29"/>
  <c r="AI57" i="29" s="1"/>
  <c r="AI42" i="29" s="1"/>
  <c r="AG57" i="29"/>
  <c r="AG42" i="29" s="1"/>
  <c r="AG25" i="29"/>
  <c r="AE24" i="29"/>
  <c r="AE17" i="29" s="1"/>
  <c r="AM25" i="29"/>
  <c r="AM24" i="29" s="1"/>
  <c r="AL25" i="29"/>
  <c r="AL24" i="29" s="1"/>
  <c r="R15" i="29"/>
  <c r="AI18" i="29"/>
  <c r="AC110" i="29"/>
  <c r="AD15" i="29"/>
  <c r="AD110" i="29" s="1"/>
  <c r="AD112" i="29" s="1"/>
  <c r="AD133" i="29" s="1"/>
  <c r="AD135" i="29" s="1"/>
  <c r="AH15" i="29"/>
  <c r="AH110" i="29" s="1"/>
  <c r="AH112" i="29" s="1"/>
  <c r="AI121" i="29"/>
  <c r="AG128" i="29"/>
  <c r="AG130" i="29"/>
  <c r="AL111" i="29"/>
  <c r="AM111" i="29"/>
  <c r="AG66" i="29"/>
  <c r="AE65" i="29"/>
  <c r="AL66" i="29"/>
  <c r="AL65" i="29" s="1"/>
  <c r="AL60" i="29" s="1"/>
  <c r="AL41" i="29" s="1"/>
  <c r="AM66" i="29"/>
  <c r="AM65" i="29" s="1"/>
  <c r="AG129" i="29"/>
  <c r="AE134" i="29"/>
  <c r="AG137" i="29" s="1"/>
  <c r="AL128" i="29"/>
  <c r="AM128" i="29"/>
  <c r="AM134" i="29" s="1"/>
  <c r="AM135" i="29" s="1"/>
  <c r="Y112" i="29"/>
  <c r="AE60" i="29" l="1"/>
  <c r="AE41" i="29" s="1"/>
  <c r="AI66" i="29"/>
  <c r="AI65" i="29" s="1"/>
  <c r="AG65" i="29"/>
  <c r="AG99" i="29"/>
  <c r="AI100" i="29"/>
  <c r="AI99" i="29" s="1"/>
  <c r="AG107" i="29"/>
  <c r="AJ107" i="29" s="1"/>
  <c r="AI108" i="29"/>
  <c r="AL17" i="29"/>
  <c r="AE16" i="29"/>
  <c r="AM17" i="29"/>
  <c r="AA133" i="29"/>
  <c r="AE113" i="29"/>
  <c r="AL113" i="29" s="1"/>
  <c r="AA112" i="29"/>
  <c r="AC112" i="29"/>
  <c r="AC133" i="29"/>
  <c r="AG134" i="29"/>
  <c r="AH134" i="29" s="1"/>
  <c r="AI128" i="29"/>
  <c r="AI25" i="29"/>
  <c r="AI24" i="29" s="1"/>
  <c r="AG24" i="29"/>
  <c r="AG17" i="29" s="1"/>
  <c r="AM107" i="29" l="1"/>
  <c r="AM60" i="29" s="1"/>
  <c r="AM41" i="29" s="1"/>
  <c r="AJ60" i="29"/>
  <c r="AJ41" i="29" s="1"/>
  <c r="AG16" i="29"/>
  <c r="AI17" i="29"/>
  <c r="AG60" i="29"/>
  <c r="AG41" i="29" s="1"/>
  <c r="AC135" i="29"/>
  <c r="AI60" i="29"/>
  <c r="AI41" i="29" s="1"/>
  <c r="AD113" i="29"/>
  <c r="AG138" i="29"/>
  <c r="AA135" i="29"/>
  <c r="AL16" i="29"/>
  <c r="AE15" i="29"/>
  <c r="AM16" i="29"/>
  <c r="AG15" i="29" l="1"/>
  <c r="AG110" i="29" s="1"/>
  <c r="AI16" i="29"/>
  <c r="AL15" i="29"/>
  <c r="AE110" i="29"/>
  <c r="AM15" i="29"/>
  <c r="AE137" i="29"/>
  <c r="AD137" i="29"/>
  <c r="AF137" i="29"/>
  <c r="AL110" i="29" l="1"/>
  <c r="AE133" i="29"/>
  <c r="AE135" i="29" s="1"/>
  <c r="AE112" i="29"/>
  <c r="AM110" i="29"/>
  <c r="AG133" i="29"/>
  <c r="AG112" i="29"/>
  <c r="AI112" i="29" s="1"/>
  <c r="AI110" i="29"/>
  <c r="AG135" i="29" l="1"/>
  <c r="AH135" i="29" s="1"/>
  <c r="AH133" i="29"/>
  <c r="AL112" i="29"/>
  <c r="AM112" i="29"/>
  <c r="AG139" i="29"/>
  <c r="AE139" i="29"/>
  <c r="AF139" i="29" l="1"/>
</calcChain>
</file>

<file path=xl/comments1.xml><?xml version="1.0" encoding="utf-8"?>
<comments xmlns="http://schemas.openxmlformats.org/spreadsheetml/2006/main">
  <authors>
    <author>Julian Mauricio Martínez</author>
  </authors>
  <commentList>
    <comment ref="N16" authorId="0" shapeId="0">
      <text>
        <r>
          <rPr>
            <b/>
            <sz val="16"/>
            <color indexed="81"/>
            <rFont val="Tahoma"/>
            <family val="2"/>
          </rPr>
          <t>Julian Mauricio Martínez:</t>
        </r>
        <r>
          <rPr>
            <sz val="16"/>
            <color indexed="81"/>
            <rFont val="Tahoma"/>
            <family val="2"/>
          </rPr>
          <t xml:space="preserve">
$88.600.000</t>
        </r>
      </text>
    </comment>
    <comment ref="N41" authorId="0" shapeId="0">
      <text>
        <r>
          <rPr>
            <b/>
            <sz val="14"/>
            <color indexed="81"/>
            <rFont val="Tahoma"/>
            <family val="2"/>
          </rPr>
          <t>Julian Mauricio Martínez:</t>
        </r>
        <r>
          <rPr>
            <sz val="14"/>
            <color indexed="81"/>
            <rFont val="Tahoma"/>
            <family val="2"/>
          </rPr>
          <t xml:space="preserve">
$2.496´100.000
.</t>
        </r>
      </text>
    </comment>
    <comment ref="AG49" authorId="0" shapeId="0">
      <text>
        <r>
          <rPr>
            <b/>
            <sz val="14"/>
            <color indexed="81"/>
            <rFont val="Tahoma"/>
            <family val="2"/>
          </rPr>
          <t>Julian Mauricio Martínez:</t>
        </r>
        <r>
          <rPr>
            <sz val="14"/>
            <color indexed="81"/>
            <rFont val="Tahoma"/>
            <family val="2"/>
          </rPr>
          <t xml:space="preserve">
para adicionar gasolina
</t>
        </r>
      </text>
    </comment>
    <comment ref="Z78" authorId="0" shapeId="0">
      <text>
        <r>
          <rPr>
            <b/>
            <sz val="11"/>
            <color indexed="81"/>
            <rFont val="Tahoma"/>
            <family val="2"/>
          </rPr>
          <t xml:space="preserve">Julian Mauricio Martínez:adicion contrato 371/17 seguros. </t>
        </r>
        <r>
          <rPr>
            <sz val="9"/>
            <color indexed="81"/>
            <rFont val="Tahoma"/>
            <family val="2"/>
          </rPr>
          <t xml:space="preserve">
</t>
        </r>
      </text>
    </comment>
    <comment ref="X89" authorId="0" shapeId="0">
      <text>
        <r>
          <rPr>
            <b/>
            <sz val="11"/>
            <color indexed="81"/>
            <rFont val="Tahoma"/>
            <family val="2"/>
          </rPr>
          <t>Julian Mauricio Martínez:CON INCREMENTO SALARIAL 2020</t>
        </r>
        <r>
          <rPr>
            <sz val="9"/>
            <color indexed="81"/>
            <rFont val="Tahoma"/>
            <family val="2"/>
          </rPr>
          <t xml:space="preserve">
</t>
        </r>
      </text>
    </comment>
    <comment ref="Z94" authorId="0" shapeId="0">
      <text>
        <r>
          <rPr>
            <b/>
            <sz val="12"/>
            <color indexed="81"/>
            <rFont val="Tahoma"/>
            <family val="2"/>
          </rPr>
          <t>Julian Mauricio Martínez:</t>
        </r>
        <r>
          <rPr>
            <sz val="12"/>
            <color indexed="81"/>
            <rFont val="Tahoma"/>
            <family val="2"/>
          </rPr>
          <t xml:space="preserve">
ADCION ACTUAL CONTRATO ABC HASTA 15 MAYO.</t>
        </r>
      </text>
    </comment>
    <comment ref="AQ100" authorId="0" shapeId="0">
      <text>
        <r>
          <rPr>
            <b/>
            <sz val="9"/>
            <color indexed="81"/>
            <rFont val="Tahoma"/>
            <family val="2"/>
          </rPr>
          <t>Julian Mauricio Martínez:</t>
        </r>
        <r>
          <rPr>
            <sz val="9"/>
            <color indexed="81"/>
            <rFont val="Tahoma"/>
            <family val="2"/>
          </rPr>
          <t xml:space="preserve">
incluye cuota de auditaje.</t>
        </r>
      </text>
    </comment>
  </commentList>
</comments>
</file>

<file path=xl/comments2.xml><?xml version="1.0" encoding="utf-8"?>
<comments xmlns="http://schemas.openxmlformats.org/spreadsheetml/2006/main">
  <authors>
    <author>Gabriela Diaz Galindo</author>
  </authors>
  <commentList>
    <comment ref="A19" authorId="0" shapeId="0">
      <text>
        <r>
          <rPr>
            <b/>
            <sz val="9"/>
            <color indexed="81"/>
            <rFont val="Tahoma"/>
            <family val="2"/>
          </rPr>
          <t>Gabriela Diaz Galindo:</t>
        </r>
        <r>
          <rPr>
            <sz val="9"/>
            <color indexed="81"/>
            <rFont val="Tahoma"/>
            <family val="2"/>
          </rPr>
          <t xml:space="preserve">
Conservar la secuencia del número de orden con la que se identificará la necesidad que se registre en el formato.</t>
        </r>
      </text>
    </comment>
    <comment ref="C19" authorId="0" shapeId="0">
      <text>
        <r>
          <rPr>
            <b/>
            <sz val="9"/>
            <color indexed="81"/>
            <rFont val="Tahoma"/>
            <family val="2"/>
          </rPr>
          <t>Gabriela Diaz Galindo:</t>
        </r>
        <r>
          <rPr>
            <sz val="9"/>
            <color indexed="81"/>
            <rFont val="Tahoma"/>
            <family val="2"/>
          </rPr>
          <t xml:space="preserve">
Identificar la dependencia o  área que reporta las necesidades</t>
        </r>
      </text>
    </comment>
    <comment ref="D19" authorId="0" shapeId="0">
      <text>
        <r>
          <rPr>
            <b/>
            <sz val="9"/>
            <color indexed="81"/>
            <rFont val="Tahoma"/>
            <family val="2"/>
          </rPr>
          <t>Gabriela Diaz Galindo:</t>
        </r>
        <r>
          <rPr>
            <sz val="9"/>
            <color indexed="81"/>
            <rFont val="Tahoma"/>
            <family val="2"/>
          </rPr>
          <t xml:space="preserve">
Establecer los años de las vigencias sobre los cuales se registrará la información</t>
        </r>
      </text>
    </comment>
    <comment ref="E19" authorId="0" shapeId="0">
      <text>
        <r>
          <rPr>
            <b/>
            <sz val="9"/>
            <color indexed="81"/>
            <rFont val="Tahoma"/>
            <family val="2"/>
          </rPr>
          <t>Gabriela Diaz Galindo:</t>
        </r>
        <r>
          <rPr>
            <sz val="9"/>
            <color indexed="81"/>
            <rFont val="Tahoma"/>
            <family val="2"/>
          </rPr>
          <t xml:space="preserve">
Describir el bien, servicio u obra pública a adquirir. La descripción debe ser concreta y resumida que permita a los oferentes identificar la necesidad, sin que deba registrarse con precisión el objeto del posible contrato y las obligaciones del mismo.</t>
        </r>
      </text>
    </comment>
    <comment ref="F19" authorId="0" shapeId="0">
      <text>
        <r>
          <rPr>
            <b/>
            <sz val="9"/>
            <color indexed="81"/>
            <rFont val="Tahoma"/>
            <family val="2"/>
          </rPr>
          <t>Gabriela Diaz Galindo:</t>
        </r>
        <r>
          <rPr>
            <sz val="9"/>
            <color indexed="81"/>
            <rFont val="Tahoma"/>
            <family val="2"/>
          </rPr>
          <t xml:space="preserve">
Establecer la unidad de medida del bien, servicio u obra pública.</t>
        </r>
      </text>
    </comment>
    <comment ref="G19" authorId="0" shapeId="0">
      <text>
        <r>
          <rPr>
            <b/>
            <sz val="9"/>
            <color indexed="81"/>
            <rFont val="Tahoma"/>
            <family val="2"/>
          </rPr>
          <t>Gabriela Diaz Galindo:</t>
        </r>
        <r>
          <rPr>
            <sz val="9"/>
            <color indexed="81"/>
            <rFont val="Tahoma"/>
            <family val="2"/>
          </rPr>
          <t xml:space="preserve">
Establecer la cantidad de la necesidad requerida</t>
        </r>
      </text>
    </comment>
    <comment ref="H19" authorId="0" shapeId="0">
      <text>
        <r>
          <rPr>
            <b/>
            <sz val="9"/>
            <color indexed="81"/>
            <rFont val="Tahoma"/>
            <family val="2"/>
          </rPr>
          <t>Gabriela Diaz Galindo:</t>
        </r>
        <r>
          <rPr>
            <sz val="9"/>
            <color indexed="81"/>
            <rFont val="Tahoma"/>
            <family val="2"/>
          </rPr>
          <t xml:space="preserve">
Fecha estimada para  el inicio del proceso de la contratación para la provisión del bien, obra o servicio.</t>
        </r>
      </text>
    </comment>
    <comment ref="I19" authorId="0" shapeId="0">
      <text>
        <r>
          <rPr>
            <b/>
            <sz val="9"/>
            <color indexed="81"/>
            <rFont val="Tahoma"/>
            <family val="2"/>
          </rPr>
          <t>Gabriela Diaz Galindo:</t>
        </r>
        <r>
          <rPr>
            <sz val="9"/>
            <color indexed="81"/>
            <rFont val="Tahoma"/>
            <family val="2"/>
          </rPr>
          <t xml:space="preserve">
Definir el tiempo de duración de la contratación en meses.</t>
        </r>
      </text>
    </comment>
    <comment ref="J19" authorId="0" shapeId="0">
      <text>
        <r>
          <rPr>
            <b/>
            <sz val="20"/>
            <color indexed="81"/>
            <rFont val="Tahoma"/>
            <family val="2"/>
          </rPr>
          <t>Gabriela Diaz Galindo:</t>
        </r>
        <r>
          <rPr>
            <sz val="20"/>
            <color indexed="81"/>
            <rFont val="Tahoma"/>
            <family val="2"/>
          </rPr>
          <t xml:space="preserve">
Det</t>
        </r>
        <r>
          <rPr>
            <sz val="9"/>
            <color indexed="81"/>
            <rFont val="Tahoma"/>
            <family val="2"/>
          </rPr>
          <t>erminar el tipo de contratación requerida. Consulte con el Grupo de Gestión Contractual.</t>
        </r>
      </text>
    </comment>
  </commentList>
</comments>
</file>

<file path=xl/sharedStrings.xml><?xml version="1.0" encoding="utf-8"?>
<sst xmlns="http://schemas.openxmlformats.org/spreadsheetml/2006/main" count="3558" uniqueCount="683">
  <si>
    <t>A. INFORMACIÓN GENERAL DE LA ENTIDAD</t>
  </si>
  <si>
    <t>Nombre</t>
  </si>
  <si>
    <t>DEPARTAMENTO ADMINISTRATIVO DE LA FUNCION PUBLICA</t>
  </si>
  <si>
    <t xml:space="preserve">El principal objetivo del Plan Anual de Adquisiciones es permitir que la entidad estatal aumente la probabilidad de lograr mejores condiciones de competencia a través de la participación de un mayor número de operadores económicos interesados en los procesos de selección que se van a adelantar durante el año fiscal, y que el Estado cuente con información suficiente para realizar compras coordinadas. </t>
  </si>
  <si>
    <t>Dirección</t>
  </si>
  <si>
    <t>Carrera 6 No. 12 - 62</t>
  </si>
  <si>
    <t>Teléfono</t>
  </si>
  <si>
    <t xml:space="preserve"> </t>
  </si>
  <si>
    <t>Página web</t>
  </si>
  <si>
    <t>www.funcionpublica.gov.co</t>
  </si>
  <si>
    <t>Misión y visión</t>
  </si>
  <si>
    <t xml:space="preserve">Fortalecer la gestión de las Entidades Públicas Nacionales y Territoriales,  mejorar el  desempeño de los servidores públicos al servicio del Estado, contribuir al cumplimiento de los compromisos del gobierno con el ciudadano y aumentar la confianza en la administración pública y en sus servidores. En 2026 seremos reconocidos nacional e internacionalmente como la entidad líder en la innovación, transparencia y eficiencia de la gestión pública. </t>
  </si>
  <si>
    <t>rubros DEL Paa</t>
  </si>
  <si>
    <t>Valores estimados</t>
  </si>
  <si>
    <t>valores contratados</t>
  </si>
  <si>
    <t>valores pendientes de contratar</t>
  </si>
  <si>
    <t>Perspectiva estratégica</t>
  </si>
  <si>
    <t>Enaltecer al servidor público y su labor y Consolidar una gestión pública moderna, eficiente, transparente, focalizada y participativa al servicio de los ciudadanos.</t>
  </si>
  <si>
    <t xml:space="preserve">FUNCIONAMIENTO </t>
  </si>
  <si>
    <t>Información de contacto</t>
  </si>
  <si>
    <t>Julián Mauricio Martínez Alvarado - Coordinador Grupo Gestion Administrativa 
Doris Atahualpa Polanco - Coordinadora Grupo de Gestión Contractual</t>
  </si>
  <si>
    <t xml:space="preserve">El Plan Anual de Adquisiciones es un documento de naturaleza informativa y las adquisiciones incluidas en el mismo pueden ser canceladas, revisadas o modificadas. Esta información no representa compromiso u obligación alguna por parte de la entidad estatal ni la compromete a adquirir los bienes, obras y servicios en él señalados. </t>
  </si>
  <si>
    <t>INVERSION ESTIMADO</t>
  </si>
  <si>
    <t>Valor total del PAA</t>
  </si>
  <si>
    <t>TOTALES</t>
  </si>
  <si>
    <t>Límite de contratación menor cuantía</t>
  </si>
  <si>
    <t>231´872.481</t>
  </si>
  <si>
    <t>VERIFICA</t>
  </si>
  <si>
    <t>Límite de contratación mínima cuantía</t>
  </si>
  <si>
    <t>23´187.248</t>
  </si>
  <si>
    <t>Fecha de última actualización del PAA</t>
  </si>
  <si>
    <t>B. ADQUISICIONES PLANEADAS</t>
  </si>
  <si>
    <t>A</t>
  </si>
  <si>
    <t>B</t>
  </si>
  <si>
    <t>C</t>
  </si>
  <si>
    <t>No de Orden o línea</t>
  </si>
  <si>
    <t>Nombre producto (llave articuladora) Solo para proyectos de inversión.</t>
  </si>
  <si>
    <t>Dependencia o área</t>
  </si>
  <si>
    <t>Códigos UNSPSC</t>
  </si>
  <si>
    <t>Descripción del bien o servicio</t>
  </si>
  <si>
    <t>Unidad de Medida</t>
  </si>
  <si>
    <t>Cantidad estimada</t>
  </si>
  <si>
    <t>Fecha estimada de inicio de proceso de selección</t>
  </si>
  <si>
    <t>Duración estimada del contrato  en meses</t>
  </si>
  <si>
    <t xml:space="preserve">Modalidad de selección </t>
  </si>
  <si>
    <t>Fuente de los recursos</t>
  </si>
  <si>
    <t xml:space="preserve">Rubros </t>
  </si>
  <si>
    <t>Valor  total estimado</t>
  </si>
  <si>
    <t>Valor total estimado en la vigencia</t>
  </si>
  <si>
    <t>¿Requiere vigencias futuras?</t>
  </si>
  <si>
    <t>Estado de solicitud de vigencias futuras</t>
  </si>
  <si>
    <t>Datos de contacto del responsable</t>
  </si>
  <si>
    <t>No. 
CTO</t>
  </si>
  <si>
    <t xml:space="preserve">CONTRATISTA </t>
  </si>
  <si>
    <t xml:space="preserve">FECHA DE SUSCRIPCION </t>
  </si>
  <si>
    <t>OBJETO</t>
  </si>
  <si>
    <t>TIPO DE CONTRATO</t>
  </si>
  <si>
    <t>VALOR TOTAL DEL CTO2</t>
  </si>
  <si>
    <t>ADICION  O REDUCCION AL CONTRATO EN $</t>
  </si>
  <si>
    <t>FORMA DE PAGO</t>
  </si>
  <si>
    <t>CDP</t>
  </si>
  <si>
    <t>PLAZO DE EJECUCION</t>
  </si>
  <si>
    <t>FECHA DE INICIO</t>
  </si>
  <si>
    <t>FECHA DE TERMINACION</t>
  </si>
  <si>
    <t>SUPERVISOR</t>
  </si>
  <si>
    <t xml:space="preserve">AREA DEL SUPERVISOR </t>
  </si>
  <si>
    <t>GLOBAL</t>
  </si>
  <si>
    <t>JULIO</t>
  </si>
  <si>
    <t>GRANDES SUPERFICIES</t>
  </si>
  <si>
    <t>FUNCIONAMIENTO</t>
  </si>
  <si>
    <t>A-02-02-01-003-006-01  LLANTAS DE CAUCHO Y NEUMÁTICOS (CÁMARAS DE AIRE)</t>
  </si>
  <si>
    <t>NO</t>
  </si>
  <si>
    <t>N/A</t>
  </si>
  <si>
    <t>JULIÁN MAURICIO MARTíNEZ Ext. 400 jmartinez@funcionpublica.gov.co</t>
  </si>
  <si>
    <t xml:space="preserve">44122101 44121503 44121605 44121612 44121615 44121618 44121619 44121621 44121630 44121634 44121701 44121702 44121704 44121706 44121716 44121804 44121902 44121905 44122003 44122011 44122104 44122107 </t>
  </si>
  <si>
    <t>MAYO</t>
  </si>
  <si>
    <t>ACUERDO MARCO DE PRECIOS</t>
  </si>
  <si>
    <t>A-02-02-01-003-002-01 PASTA DE PAPEL, PAPEL Y CARTÓN</t>
  </si>
  <si>
    <t>JUNIO</t>
  </si>
  <si>
    <t>A-02-02-01-003-005-01 PINTURAS Y BARNICES Y PRODUCTOS RELACIONADOS; COLORES PARA LA PINTURA ARTÍSTICA; TINTAS</t>
  </si>
  <si>
    <t>AGOSTO</t>
  </si>
  <si>
    <t>A-02-02-02-008-007-01 SERVICIOS DE MANTENIMIENTO Y REPARACIÓN DE PRODUCTOS METÁLICOS ELABORADOS, MAQUINARIA Y EQUIPO</t>
  </si>
  <si>
    <t>SI</t>
  </si>
  <si>
    <t>PENDIENTE</t>
  </si>
  <si>
    <t xml:space="preserve">ACUERDO MARCO DE PRECIOS </t>
  </si>
  <si>
    <t>A-02-02-02-008-005-03 SERVICIOS DE LIMPIEZA</t>
  </si>
  <si>
    <t>A-02-02-02-007-001-03-5-07 SERVICIOS DE SEGURO OBLIGATORIO DE ACCIDENTES DE TRÁNSITO (SOAT)</t>
  </si>
  <si>
    <t>ABRIL</t>
  </si>
  <si>
    <t>MÍNIMA CUANTÍA</t>
  </si>
  <si>
    <t>A-02-02-02-006-005  SERVICIOS DE TRANSPORTE DE CARGA</t>
  </si>
  <si>
    <t>MARZO</t>
  </si>
  <si>
    <t>A-02-02-02-008-007-01-5 SERVICIOS DE MANTENIMIENTO Y REPARACIÓN DE OTRA MAQUINARIA Y OTRO EQUIPO</t>
  </si>
  <si>
    <t>SEPTIEMBRE</t>
  </si>
  <si>
    <t>A-02-02-02-005-004-02-9 SERVICIOS GENERALES DE CONSTRUCCIÓN DE OTRAS OBRAS DE INGENIERÍA CIVIL</t>
  </si>
  <si>
    <t>27110000
26121600
39121700
39101800
39101600
31201500
39111800
46171500
27112800
31161500
12352300
23131500
31210000
30151800
39111800</t>
  </si>
  <si>
    <t>A-02-02-01-004-002 PRODUCTOS METÁLICOS ELABORADOS (EXCEPTO MAQUINARIA Y EQUIPO)</t>
  </si>
  <si>
    <t>A-02-02-01-003-007 VIDRIO Y PRODUCTOS DE VIDRIO Y OTROS PRODUCTOS NO METÁLICOS N.C.P.</t>
  </si>
  <si>
    <t>A-02-02-02-007-001-03-5-05 SERVICIOS DE SEGUROS GENERALES DE RESPONSABILIDAD CIVIL</t>
  </si>
  <si>
    <t>ENERO</t>
  </si>
  <si>
    <t>CONTRATACIÓN DIRECTA</t>
  </si>
  <si>
    <t>A-02-01-01-004-005-02 MAQUINARIA DE INFORMÁTICA Y SUS PARTES, PIEZAS Y ACCESORIOS</t>
  </si>
  <si>
    <t>JULIO CÉSAR RIVERA  EXT. 501
jrivera@funcionpublica.gov.co</t>
  </si>
  <si>
    <t>81112200
81112300</t>
  </si>
  <si>
    <t>A-02-02-02-008-007-01-3 SERVICIOS DE MANTENIMIENTO Y REPARACIÓN DE COMPUTADORES Y EQUIPO PERIFÉRICO</t>
  </si>
  <si>
    <t>78111502
90121502</t>
  </si>
  <si>
    <t>FEBRERO</t>
  </si>
  <si>
    <t>A-02-02-02-006-004 SERVICIOS DE TRANSPORTE DE PASAJEROS</t>
  </si>
  <si>
    <t>INVERSIÓN</t>
  </si>
  <si>
    <t>A-02-02-02-005-004-06 SERVICIOS DE INSTALACIONES</t>
  </si>
  <si>
    <t>53101902 53102102
53101904 53111501
 53111601 53111601
46181503 46181604</t>
  </si>
  <si>
    <t>A-02-02-01-002-008 DOTACIÓN (PRENDAS DE VESTIR Y CALZADO)</t>
  </si>
  <si>
    <t>A-02-02-02-009-006-09 SERVICIOS DE ESPARCIMIENTO, CULTURALES Y DEPORTIVOS</t>
  </si>
  <si>
    <t>OCTUBRE</t>
  </si>
  <si>
    <t>A-02-02-02-008-003-01-3 SERVICIOS DE TECNOLOGÍA DE LA INFORMACIÓN (TI) DE CONSULTORÍA Y DE APOYO</t>
  </si>
  <si>
    <t>A-02-02-02-008 -002-01 SERVICIOS JURÍDICOS</t>
  </si>
  <si>
    <t>A-02-02-02-008-003-01-1 SERVICIOS DE CONSULTORÍA EN ADMINISTRACIÓN Y SERVICIOS DE GESTIÓN</t>
  </si>
  <si>
    <t>55101519
82111900
82101500</t>
  </si>
  <si>
    <t>A-02-02-02-008-009-01 SERVICIOS DE EDICIÓN, IMPRESIÓN Y REPRODUCCIÓN</t>
  </si>
  <si>
    <t>48102009  56101538  56101519</t>
  </si>
  <si>
    <t>A-02-01-01-003-08-01-4 OTROS MUEBLES N.C.P.</t>
  </si>
  <si>
    <t>A-02-01-01-004-006-09 OTRO EQUIPO ELÉCTRICO Y SUS PARTES Y PIEZAS</t>
  </si>
  <si>
    <t>47121702
47121709
41111507
42171917
27110000
26121600
39121700
39101800
39101600
31201500
39111800
46171500
27112800
31161500
12352300
23131500
31210000
30151800
39111800</t>
  </si>
  <si>
    <t>A-02-02-01-003-006-02 OSTROS PRODUCTOS DE CAUCHO</t>
  </si>
  <si>
    <t>81112501 
43231508</t>
  </si>
  <si>
    <t>80101500
80101600
80101509</t>
  </si>
  <si>
    <t>CONCURSO DE MÉRITOS</t>
  </si>
  <si>
    <t xml:space="preserve">CONTRATO INTERADMINISTRATIVO </t>
  </si>
  <si>
    <t>A-02-02-02-009-002-09 OTROS TIPOS DE EDUCACIÓN Y SERVICIOS DE APOYO EDUCATIVO</t>
  </si>
  <si>
    <t xml:space="preserve">DIANA MARíA BOHÓRQUEZ EXT. 520
dbohorquez@funcionpublica.gov.co </t>
  </si>
  <si>
    <t>FRANCISCO CAMARGO SALAS EXT. 701
fcamargo@funcionpublica.gov.co</t>
  </si>
  <si>
    <t>A-02-02-01-004-007-08 PAQUETES DE SOFTWARE</t>
  </si>
  <si>
    <t>43231501
81112200
81111500
81111800
81111811</t>
  </si>
  <si>
    <t>LICITACIÓN PÚBLICA</t>
  </si>
  <si>
    <t>SELECCIÓN ABREVIADA SUBASTA INVERSA</t>
  </si>
  <si>
    <t>81112200
81111500
81111800
43232300</t>
  </si>
  <si>
    <t>Nube pública</t>
  </si>
  <si>
    <t>GRUPO DE SERVICIO AL CIUDADANO INSTITUCIONAL</t>
  </si>
  <si>
    <t>OFICINA ASESORA DE COMUNICACIONES</t>
  </si>
  <si>
    <t>OFICINA DE CONTROL INTERNO</t>
  </si>
  <si>
    <t>SUBDIRECCIÓN</t>
  </si>
  <si>
    <t>A-02-02-02-008-005-02 SERVICIOS DE INVESTIGACIÓN Y SEGURIDAD</t>
  </si>
  <si>
    <t>A-02-02-02-009-004-04 SERVICIOS DE DESCONTAMINACIÓN</t>
  </si>
  <si>
    <t>JULIAN MAURICIO MARTINEZ ALVARADO
COORDINADOR GRUPO GESTIÓN ADMINISTRATIVA</t>
  </si>
  <si>
    <t>DEPARTAMENTO ADMINISTRATIVO DE LA FUNCIÓN PÚBLICA</t>
  </si>
  <si>
    <t>REPORTE PRESUPUESTO - PLAN ANUAL DE ADQUISICIONES Y OTROS GASTOS</t>
  </si>
  <si>
    <t>PLA</t>
  </si>
  <si>
    <t/>
  </si>
  <si>
    <t>EJECUCIÓN VIGENCIA 2013</t>
  </si>
  <si>
    <t>EJECUCIÓN VIGENCIA 2014</t>
  </si>
  <si>
    <t>EJECUCIÓN VIGENCIA 2015</t>
  </si>
  <si>
    <t>PLAN ANUAL DE ADQUISICIONES</t>
  </si>
  <si>
    <t>% EJECUCIÓN  POR RUBRO</t>
  </si>
  <si>
    <t>traslado entre rubros</t>
  </si>
  <si>
    <t>TIPO</t>
  </si>
  <si>
    <t>CTA</t>
  </si>
  <si>
    <t>SUB
CTA</t>
  </si>
  <si>
    <t>OBJ</t>
  </si>
  <si>
    <t>ORD</t>
  </si>
  <si>
    <t>SOR
ORD</t>
  </si>
  <si>
    <t>FUENTE</t>
  </si>
  <si>
    <t>REC</t>
  </si>
  <si>
    <t>SIT</t>
  </si>
  <si>
    <t>DESCRIPCION</t>
  </si>
  <si>
    <t xml:space="preserve">RESOLUCION DE DISTRIBUCIÓN PRESUPUESTAL </t>
  </si>
  <si>
    <t>APR. INICIAL</t>
  </si>
  <si>
    <t>APR. ADICIONADA</t>
  </si>
  <si>
    <t>MENOS APR. REDUCIDA(AZUL APROPIAC BLOQUEADA)</t>
  </si>
  <si>
    <t>APR. VIGENTE</t>
  </si>
  <si>
    <t>CDP INICIAL DE CAJA MENOR</t>
  </si>
  <si>
    <t>SALDO PARA GASTOS</t>
  </si>
  <si>
    <t>PAGOS NO ASOCIADOS A CONTRATOS</t>
  </si>
  <si>
    <t>REINTEGROS CAJA MENOR (Manual)</t>
  </si>
  <si>
    <t>ADICION A CONTRATOS Y CIRCULAR 01 2016 VIATICOS</t>
  </si>
  <si>
    <t>SALDO DEL PROYECTO PARA COMPROMETER EN EL PAA</t>
  </si>
  <si>
    <t>VALOR INICIAL REGISTRO PAA</t>
  </si>
  <si>
    <t>VALORES CONTRATADOS  DEL PAA</t>
  </si>
  <si>
    <t>DIFERENCIA VALORES DE REGISTRO EN PAA</t>
  </si>
  <si>
    <t>SALDO TOTAL  DISPONIBLE DEL PRESUPUESTO /PROYECTO</t>
  </si>
  <si>
    <t>VALOR REGISTRADO EN PAA PENDIENTE DE CONTRATAR</t>
  </si>
  <si>
    <t>SUBTOTAL POR PROGRAMAR EN EL PAA</t>
  </si>
  <si>
    <t>Total comprometido del valor asignado por el proyecto</t>
  </si>
  <si>
    <t>% EJECUCIÓN del PAA POR RUBRO</t>
  </si>
  <si>
    <t>% PROMEDIO DE AVANCE EN LA EJECUCIÓN DEL PAA.</t>
  </si>
  <si>
    <t>OBSERVACIONES</t>
  </si>
  <si>
    <t>PRUEBAS</t>
  </si>
  <si>
    <t>OTROS SUBRUBROS PENDIENTES DE EJECUTAR</t>
  </si>
  <si>
    <t>NECESIDADES PARA AJUSTE PRESUPUESTAL</t>
  </si>
  <si>
    <t>PROPUESTA TRASLADOS
   ACREDITAR            I       CONTRAACRED</t>
  </si>
  <si>
    <t>08</t>
  </si>
  <si>
    <t>01</t>
  </si>
  <si>
    <t>IMPUESTOS</t>
  </si>
  <si>
    <t>02</t>
  </si>
  <si>
    <t>A-08-01-02 IMPUESTO TERRITORIALES</t>
  </si>
  <si>
    <t>001</t>
  </si>
  <si>
    <t>A-08-01-02-001 IMPUESTO PREDIAL</t>
  </si>
  <si>
    <t>006</t>
  </si>
  <si>
    <t>A-08-01-02-006 IMPUESTO SOBRE VEHICULOS AUTOMOTORES</t>
  </si>
  <si>
    <t>ADQUISICION DE BIENES Y SERVICIOS</t>
  </si>
  <si>
    <t>ADQUISICION  DE BIENES Y SERVICIOS</t>
  </si>
  <si>
    <t>ADQUISICIÓN DE ACTIVOS NO FINANCIEROS</t>
  </si>
  <si>
    <t>ACTIVOS FIJOS</t>
  </si>
  <si>
    <t>003</t>
  </si>
  <si>
    <t>ACTIVOS FIJOS NO CLASIFICADOS COMO MAQUINARIA Y EQUIPO</t>
  </si>
  <si>
    <t>008</t>
  </si>
  <si>
    <t>MUEBLES, INSTRUMENTOS MUSICALES, ARTÍCULOS DE DSPORTE Y ANTIGÜEDADES</t>
  </si>
  <si>
    <t xml:space="preserve">MUEBLES </t>
  </si>
  <si>
    <t>1</t>
  </si>
  <si>
    <t>ASIENTOS</t>
  </si>
  <si>
    <t>2</t>
  </si>
  <si>
    <t>MUEBLES, DEL TIPO UTILIZADO EN OFICINAS</t>
  </si>
  <si>
    <t>4</t>
  </si>
  <si>
    <t>OTROS MUEBLES N.C.P.</t>
  </si>
  <si>
    <t>004</t>
  </si>
  <si>
    <t>MAQUINARIA Y EQUIPO</t>
  </si>
  <si>
    <t>MAQUINARIA PARA USO GENERAL</t>
  </si>
  <si>
    <t>04</t>
  </si>
  <si>
    <t>HORNOS Y QUEMADORES</t>
  </si>
  <si>
    <t>09</t>
  </si>
  <si>
    <t>OTRAS MAQUINAS PARA USOS GENERALES Y SUS PARTES Y PIEZAS</t>
  </si>
  <si>
    <t>MAQUINARIA PARA USOS ESPECIALES</t>
  </si>
  <si>
    <t>MÁQUINAS HERRAMIENTAS Y SUS PARTES, PIEZAS Y ACCESORIOS</t>
  </si>
  <si>
    <t>APARATOS DE USO DOMÉSTICO Y SUS PARTES Y PIEZAS</t>
  </si>
  <si>
    <t>005</t>
  </si>
  <si>
    <t>MAQUINAS PARA OFICINA Y CONTABILIDAD, Y SUS PARTES Y ACCESORIOS</t>
  </si>
  <si>
    <t>MAQUINARIA DE INFORMÁTICA Y SUS PARTES, PIEZAS Y ACCESORI9OS</t>
  </si>
  <si>
    <t>MAQUINARIA Y APARATOS ELÉCTRICOS</t>
  </si>
  <si>
    <t>ACUMULADORES, PILAS Y BATERÍAS PRIMARIAS Y SUS PARTES Y PIEZAS</t>
  </si>
  <si>
    <t>OTRO EQUIPO ELÉCTRICO Y SUS PARTES Y PIEZAS</t>
  </si>
  <si>
    <t>007</t>
  </si>
  <si>
    <t>APARATOS TRANSMISORES DE TELEVISIÓN Y RADIO; TELEVISIÓN , VIDEO Y CÁMARAS DIGITALES; TELÉFONOS</t>
  </si>
  <si>
    <t>03</t>
  </si>
  <si>
    <t>ADQUISICIÓN DIFERENTES DE ACTIVOS</t>
  </si>
  <si>
    <t>MATERIALES Y SUMINISTROS</t>
  </si>
  <si>
    <t>002</t>
  </si>
  <si>
    <t>A-02-02-01-002 PRODUCTOS ALIMENTICIOS, BEBIDAS Y TABACO; TEXTILES, PRENDAS DE VESTIR Y PRODUCTOS DE CUERO</t>
  </si>
  <si>
    <t>DOTACIÓN (PRENDAS DE VESTIR Y CALZADO)</t>
  </si>
  <si>
    <t>A-02-02-01-003 OTROS BIENES TRANSPORTABLES (EXCEPTO PRODUCTOS METÁLICOS, MAQUINARIA Y EQUIPO)</t>
  </si>
  <si>
    <t>PASTA DE PAPEL, PAPEL Y CARTÓN</t>
  </si>
  <si>
    <t>PRODUCTOS DE HORNOS DE COQUE; PRODUCTOS DE REFINACIÓN DE PETRÓLEO Y COMBUSTIBLE NUCLEAR</t>
  </si>
  <si>
    <t>GAS DE PETROLEO Y OTROS HIDROCARBUROS</t>
  </si>
  <si>
    <t>PINTURAS Y BARNICES Y PRODUCTOS RELACIONADOS; COLORES PARA LA PINTURA ARTÍSTICA; TINTAS</t>
  </si>
  <si>
    <t>PRODUCTOS DE CAUCHO Y PLÁSTICO</t>
  </si>
  <si>
    <t>LLANTAS DE CAUCHO Y NEUMÁTICOS (CÁMARAS DE AIRE)</t>
  </si>
  <si>
    <t>OTROS PRODUCTOS DE CAUCHO</t>
  </si>
  <si>
    <t>VIDRIO Y PRODUCTOS DE VIDRIO Y OTROS PRODUCTOS NO METÁLICOS N.C.P.</t>
  </si>
  <si>
    <t>ARTÍCULOS DE CERÁMICA NO ESTRUCTURAL</t>
  </si>
  <si>
    <t>OTROS ARTÍCULOS MANUFACTURADOS N.C.P.</t>
  </si>
  <si>
    <t>A-02-02-01-004 PRODUCTOS METÁLICOS Y PAQUETES DE SOFTWARE</t>
  </si>
  <si>
    <t>PRODUCTOS METÁLICOS ELABORADOS (EXCEPTO MAQUINARIA Y EQUIPO)</t>
  </si>
  <si>
    <t>A-02-02-02 ADQUISICIÓN DE SERVICIOS</t>
  </si>
  <si>
    <t>A-02-02-02-005 SERVICIOS DE LA CONSTRUCCIÓN</t>
  </si>
  <si>
    <t>9</t>
  </si>
  <si>
    <t>05</t>
  </si>
  <si>
    <t>A-02-02-02-005-004-05 SERVICIOS ESPECIALES DE CONSTRUCCIÓN</t>
  </si>
  <si>
    <t>06</t>
  </si>
  <si>
    <t>A-02-02-02-006 SERVICIOS DE ALOJAMIENTO; SERVICIOS DE SUMINISTRO DE COMIDAS Y BEBIDAS; SERVICIOS DE TRANSPORTE; Y SERVICIOS DE DISTRIBUCIÓN DE ELECTRICIDAD, GAS Y AGUA</t>
  </si>
  <si>
    <t>ALOJAMIENTO; SERVICIOS DE SUMINISTROS DE COMIDAS Y BEBIDAS</t>
  </si>
  <si>
    <t>SERVICIOS DE ALOJAMIENTO PARA ESTANCIAS CORTAS</t>
  </si>
  <si>
    <t>OTROS SERVICIOS DE ALOJAMIENTO</t>
  </si>
  <si>
    <t>SERVICIOS DE SUMINISTRO DE COMIDAS</t>
  </si>
  <si>
    <t>SERVICIOS DE SUMINISTRO DE BEBIDAS PARA SU CONSUMO DENTRO DEL ESTABLECIMIENTO</t>
  </si>
  <si>
    <t xml:space="preserve">A-02-02-02-006-007-09 OTROS SERVICIOS DE APOYO AL TRANSPORTE  </t>
  </si>
  <si>
    <t>SERVICIOS POSTALES Y DE MENSAJERÍA</t>
  </si>
  <si>
    <t>009</t>
  </si>
  <si>
    <t>SERVICIOS DE DISTRIBUCIÓN DE ELECTRICIDAD, Y SERVICIOS DE DISTRIBUCIÓN DE GAS (POR CUENTA PROPIA)</t>
  </si>
  <si>
    <t>SERVICIOS DE DISTRIBUCIÓN DE AGUA (POR CUENTA PROPIA)</t>
  </si>
  <si>
    <t>A-02-02-02-007 SERVICIOS FINANCIEROS Y SERVICIOS CONEXOS, SERVICIOS INMOBILIARIOS Y SERVICIOS DE LEASING</t>
  </si>
  <si>
    <t>5</t>
  </si>
  <si>
    <t>07</t>
  </si>
  <si>
    <t>SERVICIOS DE ALQUILER O ARRENDAMIENTO CON O SIN OPCIÓN DE COMPRA RELATIVOS A BIENES INMUEBLES PROPIOS O ARRENDADOS</t>
  </si>
  <si>
    <t>A-02-02-02-008 SERVICIOS PRESTADOS A LAS EMPRESAS Y SERVICIOS DE PRODUCCIÓN</t>
  </si>
  <si>
    <t>3</t>
  </si>
  <si>
    <t>A-02-02-02-008-004 SERVICIOS DE TELECOMUNICACIONES, TRANSMISIÓN Y SUMINISTRO DE INFORMACIÓN</t>
  </si>
  <si>
    <t>SERVICIOS DE TELEFONÍA Y OTRAS TELECOMUNICACIONES</t>
  </si>
  <si>
    <t>SERVICIOS DE TELECOMUNICACIONES A TRAVÉS DE INTERNET</t>
  </si>
  <si>
    <t>A-02-02-02-008-007-01-2 SERVICIOS DE MANTENIMIENTO Y REPARACIÓN  DE MAQUINARIA DE OFICINAY CONTABILIDAD</t>
  </si>
  <si>
    <t>SERVICIOS DE MANTENIMIENTO Y REPARACIÓN DE MAQUINARIA Y EQUIPO DE TRANSPORTE</t>
  </si>
  <si>
    <t xml:space="preserve">A-02-02-02-008-007-02-4 SERVICIOS DE REPARACIÓN DE MUEBLES </t>
  </si>
  <si>
    <t>A-02-02-02-009 SERVICIOS PARA LA COMUNIDAD, SOCIALES Y PERSONALES</t>
  </si>
  <si>
    <t>SERVICIOS DE ALCANTARILLADO, RECOLECCIÓN, TRATAMIENTO Y DISPOSICIÓN DE DESECHOS Y OTROS SERVICIOS DE SANEAMIENTO AMBIENTAL</t>
  </si>
  <si>
    <t>SERVICIOS DE RECOLECCIÓN DE DESECHOS</t>
  </si>
  <si>
    <t>SERVICIOS DE DESCONTAMINACIÓN</t>
  </si>
  <si>
    <t>OTROS SERVICIOS DIVERSOS NCP</t>
  </si>
  <si>
    <t>010</t>
  </si>
  <si>
    <t>A-02-02-02-010 VIÁTICOS DE LOS FUNCIONARIOS EN COMISIÓN</t>
  </si>
  <si>
    <t>VIÁTICOS DE LOS FUNCIONARIOS EN COMISIÓN</t>
  </si>
  <si>
    <t>ADQUISICIÓN BIENES Y SERVICIOS</t>
  </si>
  <si>
    <t>IMPUESTOS Y MULTAS</t>
  </si>
  <si>
    <t xml:space="preserve">GRAN TOTAL </t>
  </si>
  <si>
    <t>PRUEBA VALORES</t>
  </si>
  <si>
    <t>OTRAS TRANSFERENCIAS - PREVIO CONCEPTO DGPPN</t>
  </si>
  <si>
    <t>Nación</t>
  </si>
  <si>
    <t>CSF</t>
  </si>
  <si>
    <t>SUBTOTAL TRANSFERENCIAS CORRIENTES</t>
  </si>
  <si>
    <t>INVERSION</t>
  </si>
  <si>
    <t>SSF</t>
  </si>
  <si>
    <t>1498</t>
  </si>
  <si>
    <t>1996</t>
  </si>
  <si>
    <t>MEJORAMIENTO DE LA IMAGEN Y FUNCIONALIDAD DEL EDFICIO SEDE DEL DEPARTAMENTO</t>
  </si>
  <si>
    <t>SUBTOTAL PROYECTOS DE INVERSIÓN</t>
  </si>
  <si>
    <t>pruebas</t>
  </si>
  <si>
    <t>PLAN ANUAL DE ADQUISICIONES 2019</t>
  </si>
  <si>
    <t>RUBROS PRESUPUESTALES - PAA</t>
  </si>
  <si>
    <t>SALDO PARA COMPROMETER EN EL PAA</t>
  </si>
  <si>
    <t>DIFERENCIA</t>
  </si>
  <si>
    <t>SALDO TOTAL  DISPONIBLE DEL PROYECTO</t>
  </si>
  <si>
    <t>% EJECUCIÓN DEL PAA POR RUBRO</t>
  </si>
  <si>
    <t>SUBTOTAL FUNCIONAMIENTO</t>
  </si>
  <si>
    <t>SUBTOTAL INVERSIÓN</t>
  </si>
  <si>
    <t>GRAN TOTAL</t>
  </si>
  <si>
    <t>TOPES PARA REINTEGRO  AÑO 2019</t>
  </si>
  <si>
    <t>MENOS GASTOS CAJA MENOR 2019</t>
  </si>
  <si>
    <t>A-02-02-02-008-005-09 OTROS SERVICIOS AUXILIARES</t>
  </si>
  <si>
    <t>JULIAN FELIPE AGUILAR EXT. 500
jaguilar@funcionpublica.gov.co</t>
  </si>
  <si>
    <t>43231500
81112200</t>
  </si>
  <si>
    <t>83112400
83121700</t>
  </si>
  <si>
    <t xml:space="preserve">46181503 46181604 46181533 46181504 46181708 46182000 46181804 </t>
  </si>
  <si>
    <t>DIRECCIÓN DE DESARROLLO ORGANIZACIONAL</t>
  </si>
  <si>
    <t>81111500
81111800
81112200</t>
  </si>
  <si>
    <t>93141506
80141625</t>
  </si>
  <si>
    <t xml:space="preserve">CONTRATACIÓN DIRECTA </t>
  </si>
  <si>
    <t>VALOR NETO DEL CONTRATO VIGENCIA 2019</t>
  </si>
  <si>
    <t>no</t>
  </si>
  <si>
    <t xml:space="preserve">72101507
72121103
</t>
  </si>
  <si>
    <t>Pendiente adición contrato por $9.779.420 soporte UPS</t>
  </si>
  <si>
    <t>Pendiente adición CRM por $27.359.358</t>
  </si>
  <si>
    <t>DOTACIÓN  2019</t>
  </si>
  <si>
    <t>LIBROS DE REGISTROS, LIBROS DE CONTASBILIDAD, CUADENILLOS DE NOTAS, BLOQUES PARA CARTAS, AGENDAS, ARTICULOS SIMILARES, SECANTES, ENCUADERNADORES, CLASIFICADORES PARA ARCHIVOS, FORMULARIOS Y OTROS ARTÍCULOS DE ESCRITORIO, DE PAPEL O CARTÓN</t>
  </si>
  <si>
    <t>A-02-02-01-003-002-07 LIBROS DE REGISTROS, LIBROS DE CONTASBILIDAD, CUADENILLOS DE NOTAS, BLOQUES PARA CARTAS, AGENDAS, ARTICULOS SIMILARES, SECANTES, ENCUADERNADORES, CLASIFICADORES PARA ARCHIVOS, FORMULARIOS Y OTROS ARTÍCULOS DE ESCRITORIO, DE PAPEL O CARTÓN</t>
  </si>
  <si>
    <t>A-02-02-01-003-008-09 OTROS ARTÍCULOS MANUFACTURADOS N.C.P.</t>
  </si>
  <si>
    <t>DIRECCIÓN DE GESTIÓN Y DESEMPEÑO INSTITUCIONAL</t>
  </si>
  <si>
    <t>FALTRA RESTAR LOS 13.3 MILLONES.</t>
  </si>
  <si>
    <t>VIGENCIA 2020</t>
  </si>
  <si>
    <t>MAQUINARIA DE OFICINA , CONTABILIDAD  E INFORMÁTICA</t>
  </si>
  <si>
    <t>A 02-01-01-004-006-01 MOTORES, GENERADORES Y TRANSFORMADORES ELÉCTRICOS Y SUS PARTES Y PIEZAS</t>
  </si>
  <si>
    <t>A-02-02-02-004-007-03 RADIORRECEPTORES Y RECEPTORES DE TELEVISIÓN; APARATOS PARA LA GRABACIÓN Y REPRODUCCIÓN DE SONIDO Y VIDEO; MICRÓFONOS, ALTAVOCES, AMPLIFICADORES, ETC.</t>
  </si>
  <si>
    <t>A-02-02-02-009-007-01 SERVICIOS DE  LAVADO, LIMPIEZA Y TEÑIDO</t>
  </si>
  <si>
    <t>PLAN ANUAL DE ADQUISICIONES 2020 DAFP</t>
  </si>
  <si>
    <t xml:space="preserve">GRUPO GESTIÓN ADMINISTRATIVA </t>
  </si>
  <si>
    <t>44122101 44121503 44121605 44121612 44121615 44121618 44121619 44121621 44121630 44121634 44121701 44121702 44121704 44121706 44121716 44121804 44121902 44121905 44122003 44122011 44122104 44122107  44121505 44111515</t>
  </si>
  <si>
    <t>44122101 44121503 44121605 44121612 44121615 44121618 44121619 44121621 44121630 44121634 44121701 44121702 44121704 44121706 44121716 44121804 44121902 44121905 44122003 44122011 44122104 44122107 44103124</t>
  </si>
  <si>
    <t xml:space="preserve"> HUGO ARMANDO PÉREZ EXT. 820 hperez@funcionpublica.gov.co</t>
  </si>
  <si>
    <t>SELECCIÓN ABREVIADA DE MENOR CUANTÍA</t>
  </si>
  <si>
    <t>OFICINA TECNOLOGIAS DE LA INFORMACIÓN Y LAS COMUNICACIONES</t>
  </si>
  <si>
    <t>26111601 
72101507</t>
  </si>
  <si>
    <t>C-0505-1000-4 PROYECTO DISEÑO POLÍTICAS - RECURSO 11 - CSF</t>
  </si>
  <si>
    <t>A-02-01-01-004-007-02 APARATOS TRANSMISORES DE TELEVISIÓN Y RADIO; TELEVISIÓN , VIDEO Y CÁMARAS DIGITALES; TELÉFONOS</t>
  </si>
  <si>
    <t xml:space="preserve">43191510
</t>
  </si>
  <si>
    <t>Global</t>
  </si>
  <si>
    <t>A-02-02-02-008-007-01-4 SERVICIOS DE MANTENIMIENTO Y REPARACIÓN DE MAQUINARIA Y EQUIPO DE TRANSPORTE</t>
  </si>
  <si>
    <t xml:space="preserve">43233501
43233504
</t>
  </si>
  <si>
    <t>DIRECCIÓN JURÍDICA</t>
  </si>
  <si>
    <t>80121500
80121600
80121700
80121800</t>
  </si>
  <si>
    <t>MARCELA ORTEGA MORENO. Ext. 750 aortega@funcionpublica.gov.co</t>
  </si>
  <si>
    <t>GRUPO GESTIÓN HUMANA</t>
  </si>
  <si>
    <t xml:space="preserve"> GRUPO GESTIÓN FINANCIERA</t>
  </si>
  <si>
    <t>NOHORA CONSTANZA SIABATO EXT. 430 nsiabato@funcionpublica.gov.co</t>
  </si>
  <si>
    <t>GRUPO GESTIÓN DOCUMENTAL</t>
  </si>
  <si>
    <t>32101617 
43233201</t>
  </si>
  <si>
    <t>JUDY MAGALI RODRIGUEZ SANTANA EXT. 420 jrodriguez@funcionpublica.gov.co</t>
  </si>
  <si>
    <t>81112102
43233501</t>
  </si>
  <si>
    <t>GRUPO GESTIÓN CONTRACTUAL</t>
  </si>
  <si>
    <t>LUZ DARY CUEVAS MUÑOZ EXT. 410
lcuevas@funcionpublica.gov.co</t>
  </si>
  <si>
    <t>OFICINA ASESORA DE PLANEACIÓN</t>
  </si>
  <si>
    <t>CARLOS ANDRÉS GUZMAN
EXT.850 
cguzman@funcionpublica.gov.co</t>
  </si>
  <si>
    <t>DIRECCIÓN GENERAL</t>
  </si>
  <si>
    <t>FERNANDO GRILLO RUBIANO EXT. 901
fgrillo@funcionpublica.gov.co</t>
  </si>
  <si>
    <t>JULIÁN TRUJILLO MARÍN EXT. 915
jtrujillo@funcionpublica.gov.co</t>
  </si>
  <si>
    <t>MARIA DEL PILAR GARCÍA EXT. 610 mpgarcia@funcionpublica.gov.co</t>
  </si>
  <si>
    <t>DIRECCIÓN DE PARTICIPACIÓN TRANSPARENCIA Y SERVICIO AL CIUDADANO</t>
  </si>
  <si>
    <t>FERNANDO SEGURA RESTREPO EXT. 630
fsegura@funcionpublica.gov.co</t>
  </si>
  <si>
    <t>DIRECCIÓN DE EMPLEO PÚBLICO</t>
  </si>
  <si>
    <t>ARMANDO LÓPEZ CORTES. Ext. 741 alopez@funcionpublica.gov.co</t>
  </si>
  <si>
    <t>DIRECCIÓN DE GESTIÓN DEL CONOCIMIENTO</t>
  </si>
  <si>
    <t>MAGDALENA FORERO
EXT.920
mforero@funcionpublica.gov.co</t>
  </si>
  <si>
    <t>LUZ STELLA PATIÑO Ext 600 lpatino@funcionpublica.gov.co</t>
  </si>
  <si>
    <t>SECRETARÍA GENERAL</t>
  </si>
  <si>
    <t>JAIME JIMENEZ EXT. 300
jjimenez@funcionpublica.gov.co</t>
  </si>
  <si>
    <t>A-02-01-01-004-005-01 MAQUINARIA DE OFICINA, Y CONTABILIDAD  Y SUS PARTES Y ACCESORIOS</t>
  </si>
  <si>
    <t>ADQUISICION DIFERENTES DE ACTIVOS</t>
  </si>
  <si>
    <t>DISPONIBLE</t>
  </si>
  <si>
    <t>APERTURA CAJA MENOR</t>
  </si>
  <si>
    <t>REEMBOLSOS CAJA  MENOR</t>
  </si>
  <si>
    <t>PAGOS NO ASOCIADOS A CONTRATOS ( PARQUEADERO + SERVICIOS PUBLICOS</t>
  </si>
  <si>
    <t>MENOS VIGENCIAS FUTURAS 2020</t>
  </si>
  <si>
    <t>VIGENCIAS FUTURAS COMPROMETIDAS</t>
  </si>
  <si>
    <t>ADICIÓN A CONTRATOS ( SEGUROS ENTIDAD Y FUNCIONARIOS)</t>
  </si>
  <si>
    <t>DISTRIBUCIÓN DEL PRESUPUESTO</t>
  </si>
  <si>
    <t>DISPONIBILIDAD PARA EL PAA 2020</t>
  </si>
  <si>
    <t>SUMAS IGUALES</t>
  </si>
  <si>
    <t>ADQUISICION DE ACTIVOS NO FINANCIEROS</t>
  </si>
  <si>
    <t>PRESUPUESTO ASIGNADO ADQUISICIÓN ACTIVOS</t>
  </si>
  <si>
    <t>PRESUPUESTO ASIGNADO ADQUISCIÓN DIFERENTES DE ACTIVOS</t>
  </si>
  <si>
    <t>A-02-01-01-004-007 EQUIPOS, APARATOS DE RADIO Y TELECOMUNICACIONES</t>
  </si>
  <si>
    <t>A-02-02-01-003-002 PASTA O PULPA, PAPEL Y PRODUCTOS DE PAPEL; IMPRESOS Y ARTÍCULOS RELACIONADOS</t>
  </si>
  <si>
    <t>A-02-02-01-003-00 PRODUCTOS DE HORNOS DE COQUE; PRODUCTOS DE REFINACIÓN DE PETRÓLEO Y COMBUSTIBLE NUCLEAR</t>
  </si>
  <si>
    <t>A-02-02-01-003-005  OTROS PRODUCTOS QUÍMICOS; FIBRAS ARTIFICIALES (O FIBRAS INDUSTRIALES HECHAS POR EL HOMBRE)</t>
  </si>
  <si>
    <t>A-02-02-01-003-008 OTROS BIENES TRANSPORTABLES N.C.P.</t>
  </si>
  <si>
    <t>RESOLUCION DE DISTRIBUCIÓN PRESUPUESTAL 
CUENTA</t>
  </si>
  <si>
    <t>RESOLUCION DE DISTRIBUCIÓN PRESUPUESTAL 
SUBCUENTA</t>
  </si>
  <si>
    <t>RESOLUCION DE DISTRIBUCIÓN PRESUPUESTAL 
 OBJETO</t>
  </si>
  <si>
    <t>RESOLUCION DE DISTRIBUCIÓN PRESUPUESTAL
ORDINALES</t>
  </si>
  <si>
    <t>RESOLUCION DE DISTRIBUCIÓN PRESUPUESTAL
SUBORDINALES</t>
  </si>
  <si>
    <t>ADQUISICIÓN DIFERENTES ACTIVOS</t>
  </si>
  <si>
    <t>A-02-02-02-005-004 SERVICIOS DE CONSTRUCCIÓN</t>
  </si>
  <si>
    <t>A-02-02-02-006-007 SERVICIOS DE APOYO AL TRANSPORTE</t>
  </si>
  <si>
    <t>A-02-02-02-006-009 SERVICIOS DE DISTRIBUCIÓN DE ELECTRICIDAD, GAS Y AGUA ( POR CUENTA PROPIA)</t>
  </si>
  <si>
    <t>A-02-02-02-007-001 SERVICIOS FINANCIEROS Y SERVICIOS CONEXOS</t>
  </si>
  <si>
    <t>A-02-02-02-008-002 SERVICIOS JURÍDICOS Y CONTABLES</t>
  </si>
  <si>
    <t>A-02-02-02-008-004 SERVICIOS DE TELECOMUNICACINES, TRANSMISIÓN Y SUMINISTRO DE INFORMACIÓN</t>
  </si>
  <si>
    <t>A-02-02-02-008-005 SERVICIOS DE SOPORTE</t>
  </si>
  <si>
    <t>A-02-02-02-008-007 SERVICIOS DE MANTENIMIENTO, REPARACIÓN E INSTALACIÓN (EXCEPTO SERVICIOS DE CONSTRUCCIÓN)</t>
  </si>
  <si>
    <t>A-02-02-02-008-009 OTROS SERVICIOS DE FABRICACIÓN; SERVICIOS DE EDICIÓN, IMPRESIÓN Y REPRODUCCIÓN; SERVICIOS DE RECUPERACIÓN DE MATERIALES</t>
  </si>
  <si>
    <t>A-02-02-02-009-006 SERVICIOS DE ESPARCIMIENTO, CULTURALES Y DEPORTIVOS</t>
  </si>
  <si>
    <t>A-02-02-02-009-007  OTROS SERVICIOS</t>
  </si>
  <si>
    <t>DISTRIBUCIÓN PRESUPUESTAL AÑO 2020</t>
  </si>
  <si>
    <t>FECHA 2 DE ENERO 2020.</t>
  </si>
  <si>
    <t>Elaboró: Julian Mauricio Martínez Alvarado - GGA</t>
  </si>
  <si>
    <t>PRESUPUESTO DISPONIBLE PARA ATENDER NECESIDADES DE BIENES Y SERVICIOS POR FUNCIONAMIENTO</t>
  </si>
  <si>
    <t>A-02-02-02-007-002  SERVICIOS INMOBILIARIOS</t>
  </si>
  <si>
    <r>
      <t xml:space="preserve">Adquisición de llantas, necesarias para el normal funcionamiento del parque automotor de la FUNCION PUBLICA. </t>
    </r>
    <r>
      <rPr>
        <b/>
        <sz val="20"/>
        <rFont val="Arial"/>
        <family val="2"/>
      </rPr>
      <t xml:space="preserve"> LINEA PAA No 1</t>
    </r>
  </si>
  <si>
    <t>C-0505-1000-3 PROYECTO MEJORAMIENTO ENTIDADES - RECURSO 11 - SSF</t>
  </si>
  <si>
    <t>C-0599-1000-4 MEJORAMIENTO DE LA IMAGEN Y FUNCIONALIDAD DEL EDIFICIO SEDE DEL DAFP - RECURSO 11 - CSF</t>
  </si>
  <si>
    <t>C-0505-1000-4 PROYECTO DISEÑO POLÍTICAS - RECURSO 11 - SSF</t>
  </si>
  <si>
    <t>C-0599-1000-5 PROYECTO TECNOLOGÍAS INFORMACIÓN - RECURSO 11 - SSF</t>
  </si>
  <si>
    <t>C-0599-1000-5 PROYECTO TECNOLOGÍAS INFORMACIÓN - RECURSO 11 - CSF</t>
  </si>
  <si>
    <t>C-0505-1000-3 PROYECTO MEJORAMIENTO ENTIDADES - RECURSO 11 - CSF</t>
  </si>
  <si>
    <r>
      <t>Adquisición  de la Papelería, utiles de escritorio y Oficina para el uso de las dependencias de la Función Pública.inluye además: (para DGC:  8 resmas de papel, 3 cajas de esferos negros, 1 caja de esferos rojos, 15 agendas cuadriculadas, 3 cajas de marcadores de colorres y 2 paquetes de pliegos de papel periodio. Esto con el objetivo de satisfacer las necesidades de los talleres de nación de la dimensión de gestión del conocimiento y la innovación.) (  DGyDI: Carpeta tráfico CTA transparente) (GGD:  carpetas cuatro aletas  y cajas x200; Rollo de sticker para impresora Datamax mclass, Rotulos preaplique REF 3611 Tamaño 107.9 x 46.5 mm)</t>
    </r>
    <r>
      <rPr>
        <b/>
        <sz val="20"/>
        <rFont val="Arial"/>
        <family val="2"/>
      </rPr>
      <t xml:space="preserve">  LINEA PAA No 2</t>
    </r>
  </si>
  <si>
    <t>Adquisición  de la Papelería, utiles de escritorio y Oficina para el uso de las dependencias de la Función Pública.   LINEA PAA No 2</t>
  </si>
  <si>
    <t>Adquisición  de la Papelería, utiles de escritorio y Oficina para el uso de las dependencias de la Función Pública.GGDE: Rollo cinta térmica Datamax mclass) ( Contrato de suministros)   LINEA PAA No 2</t>
  </si>
  <si>
    <t>0505039 - Servicio de apoyo para el fortalecimiento de la gestión de las entidades públicas</t>
  </si>
  <si>
    <t>Adquisición  de la Papelería, para el desarrollo de talleres en territorio (contrato de suministros) .  LINEA PAA No 2</t>
  </si>
  <si>
    <t>Adquisición  y suministro de tóner y cartuchos para impresoras. ( contrato de suminsitro)    LINEA PAA No 3</t>
  </si>
  <si>
    <t>Adquisición  y suministro de tóner y cartuchos para impresoras. (contrato de suministro)   LINEA PAA No 4</t>
  </si>
  <si>
    <t>Prestacion del servicio de Aseo y Cafeteria para el edificio Sede del Departamento.   LINEA PAA No 5</t>
  </si>
  <si>
    <t>Adquisición de SEGUROS SOAT PARA VEHICULOS.   LINEA PAA No 6</t>
  </si>
  <si>
    <t>Contratar el servicio de Mantenimiento y cargue de extintores de la Función Pública, incluidos repuestos.   LINEA PAA No 7</t>
  </si>
  <si>
    <t>Revisión, mantenimiento preventivo y correctivo de los sistemas de sonido ambiental- sonido del auditorio, hidráulico, de detección y extinción de incendios y sanitario  con respuestos y materiales.   LINEA PAA No 8</t>
  </si>
  <si>
    <t>Adquirir herramientas y materiales metálicos de ferretería para el mantenimiento preventivo y correctivo del inmueble del Departamento - contrato suministros.   LINEA PAA No 9</t>
  </si>
  <si>
    <t>Adquirir herramientas y materiales de ferretería para el mantenimiento preventivo y correctivo del inmueble del Departamento - contrato de suministros   LINEA PAA No 9</t>
  </si>
  <si>
    <t>Adquisición del programa de seguros de responsabilidad civil para los vehículos de la entidad   LINEA PAA No 10</t>
  </si>
  <si>
    <t>Renovar la suscripción y el soporte técnico del Sistema de Turnos Web de la entidad, incluida la renovación de los calificadores   LINEA PAA No 11</t>
  </si>
  <si>
    <t>Adquisición de Unidades de Imagen para Impresoras ( contrato de suministros)   LINEA PAA No 12</t>
  </si>
  <si>
    <t>Publicación de Edictos y convocatorias del Departamento Administrativo de la Función Pública en un diario de amplia circulación Nacional  LINEA PAA No 14</t>
  </si>
  <si>
    <t>MESAS PARA EL AUDITORIO DE LA ENTIDAD  LINEA PAA No 15</t>
  </si>
  <si>
    <t>Adquisición de bienes para el bienestar de los servidores públicos de la entidad.( GRECAS - HORNOS)  LINEA PAA No 16</t>
  </si>
  <si>
    <t>0505028 - Sistemas de información actualizados</t>
  </si>
  <si>
    <t>Planta eléctrica para el edificio sede 500 kva   LINEA PAA No 17</t>
  </si>
  <si>
    <t>Equipos y materiales para  necesidades del plan de austeridad y gestión ambiental - residuos sólidos  LINEA PAA No 18</t>
  </si>
  <si>
    <t>Certificación de inspección de acreditación  de los dos ascensores  LINEA PAA No 19</t>
  </si>
  <si>
    <t>0599016 - Sedes mantenidas</t>
  </si>
  <si>
    <t>Estudios técnicos de sismorresistencia del edificio sede  LINEA PAA No 20</t>
  </si>
  <si>
    <t>Prestación de servicios de apoyo a la gestión   LINEA PAA No 21</t>
  </si>
  <si>
    <t>Prestación de servicios profesionales   LINEA PAA No 22</t>
  </si>
  <si>
    <t>Servicios de Fumigación de las áreas locativas del DAFP  LINEA PAA No 24</t>
  </si>
  <si>
    <t>Reparaciones locativas  LINEA PAA No 26</t>
  </si>
  <si>
    <t>Adquisición del programa de seguros del inmueble y bienes muebles y responsabilidad civil de servidores públicos  LINEA PAA No 27</t>
  </si>
  <si>
    <t>Obras de adecuación edificio sede  LINEA PAA No 28</t>
  </si>
  <si>
    <t>Interventoría técnica, administrativa y financiera  LINEA PAA No 29</t>
  </si>
  <si>
    <t>Impresora a color trabajo pesado  LINEA PAA No 30</t>
  </si>
  <si>
    <t>Radios de comunicación  LINEA PAA No 31</t>
  </si>
  <si>
    <t>Servicio de mantenimiento preventivo y correctivo  para el parque automotor del Departamento, incluidos los repuestos  LINEA PAA No 32</t>
  </si>
  <si>
    <t>Soporte técnico y mantenimiento preventivo y correctivo de los aires acondicionados del auditorio de la entidad.  LINEA PAA No 33</t>
  </si>
  <si>
    <t>Soporte y mantenimiento Sigep I  LINEA PAA No 34</t>
  </si>
  <si>
    <t>Soporte y mantenimiento Sigep II  LINEA PAA No 35</t>
  </si>
  <si>
    <t xml:space="preserve">0599068 - Documentos para la planeación estratégica en TI </t>
  </si>
  <si>
    <t>Estrategia de Gobierno Digital - Arquitectura Iteración corta de Gestión de TI  LINEA PAA No 36</t>
  </si>
  <si>
    <t>Estrategia de Gobierno Digital - Seguridad de la información  LINEA PAA No 37</t>
  </si>
  <si>
    <t>Adquisición al soporte de la SAN  LINEA PAA No 38</t>
  </si>
  <si>
    <t>Adquisición del soporte de la UPS   LINEA PAA No 39</t>
  </si>
  <si>
    <t>Adquisición de servidor para Xroad  LINEA PAA No 40</t>
  </si>
  <si>
    <t>Suscripción Herramienta de Chat  LINEA PAA No 41</t>
  </si>
  <si>
    <t>0599066 - Servicios de información actualizados</t>
  </si>
  <si>
    <t>Suscripción a herramienta de correo masivo  LINEA PAA No 42</t>
  </si>
  <si>
    <t>0599069 - Servicios tecnológicos</t>
  </si>
  <si>
    <t>Soporte para la plataforma de voz IP  LINEA PAA No 43</t>
  </si>
  <si>
    <t>Segunda fase de implementación IPV6  LINEA PAA No 44</t>
  </si>
  <si>
    <t>Renovación de suscripción de bloque de direcciones IP V.6   LINEA PAA No 45</t>
  </si>
  <si>
    <t>Suscripción al soporte de Licencias TOAD  LINEA PAA No 46</t>
  </si>
  <si>
    <t>Suscripción al Licenciamiento Microsoft Software Assurance, Office 365 y Bolsa de Soporte microsoft  LINEA PAA No 47</t>
  </si>
  <si>
    <t>Suscripción al licenciamiento CRM  LINEA PAA No 48</t>
  </si>
  <si>
    <t>Parametrización y ajustes de la plataforma CRM   LINEA PAA No 49</t>
  </si>
  <si>
    <t>Suscripción y soporte al servicio del software de inventarios  LINEA PAA No 50</t>
  </si>
  <si>
    <t>Prestar los servicios de soporte y derechos de actualizacion de versiones, para la correcta operación de la mesa de servicio de la herramienta proactivaNET.  LINEA PAA No 51</t>
  </si>
  <si>
    <t>Adquirir la renovación de la suscripción del licenciamiento Suite Adobe Creative Cloud durante doce (12) meses  LINEA PAA No 52</t>
  </si>
  <si>
    <t>Suscripción al licenciamiento de software de antivirus  LINEA PAA No 53</t>
  </si>
  <si>
    <t>Suscripción al licenciamiento de software de gestión de proyectos por 1 año  LINEA PAA No 54</t>
  </si>
  <si>
    <t>Suscripción al licenciamiento del software Tableau  LINEA PAA No 55</t>
  </si>
  <si>
    <t>Contratar el proceso de Interoperabilidad para el SIGEP II   LINEA PAA No 56</t>
  </si>
  <si>
    <t>Contratar el desarrollo, ajustes y parametrización de la APP de Función Pública  LINEA PAA No 57</t>
  </si>
  <si>
    <t>Contratar el soporte y bolsa de horas de parametrización para el sistema de nómina  LINEA PAA No 58</t>
  </si>
  <si>
    <t>Diseño y desarrollo del Sistema de información SUIT versión 4  LINEA PAA No 59</t>
  </si>
  <si>
    <t>Oracle Licenciamiento y soporte  LINEA PAA No 60</t>
  </si>
  <si>
    <t>Adquisición de licenciamiento Redhat   LINEA PAA No 61</t>
  </si>
  <si>
    <t>Suscripción al licenciamiento, servicios de soporte para las licencias del software Liferay, así como entrenamiento y bolsa de horas de soporte especializado conforme lo especificado en la ficha técnica  LINEA PAA No 62</t>
  </si>
  <si>
    <t>Prestación de los servicios de Centro de Datos y Nube pública  LINEA PAA No 63</t>
  </si>
  <si>
    <t>Computadores de escritorio y portatiles  LINEA PAA No 64</t>
  </si>
  <si>
    <t>Adquisición e instalación de un sistema de Pararrayos  LINEA PAA No 65</t>
  </si>
  <si>
    <t>Adquisición de un Regulador  LINEA PAA No 66</t>
  </si>
  <si>
    <t>Suscripciòn a servicio de mensajerìa  LINEA PAA No 67</t>
  </si>
  <si>
    <t>Transformador de corriente para el edificio sede  LINEA PAA No 68</t>
  </si>
  <si>
    <t>Prestar los servicios de vigilancia, seguimiento y control diario de los procesos  judiciales a nivel Nacional, diferentes a la ciudad de Bogotá D.C.  LINEA PAA No 69</t>
  </si>
  <si>
    <t>Adquisición de la dotación de labor y elementos de trabajo.    LINEA PAA No 70</t>
  </si>
  <si>
    <t>Dotacion industrial para el personal de apoyo de la entidad y los brigadistas.  LINEA PAA No 71</t>
  </si>
  <si>
    <t>Contratar los Servicios de Bienestar Social e Incentivos para los servidores de la Función Pública y sus Familias  LINEA PAA No 72</t>
  </si>
  <si>
    <t>Adquirir elementos para la carnetización del personal de la entidad (Comtrato de suministros)  LINEA PAA No 73</t>
  </si>
  <si>
    <t>Prestación de servicios para la realización de valoraciones ocupacionales y exámenes médicos de ingreso, retiro, periódicos y otras complementarias, que sean necesarias realizar a los servidores del Departamento Administrativo de la Función Pública  LINEA PAA No 74</t>
  </si>
  <si>
    <t>Adquisición de dispositivos de firma digital para los servidores del Departamento que son  usuarios del SIIF.LINEA PAA No 75</t>
  </si>
  <si>
    <t>Adquirir los certificados para la implementación de firma digital y estampado cronologico como mecanismo de protección y autenticidad e integridad de los documentos electrónicos de archivo dentro del Sistema de Gestión Documental   LINEA PAA No 76</t>
  </si>
  <si>
    <t>Prestar el servicio de Correo Electrónico Certificado, que proporcionen notificación electrónica por e-mail para Función Pública, optimizando la administración del correo electrónico actual.  LINEA PAA No 77</t>
  </si>
  <si>
    <t>Prestar el servicio de organización de eventos, catering, logística para los diferentes eventos de Función Pública  LINEA PAA No 78</t>
  </si>
  <si>
    <t>Prestación de Servicios por parte del Departamento Nacional de Estadística – DANE  para realizar el proceso de evaluación y certificación de la calidad del proceso estadístico implementado en la operación estadística "Medición del desempeño Institucional" a cargo del Departamento Administrativo de Función Pública DAFP, en el marco de los requisitos establecidos en la Norma Técnica de Calidad Estadística - Requisitos de calidad para la generación de estadísticas  (NTCPE1000:2017).  LINEA PAA No 79</t>
  </si>
  <si>
    <t>Suministro de tiquetes aéreos nacionales para el desplazamiento de los servidores y contratistas (en cuyos contratos esté pactada esta condición), del Departamento Administrativo de la Función Pública, de conformidad con las especificaciones de la ficha técnica del Acuerdo Marco de Precios.  LINEA PAA No 80</t>
  </si>
  <si>
    <t xml:space="preserve">0505004 - Documento Metodológico </t>
  </si>
  <si>
    <t>Prestación de servicios profesionales  LINEA PAA No 81</t>
  </si>
  <si>
    <t>Prestación de servicios profesionales  LINEA PAA No 82</t>
  </si>
  <si>
    <t>Prestación de servicios profesionales  LINEA PAA No 83</t>
  </si>
  <si>
    <t>Prestación de servicios profesionales  LINEA PAA No 84</t>
  </si>
  <si>
    <t>0505002 - Documento de lineamientos técnicos</t>
  </si>
  <si>
    <t>Prestación de servicios profesionales  LINEA PAA No 85</t>
  </si>
  <si>
    <t>Prestación de servicios profesionales  LINEA PAA No 86</t>
  </si>
  <si>
    <t xml:space="preserve">0503001 - Documentos de investigación </t>
  </si>
  <si>
    <t>Prestación de servicios profesionales  LINEA PAA No 87</t>
  </si>
  <si>
    <t>0505042 - Servicios de asistencia técnica para el diseño institucional de las entidades</t>
  </si>
  <si>
    <t>Prestación de servicios profesionales  LINEA PAA No 88</t>
  </si>
  <si>
    <t>Prestación de servicios profesionales  LINEA PAA No 89</t>
  </si>
  <si>
    <t>Prestación de servicios profesionales  LINEA PAA No 90</t>
  </si>
  <si>
    <t>0505005 - Documentos normativos o con lineamientos para la interpretación de las normas que regulan la política</t>
  </si>
  <si>
    <t>Prestación de servicios profesionales  LINEA PAA No 91</t>
  </si>
  <si>
    <t>0505003 - Documentos de Planeación</t>
  </si>
  <si>
    <t>Prestación de servicios profesionales  LINEA PAA No 92</t>
  </si>
  <si>
    <t>Prestación de servicios profesionales  LINEA PAA No 93</t>
  </si>
  <si>
    <t>0505037 - Sistema de Control Interno</t>
  </si>
  <si>
    <t>Prestación de servicios profesionales  LINEA PAA No 94</t>
  </si>
  <si>
    <t>Prestación de servicios profesionales  LINEA PAA No 95</t>
  </si>
  <si>
    <t>Prestación de servicios profesionales  LINEA PAA No 96</t>
  </si>
  <si>
    <t>Prestación de servicios profesionales  LINEA PAA No 97</t>
  </si>
  <si>
    <t>0505044 - Servicio de asistencia técnica para la implementación de la política de Integridad</t>
  </si>
  <si>
    <t>Prestación de servicios profesionales  LINEA PAA No 98</t>
  </si>
  <si>
    <t>0505007 - Servicio de educación informal de Multiplicadores en procesos de control social</t>
  </si>
  <si>
    <t>Prestación de servicios profesionales  LINEA PAA No 99</t>
  </si>
  <si>
    <t>0505017 - Servicio de asistencia técnica para la implementación de la política de trámites</t>
  </si>
  <si>
    <t>Prestación de servicios profesionales  LINEA PAA No 100</t>
  </si>
  <si>
    <t>0505015 - Servicio de asistencia técnica en rendición de cuentas, participación, transparencia y servicio al ciudadano</t>
  </si>
  <si>
    <t>Prestación de servicios profesionales  LINEA PAA No 101</t>
  </si>
  <si>
    <t>Prestación de servicios profesionales  LINEA PAA No 102</t>
  </si>
  <si>
    <t>Prestación de servicios profesionales  LINEA PAA No 103</t>
  </si>
  <si>
    <t>Prestación de servicios profesionales  LINEA PAA No 104</t>
  </si>
  <si>
    <t>Prestación de servicios profesionales  LINEA PAA No 105</t>
  </si>
  <si>
    <t>Prestación de servicios profesionales  LINEA PAA No 106</t>
  </si>
  <si>
    <t>Prestación de servicios profesionales  LINEA PAA No 107</t>
  </si>
  <si>
    <t>Prestación de servicios profesionales  LINEA PAA No 108</t>
  </si>
  <si>
    <t>Prestación de servicios profesionales  LINEA PAA No 109</t>
  </si>
  <si>
    <t>Prestación de servicios de apoyo a la gestión  LINEA PAA No 111</t>
  </si>
  <si>
    <t>Prestación de servicios profesionales  LINEA PAA No 112</t>
  </si>
  <si>
    <t>Prestación de servicios profesionales  LINEA PAA No 113</t>
  </si>
  <si>
    <t>Prestación de servicios profesionales  LINEA PAA No 114</t>
  </si>
  <si>
    <t>Prestación de servicios profesionales  LINEA PAA No 115</t>
  </si>
  <si>
    <t>Prestación de servicios profesionales  LINEA PAA No 116</t>
  </si>
  <si>
    <t>Prestación de servicios profesionales  LINEA PAA No 117</t>
  </si>
  <si>
    <t>Prestación de servicios profesionales  LINEA PAA No 118</t>
  </si>
  <si>
    <t>Prestación de servicios profesionales  LINEA PAA No 119</t>
  </si>
  <si>
    <t>Prestación de servicios profesionales  LINEA PAA No 120</t>
  </si>
  <si>
    <t>Prestación de servicios de apoyo a la gestión  LINEA PAA No 121</t>
  </si>
  <si>
    <t>Prestación de servicios profesionales  LINEA PAA No 122</t>
  </si>
  <si>
    <t>Prestación de servicios profesionales  LINEA PAA No 123</t>
  </si>
  <si>
    <t>Prestación de servicios profesionales  LINEA PAA No 124</t>
  </si>
  <si>
    <t>Prestación de servicios profesionales  LINEA PAA No 125</t>
  </si>
  <si>
    <t>Prestación de servicios profesionales LINEA PAA No 126</t>
  </si>
  <si>
    <t>0505018 - Servicio de asistencia técnica para la implementación de las políticas de Gestión y Desempeño</t>
  </si>
  <si>
    <t>Prestación de servicios profesionales  LINEA PAA No 127</t>
  </si>
  <si>
    <t>Prestación de servicios profesionales  LINEA PAA No 128</t>
  </si>
  <si>
    <t>Prestación de servicios profesionales  LINEA PAA No 129</t>
  </si>
  <si>
    <t>Prestación de servicios profesionales  LINEA PAA No 130</t>
  </si>
  <si>
    <t>Prestación de servicios profesionales  LINEA PAA No 131</t>
  </si>
  <si>
    <t>Prestación de servicios profesionales  LINEA PAA No 132</t>
  </si>
  <si>
    <t>Prestación de servicios profesionales  LINEA PAA No 133</t>
  </si>
  <si>
    <t>Prestación de servicios profesionales  LINEA PAA No 134</t>
  </si>
  <si>
    <t>Prestación de servicios profesionales  LINEA PAA No 135</t>
  </si>
  <si>
    <t>Prestación de servicios profesionales  LINEA PAA No 136</t>
  </si>
  <si>
    <t>Prestación de servicios profesionales  LINEA PAA No 137</t>
  </si>
  <si>
    <t>Prestación de servicios profesionales  LINEA PAA No 138</t>
  </si>
  <si>
    <t>Prestación de servicios profesionales  LINEA PAA No 139</t>
  </si>
  <si>
    <t>Prestación de servicios profesionales  LINEA PAA No 140</t>
  </si>
  <si>
    <t>Prestación de servicios profesionales  LINEA PAA No 141</t>
  </si>
  <si>
    <t>Prestación de servicios profesionales  LINEA PAA No 142</t>
  </si>
  <si>
    <t>Prestación de servicios profesionales  LINEA PAA No 143</t>
  </si>
  <si>
    <t>Prestación de servicios profesionales  LINEA PAA No 144</t>
  </si>
  <si>
    <t>Prestación de servicios profesionales  LINEA PAA No 145</t>
  </si>
  <si>
    <t>0505045 - Servicio de asistencia técnica para la implementación de la política de gestión del conocimiento y la innovación</t>
  </si>
  <si>
    <t>Prestación de servicios profesionales  LINEA PAA No 147</t>
  </si>
  <si>
    <t>Prestación de servicios profesionales  LINEA PAA No 148</t>
  </si>
  <si>
    <t>Prestación de servicios profesionales  LINEA PAA No 149</t>
  </si>
  <si>
    <t>Prestación de servicios profesionales  LINEA PAA No 150</t>
  </si>
  <si>
    <t>Prestación de servicios profesionales  LINEA PAA No 151</t>
  </si>
  <si>
    <t>Prestación de servicios profesionales  LINEA PAA No 152</t>
  </si>
  <si>
    <t>Prestación de servicios profesionales  LINEA PAA No 153</t>
  </si>
  <si>
    <t>Prestación de servicios profesionales  LINEA PAA No 154</t>
  </si>
  <si>
    <t>Prestación de servicios profesionales  LINEA PAA No 155</t>
  </si>
  <si>
    <t>Prestación de servicios profesionales  LINEA PAA No 156</t>
  </si>
  <si>
    <t>Prestación de servicios profesionales  LINEA PAA No 157</t>
  </si>
  <si>
    <t>Prestación de servicios profesionales  LINEA PAA No 158</t>
  </si>
  <si>
    <t>Prestación de servicios profesionales  LINEA PAA No 159</t>
  </si>
  <si>
    <t>Prestación de servicios profesionales  LINEA PAA No 160</t>
  </si>
  <si>
    <t>Prestación de servicios profesionales  LINEA PAA No 161</t>
  </si>
  <si>
    <t>Prestación de servicios profesionales  LINEA PAA No 162</t>
  </si>
  <si>
    <t>Prestación de servicios profesionales  LINEA PAA No 163</t>
  </si>
  <si>
    <t>Prestación de servicios profesionales  LINEA PAA No 164</t>
  </si>
  <si>
    <t>Prestación de servicios profesionales  LINEA PAA No 165</t>
  </si>
  <si>
    <t>Prestación de servicios profesionales  LINEA PAA No 166</t>
  </si>
  <si>
    <t>Prestación de servicios profesionales  LINEA PAA No 167</t>
  </si>
  <si>
    <t>Prestación de servicios profesionales  LINEA PAA No 168</t>
  </si>
  <si>
    <t>Prestación de servicios profesionales  LINEA PAA No 169</t>
  </si>
  <si>
    <t>Prestación de servicios profesionales  LINEA PAA No 170</t>
  </si>
  <si>
    <t>Prestación de servicios profesionales  LINEA PAA No 171</t>
  </si>
  <si>
    <t>Prestación de servicios profesionales  LINEA PAA No 172</t>
  </si>
  <si>
    <t>Prestación de servicios profesionales  LINEA PAA No 173</t>
  </si>
  <si>
    <t>Prestación de servicios profesionales  LINEA PAA No 174</t>
  </si>
  <si>
    <t>Prestación de servicios de apoyo a la gestión  LINEA PAA No 175</t>
  </si>
  <si>
    <t>Prestación de servicios profesionales  LINEA PAA No 176</t>
  </si>
  <si>
    <t>Prestación de servicios profesionales  LINEA PAA No 177</t>
  </si>
  <si>
    <t>Prestación de servicios profesionales  LINEA PAA No 178</t>
  </si>
  <si>
    <t>Prestación de servicios profesionales  LINEA PAA No 179</t>
  </si>
  <si>
    <t>Prestación de servicios profesionales  LINEA PAA No 180</t>
  </si>
  <si>
    <t>Prestación de servicios de apoyo a la gestión  LINEA PAA No 181</t>
  </si>
  <si>
    <t>Prestación de servicios profesionales  LINEA PAA No 182</t>
  </si>
  <si>
    <t>Prestación de servicios profesionales  LINEA PAA No 183</t>
  </si>
  <si>
    <t>Prestación de servicios profesionales  LINEA PAA No 184</t>
  </si>
  <si>
    <t>Prestación de servicios profesionales  LINEA PAA No 185</t>
  </si>
  <si>
    <t>Prestación de servicios profesionales  LINEA PAA No 186</t>
  </si>
  <si>
    <t>Prestación de servicios profesionales  LINEA PAA No 187</t>
  </si>
  <si>
    <t>Prestación de servicios profesionales  LINEA PAA No 188</t>
  </si>
  <si>
    <t>Prestación de servicios profesionales  LINEA PAA No 189</t>
  </si>
  <si>
    <t>Prestación de servicios profesionales  LINEA PAA No 190</t>
  </si>
  <si>
    <t>Prestación de servicios profesionales  LINEA PAA No 191</t>
  </si>
  <si>
    <t>Prestación de servicios profesionales  LINEA PAA No 192</t>
  </si>
  <si>
    <t>Prestación de servicios profesionales  LINEA PAA No 193</t>
  </si>
  <si>
    <t>Prestación de servicios profesionales  LINEA PAA No 194</t>
  </si>
  <si>
    <t>Prestación de servicios profesionales  LINEA PAA No 195</t>
  </si>
  <si>
    <t>Prestación de servicios profesionales  LINEA PAA No 196</t>
  </si>
  <si>
    <t>Prestación de servicios de apoyo a la gestión  LINEA PAA No 197</t>
  </si>
  <si>
    <t>0505006 - Servicio de Asistencia Técnica en Gestión Estratégica del Talento humano</t>
  </si>
  <si>
    <t>Prestación de servicios profesionales  LINEA PAA No 198</t>
  </si>
  <si>
    <t>Prestación de servicios profesionales  LINEA PAA No 199</t>
  </si>
  <si>
    <t>Prestación de servicios profesionales  LINEA PAA No 200</t>
  </si>
  <si>
    <t>Prestación de servicios profesionales  LINEA PAA No 201</t>
  </si>
  <si>
    <t>Prestación de servicios profesionales  LINEA PAA No 202</t>
  </si>
  <si>
    <t>Prestación de servicios profesionales  LINEA PAA No 203</t>
  </si>
  <si>
    <t>Prestación de servicios profesionales  LINEA PAA No 204</t>
  </si>
  <si>
    <t>Prestación de servicios profesionales  LINEA PAA No 205</t>
  </si>
  <si>
    <t>Prestación de servicios profesionales  LINEA PAA No 206</t>
  </si>
  <si>
    <t>Prestación de servicios profesionales  LINEA PAA No 207</t>
  </si>
  <si>
    <t>Prestación de servicios profesionales  LINEA PAA No 208</t>
  </si>
  <si>
    <t>Prestación de servicios profesionales  LINEA PAA No 209</t>
  </si>
  <si>
    <t>Enero</t>
  </si>
  <si>
    <t>Contratación Directa</t>
  </si>
  <si>
    <t>ARMANDO LÓPEZ CORTÉS 
DIRECTOR JURÍDICO ENCARGADO DE LA SECRETARIA GENERAL</t>
  </si>
  <si>
    <t>SERVICIOS DE PUBLICIDAD Y EL SUMINISTRO DE ESPACIO O TIEMPO PUBLICITARIOS</t>
  </si>
  <si>
    <t>599</t>
  </si>
  <si>
    <t>-</t>
  </si>
  <si>
    <t>72101510
72101511   
72101509
72101507
72151605</t>
  </si>
  <si>
    <t>Soporte técnico y mantenimiento preventivo y correctivo de los equipos de computo y dispositivos tecnológicos, con soporte técnico, suministro de repuestos y personal de apoyo en sitio para el Departamento Administrativo de la Función Pública.  LINEA PAA No 13</t>
  </si>
  <si>
    <t>Tiquetes aéreos nacionales  LINEA PAA No 23</t>
  </si>
  <si>
    <t xml:space="preserve">72102103 -72102104 </t>
  </si>
  <si>
    <t>48101915
52121604</t>
  </si>
  <si>
    <t>Dotación  para el auditorio de la entidad y sala de juntas : Manteles, bandejas, cubremanteles, recipientes.  LINEA PAA No 25</t>
  </si>
  <si>
    <t>80101500
80101600</t>
  </si>
  <si>
    <t>43212200
43201800
43201600</t>
  </si>
  <si>
    <t>32131000
39121000</t>
  </si>
  <si>
    <t>81111500
43211500</t>
  </si>
  <si>
    <t>81111500
81111800
43233500</t>
  </si>
  <si>
    <t>81112200
81111500
43232300
81112500
81112501</t>
  </si>
  <si>
    <t>81111500
81111800
43233200
43233205</t>
  </si>
  <si>
    <t xml:space="preserve">
44102002 
55121807
</t>
  </si>
  <si>
    <t>Prestación de servicios profesionales  LINEA PAA No 110</t>
  </si>
  <si>
    <t>Prestación de servicios profesionales  LINEA PAA No 146</t>
  </si>
  <si>
    <t xml:space="preserve">
C-0505-1000-3 PROYECTO MEJORAMIENTO ENTIDADES - RECURSO 11 - SSF</t>
  </si>
  <si>
    <t>LUZ DARY CUEVAS   EXT. 410
lcuevas@funcionpublica.gov.co</t>
  </si>
  <si>
    <t>505</t>
  </si>
  <si>
    <t>TECNOLOGÍAS DE LA INFORMACIÓN</t>
  </si>
  <si>
    <t>MEJORMAIENTO E3TIDADES</t>
  </si>
  <si>
    <t>MEJORMAIENTO ENTIDADES</t>
  </si>
  <si>
    <t>DISEÑO POLÍTICAS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</si>
</sst>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6">
    <numFmt numFmtId="41" formatCode="_(* #,##0_);_(* \(#,##0\);_(* &quot;-&quot;_);_(@_)"/>
    <numFmt numFmtId="44" formatCode="_(&quot;$&quot;\ * #,##0.00_);_(&quot;$&quot;\ * \(#,##0.00\);_(&quot;$&quot;\ * &quot;-&quot;??_);_(@_)"/>
    <numFmt numFmtId="164" formatCode="_-&quot;$&quot;* #,##0_-;\-&quot;$&quot;* #,##0_-;_-&quot;$&quot;* &quot;-&quot;_-;_-@_-"/>
    <numFmt numFmtId="165" formatCode="_-* #,##0_-;\-* #,##0_-;_-* &quot;-&quot;_-;_-@_-"/>
    <numFmt numFmtId="166" formatCode="_-&quot;$&quot;* #,##0.00_-;\-&quot;$&quot;* #,##0.00_-;_-&quot;$&quot;* &quot;-&quot;??_-;_-@_-"/>
    <numFmt numFmtId="167" formatCode="_-&quot;$&quot;\ * #,##0_-;\-&quot;$&quot;\ * #,##0_-;_-&quot;$&quot;\ * &quot;-&quot;_-;_-@_-"/>
    <numFmt numFmtId="168" formatCode="_-&quot;$&quot;\ * #,##0.00_-;\-&quot;$&quot;\ * #,##0.00_-;_-&quot;$&quot;\ * &quot;-&quot;??_-;_-@_-"/>
    <numFmt numFmtId="169" formatCode="_-&quot;$&quot;* #,##0.00_-;\-&quot;$&quot;* #,##0.00_-;_-&quot;$&quot;* &quot;-&quot;_-;_-@_-"/>
    <numFmt numFmtId="170" formatCode="_(&quot;$&quot;\ * #,##0_);_(&quot;$&quot;\ * \(#,##0\);_(&quot;$&quot;\ * &quot;-&quot;??_);_(@_)"/>
    <numFmt numFmtId="171" formatCode="_([$$-240A]\ * #,##0.00_);_([$$-240A]\ * \(#,##0.00\);_([$$-240A]\ * &quot;-&quot;??_);_(@_)"/>
    <numFmt numFmtId="172" formatCode="&quot;$&quot;\ #,##0.00"/>
    <numFmt numFmtId="173" formatCode="#,##0.00_ ;\-#,##0.00\ "/>
    <numFmt numFmtId="174" formatCode="_-[$$-240A]* #,##0.00_-;\-[$$-240A]* #,##0.00_-;_-[$$-240A]* &quot;-&quot;??_-;_-@_-"/>
    <numFmt numFmtId="175" formatCode="[$-1240A]&quot;$&quot;\ #,##0.00;\(&quot;$&quot;\ #,##0.00\)"/>
    <numFmt numFmtId="176" formatCode="0.000%"/>
    <numFmt numFmtId="177" formatCode="&quot;$&quot;\ #,##0"/>
  </numFmts>
  <fonts count="181" x14ac:knownFonts="1">
    <font>
      <sz val="16"/>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6"/>
      <color theme="1"/>
      <name val="Calibri"/>
      <family val="2"/>
      <scheme val="minor"/>
    </font>
    <font>
      <b/>
      <sz val="16"/>
      <color theme="1"/>
      <name val="Calibri"/>
      <family val="2"/>
      <scheme val="minor"/>
    </font>
    <font>
      <sz val="16"/>
      <color theme="0"/>
      <name val="Calibri"/>
      <family val="2"/>
      <scheme val="minor"/>
    </font>
    <font>
      <b/>
      <sz val="16"/>
      <color theme="5" tint="-0.499984740745262"/>
      <name val="Calibri"/>
      <family val="2"/>
      <scheme val="minor"/>
    </font>
    <font>
      <sz val="14"/>
      <color theme="1"/>
      <name val="Calibri"/>
      <family val="2"/>
      <scheme val="minor"/>
    </font>
    <font>
      <sz val="12"/>
      <color theme="1"/>
      <name val="Arial"/>
      <family val="2"/>
    </font>
    <font>
      <sz val="11"/>
      <color theme="1"/>
      <name val="Calibri"/>
      <family val="2"/>
      <scheme val="minor"/>
    </font>
    <font>
      <sz val="11"/>
      <color rgb="FFFF0000"/>
      <name val="Calibri"/>
      <family val="2"/>
      <scheme val="minor"/>
    </font>
    <font>
      <sz val="20"/>
      <color theme="5" tint="-0.499984740745262"/>
      <name val="Calibri"/>
      <family val="2"/>
      <scheme val="minor"/>
    </font>
    <font>
      <sz val="12"/>
      <color theme="1"/>
      <name val="Calibri"/>
      <family val="2"/>
      <scheme val="minor"/>
    </font>
    <font>
      <b/>
      <sz val="36"/>
      <color theme="1"/>
      <name val="Calibri"/>
      <family val="2"/>
      <scheme val="minor"/>
    </font>
    <font>
      <b/>
      <sz val="20"/>
      <color rgb="FFFF0000"/>
      <name val="Calibri"/>
      <family val="2"/>
      <scheme val="minor"/>
    </font>
    <font>
      <b/>
      <sz val="11"/>
      <color theme="1"/>
      <name val="Calibri"/>
      <family val="2"/>
      <scheme val="minor"/>
    </font>
    <font>
      <sz val="16"/>
      <name val="Calibri"/>
      <family val="2"/>
      <scheme val="minor"/>
    </font>
    <font>
      <sz val="18"/>
      <color theme="1"/>
      <name val="Calibri"/>
      <family val="2"/>
      <scheme val="minor"/>
    </font>
    <font>
      <u/>
      <sz val="11"/>
      <color rgb="FF0000FF"/>
      <name val="Calibri"/>
      <family val="2"/>
      <scheme val="minor"/>
    </font>
    <font>
      <u/>
      <sz val="11"/>
      <color theme="10"/>
      <name val="Calibri"/>
      <family val="2"/>
      <scheme val="minor"/>
    </font>
    <font>
      <b/>
      <sz val="12"/>
      <color theme="1"/>
      <name val="Calibri"/>
      <family val="2"/>
      <scheme val="minor"/>
    </font>
    <font>
      <b/>
      <sz val="22"/>
      <color theme="5" tint="-0.499984740745262"/>
      <name val="Calibri"/>
      <family val="2"/>
      <scheme val="minor"/>
    </font>
    <font>
      <b/>
      <sz val="22"/>
      <color theme="1"/>
      <name val="Calibri"/>
      <family val="2"/>
      <scheme val="minor"/>
    </font>
    <font>
      <sz val="20"/>
      <color theme="1"/>
      <name val="Calibri"/>
      <family val="2"/>
      <scheme val="minor"/>
    </font>
    <font>
      <b/>
      <sz val="26"/>
      <name val="Calibri"/>
      <family val="2"/>
      <scheme val="minor"/>
    </font>
    <font>
      <b/>
      <sz val="26"/>
      <color theme="1"/>
      <name val="Calibri"/>
      <family val="2"/>
      <scheme val="minor"/>
    </font>
    <font>
      <sz val="11"/>
      <name val="Calibri"/>
      <family val="2"/>
      <scheme val="minor"/>
    </font>
    <font>
      <b/>
      <sz val="12"/>
      <color theme="1"/>
      <name val="Arial"/>
      <family val="2"/>
    </font>
    <font>
      <b/>
      <sz val="28"/>
      <color rgb="FFFF0000"/>
      <name val="Calibri"/>
      <family val="2"/>
      <scheme val="minor"/>
    </font>
    <font>
      <b/>
      <sz val="14"/>
      <color rgb="FFFF0000"/>
      <name val="Calibri"/>
      <family val="2"/>
      <scheme val="minor"/>
    </font>
    <font>
      <b/>
      <sz val="26"/>
      <color rgb="FF002060"/>
      <name val="Arial Narrow"/>
      <family val="2"/>
    </font>
    <font>
      <b/>
      <sz val="24"/>
      <color rgb="FF002060"/>
      <name val="Arial Narrow"/>
      <family val="2"/>
    </font>
    <font>
      <b/>
      <sz val="24"/>
      <name val="Arial Narrow"/>
      <family val="2"/>
    </font>
    <font>
      <sz val="24"/>
      <name val="Arial"/>
      <family val="2"/>
    </font>
    <font>
      <b/>
      <sz val="15"/>
      <name val="Arial"/>
      <family val="2"/>
    </font>
    <font>
      <sz val="15"/>
      <name val="Arial"/>
      <family val="2"/>
    </font>
    <font>
      <b/>
      <sz val="20"/>
      <name val="Arial"/>
      <family val="2"/>
    </font>
    <font>
      <sz val="15"/>
      <color theme="1"/>
      <name val="Arial"/>
      <family val="2"/>
    </font>
    <font>
      <b/>
      <sz val="15"/>
      <color theme="1"/>
      <name val="Arial"/>
      <family val="2"/>
    </font>
    <font>
      <strike/>
      <sz val="16"/>
      <color theme="1"/>
      <name val="Calibri"/>
      <family val="2"/>
      <scheme val="minor"/>
    </font>
    <font>
      <b/>
      <sz val="24"/>
      <name val="Arial"/>
      <family val="2"/>
    </font>
    <font>
      <b/>
      <sz val="9"/>
      <color indexed="81"/>
      <name val="Tahoma"/>
      <family val="2"/>
    </font>
    <font>
      <sz val="9"/>
      <color indexed="81"/>
      <name val="Tahoma"/>
      <family val="2"/>
    </font>
    <font>
      <b/>
      <sz val="16"/>
      <color theme="0"/>
      <name val="Calibri"/>
      <family val="2"/>
      <scheme val="minor"/>
    </font>
    <font>
      <sz val="11"/>
      <color rgb="FF000000"/>
      <name val="Calibri"/>
      <family val="2"/>
      <scheme val="minor"/>
    </font>
    <font>
      <b/>
      <sz val="11"/>
      <name val="Calibri"/>
      <family val="2"/>
    </font>
    <font>
      <sz val="11"/>
      <name val="Calibri"/>
      <family val="2"/>
    </font>
    <font>
      <sz val="9"/>
      <name val="Calibri"/>
      <family val="2"/>
    </font>
    <font>
      <sz val="18"/>
      <name val="Calibri"/>
      <family val="2"/>
    </font>
    <font>
      <b/>
      <sz val="16"/>
      <name val="Calibri"/>
      <family val="2"/>
    </font>
    <font>
      <sz val="20"/>
      <name val="Calibri"/>
      <family val="2"/>
    </font>
    <font>
      <b/>
      <sz val="16"/>
      <color rgb="FFFF0000"/>
      <name val="Calibri"/>
      <family val="2"/>
    </font>
    <font>
      <b/>
      <sz val="12"/>
      <color rgb="FFFF0000"/>
      <name val="Calibri"/>
      <family val="2"/>
    </font>
    <font>
      <b/>
      <sz val="9"/>
      <name val="Times New Roman"/>
      <family val="1"/>
    </font>
    <font>
      <b/>
      <sz val="16"/>
      <color theme="0"/>
      <name val="Times New Roman"/>
      <family val="1"/>
    </font>
    <font>
      <b/>
      <sz val="16"/>
      <color theme="0"/>
      <name val="Arial"/>
      <family val="2"/>
    </font>
    <font>
      <b/>
      <sz val="11"/>
      <name val="Arial"/>
      <family val="2"/>
    </font>
    <font>
      <b/>
      <sz val="11"/>
      <color theme="0"/>
      <name val="Arial"/>
      <family val="2"/>
    </font>
    <font>
      <b/>
      <sz val="11"/>
      <color theme="0"/>
      <name val="Calibri"/>
      <family val="2"/>
    </font>
    <font>
      <b/>
      <sz val="16"/>
      <color rgb="FF002060"/>
      <name val="Arial"/>
      <family val="2"/>
    </font>
    <font>
      <b/>
      <sz val="16"/>
      <color rgb="FF002060"/>
      <name val="Calibri"/>
      <family val="2"/>
    </font>
    <font>
      <b/>
      <sz val="16"/>
      <color theme="0"/>
      <name val="Calibri"/>
      <family val="2"/>
    </font>
    <font>
      <b/>
      <sz val="18"/>
      <name val="Calibri"/>
      <family val="2"/>
    </font>
    <font>
      <b/>
      <sz val="20"/>
      <color theme="0"/>
      <name val="Calibri"/>
      <family val="2"/>
    </font>
    <font>
      <sz val="8"/>
      <name val="Arial"/>
      <family val="2"/>
    </font>
    <font>
      <b/>
      <sz val="16"/>
      <name val="Arial"/>
      <family val="2"/>
    </font>
    <font>
      <b/>
      <sz val="14"/>
      <name val="Calibri"/>
      <family val="2"/>
      <scheme val="minor"/>
    </font>
    <font>
      <b/>
      <sz val="8"/>
      <color theme="0"/>
      <name val="Arial"/>
      <family val="2"/>
    </font>
    <font>
      <b/>
      <sz val="10"/>
      <color theme="0"/>
      <name val="Arial"/>
      <family val="2"/>
    </font>
    <font>
      <b/>
      <sz val="11"/>
      <color rgb="FFFF0000"/>
      <name val="Calibri"/>
      <family val="2"/>
    </font>
    <font>
      <b/>
      <sz val="11"/>
      <color rgb="FF002060"/>
      <name val="Arial"/>
      <family val="2"/>
    </font>
    <font>
      <b/>
      <sz val="11"/>
      <color rgb="FF002060"/>
      <name val="Calibri"/>
      <family val="2"/>
    </font>
    <font>
      <b/>
      <sz val="18"/>
      <color theme="0"/>
      <name val="Calibri"/>
      <family val="2"/>
    </font>
    <font>
      <b/>
      <sz val="11"/>
      <color theme="0"/>
      <name val="Calibri"/>
      <family val="2"/>
      <scheme val="minor"/>
    </font>
    <font>
      <sz val="9"/>
      <color theme="0"/>
      <name val="Arial"/>
      <family val="2"/>
    </font>
    <font>
      <b/>
      <sz val="24"/>
      <color theme="0"/>
      <name val="Arial"/>
      <family val="2"/>
    </font>
    <font>
      <sz val="16"/>
      <color theme="0"/>
      <name val="Arial"/>
      <family val="2"/>
    </font>
    <font>
      <sz val="9"/>
      <color theme="0"/>
      <name val="Calibri"/>
      <family val="2"/>
    </font>
    <font>
      <sz val="9"/>
      <name val="Arial"/>
      <family val="2"/>
    </font>
    <font>
      <sz val="16"/>
      <color rgb="FF002060"/>
      <name val="Arial"/>
      <family val="2"/>
    </font>
    <font>
      <sz val="16"/>
      <name val="Arial"/>
      <family val="2"/>
    </font>
    <font>
      <b/>
      <sz val="22"/>
      <name val="Arial"/>
      <family val="2"/>
    </font>
    <font>
      <b/>
      <sz val="14"/>
      <name val="Arial"/>
      <family val="2"/>
    </font>
    <font>
      <b/>
      <sz val="9"/>
      <color theme="0"/>
      <name val="Arial"/>
      <family val="2"/>
    </font>
    <font>
      <b/>
      <sz val="18"/>
      <name val="Arial"/>
      <family val="2"/>
    </font>
    <font>
      <b/>
      <sz val="24"/>
      <color theme="0"/>
      <name val="Calibri"/>
      <family val="2"/>
    </font>
    <font>
      <b/>
      <sz val="16"/>
      <color theme="1"/>
      <name val="Arial"/>
      <family val="2"/>
    </font>
    <font>
      <sz val="20"/>
      <name val="Arial"/>
      <family val="2"/>
    </font>
    <font>
      <b/>
      <sz val="20"/>
      <color theme="0"/>
      <name val="Arial"/>
      <family val="2"/>
    </font>
    <font>
      <sz val="20"/>
      <color theme="0"/>
      <name val="Arial"/>
      <family val="2"/>
    </font>
    <font>
      <sz val="20"/>
      <color theme="1"/>
      <name val="Arial"/>
      <family val="2"/>
    </font>
    <font>
      <b/>
      <sz val="18"/>
      <color rgb="FFC00000"/>
      <name val="Arial"/>
      <family val="2"/>
    </font>
    <font>
      <b/>
      <sz val="9"/>
      <name val="Arial"/>
      <family val="2"/>
    </font>
    <font>
      <sz val="11"/>
      <color theme="0"/>
      <name val="Arial"/>
      <family val="2"/>
    </font>
    <font>
      <b/>
      <sz val="8"/>
      <name val="Arial"/>
      <family val="2"/>
    </font>
    <font>
      <b/>
      <sz val="20"/>
      <color rgb="FFFF0000"/>
      <name val="Arial"/>
      <family val="2"/>
    </font>
    <font>
      <b/>
      <sz val="10"/>
      <name val="Arial"/>
      <family val="2"/>
    </font>
    <font>
      <b/>
      <sz val="9"/>
      <name val="Calibri"/>
      <family val="2"/>
    </font>
    <font>
      <b/>
      <sz val="8"/>
      <name val="Calibri"/>
      <family val="2"/>
    </font>
    <font>
      <b/>
      <sz val="22"/>
      <name val="Calibri"/>
      <family val="2"/>
    </font>
    <font>
      <b/>
      <sz val="20"/>
      <name val="Calibri"/>
      <family val="2"/>
    </font>
    <font>
      <b/>
      <sz val="11"/>
      <name val="Calibri"/>
      <family val="2"/>
      <scheme val="minor"/>
    </font>
    <font>
      <b/>
      <sz val="24"/>
      <color rgb="FFC00000"/>
      <name val="Arial"/>
      <family val="2"/>
    </font>
    <font>
      <b/>
      <sz val="16"/>
      <name val="Calibri"/>
      <family val="2"/>
      <scheme val="minor"/>
    </font>
    <font>
      <b/>
      <sz val="14"/>
      <name val="Calibri"/>
      <family val="2"/>
    </font>
    <font>
      <b/>
      <sz val="12"/>
      <color indexed="81"/>
      <name val="Tahoma"/>
      <family val="2"/>
    </font>
    <font>
      <sz val="12"/>
      <color indexed="81"/>
      <name val="Tahoma"/>
      <family val="2"/>
    </font>
    <font>
      <sz val="24"/>
      <name val="Calibri"/>
      <family val="2"/>
    </font>
    <font>
      <b/>
      <sz val="20"/>
      <color indexed="81"/>
      <name val="Tahoma"/>
      <family val="2"/>
    </font>
    <font>
      <sz val="20"/>
      <color indexed="81"/>
      <name val="Tahoma"/>
      <family val="2"/>
    </font>
    <font>
      <b/>
      <sz val="16"/>
      <color indexed="81"/>
      <name val="Tahoma"/>
      <family val="2"/>
    </font>
    <font>
      <sz val="16"/>
      <color indexed="81"/>
      <name val="Tahoma"/>
      <family val="2"/>
    </font>
    <font>
      <b/>
      <sz val="20"/>
      <name val="Calibri"/>
      <family val="2"/>
      <scheme val="minor"/>
    </font>
    <font>
      <b/>
      <sz val="24"/>
      <color rgb="FFFF0000"/>
      <name val="Arial"/>
      <family val="2"/>
    </font>
    <font>
      <b/>
      <sz val="18"/>
      <color rgb="FFFF0000"/>
      <name val="Arial"/>
      <family val="2"/>
    </font>
    <font>
      <b/>
      <sz val="14"/>
      <color indexed="81"/>
      <name val="Tahoma"/>
      <family val="2"/>
    </font>
    <font>
      <sz val="14"/>
      <color indexed="81"/>
      <name val="Tahoma"/>
      <family val="2"/>
    </font>
    <font>
      <b/>
      <sz val="48"/>
      <color theme="5" tint="-0.499984740745262"/>
      <name val="Calibri"/>
      <family val="2"/>
      <scheme val="minor"/>
    </font>
    <font>
      <b/>
      <sz val="32"/>
      <color theme="1"/>
      <name val="Calibri"/>
      <family val="2"/>
      <scheme val="minor"/>
    </font>
    <font>
      <b/>
      <sz val="28"/>
      <color theme="1"/>
      <name val="Calibri"/>
      <family val="2"/>
      <scheme val="minor"/>
    </font>
    <font>
      <b/>
      <sz val="28"/>
      <color theme="0"/>
      <name val="Calibri"/>
      <family val="2"/>
      <scheme val="minor"/>
    </font>
    <font>
      <b/>
      <sz val="32"/>
      <color rgb="FFFF0000"/>
      <name val="Calibri"/>
      <family val="2"/>
      <scheme val="minor"/>
    </font>
    <font>
      <b/>
      <sz val="32"/>
      <color rgb="FF002060"/>
      <name val="Arial Narrow"/>
      <family val="2"/>
    </font>
    <font>
      <sz val="28"/>
      <color rgb="FF002060"/>
      <name val="Arial Narrow"/>
      <family val="2"/>
    </font>
    <font>
      <b/>
      <sz val="48"/>
      <name val="Arial"/>
      <family val="2"/>
    </font>
    <font>
      <b/>
      <sz val="32"/>
      <name val="Arial"/>
      <family val="2"/>
    </font>
    <font>
      <b/>
      <strike/>
      <sz val="28"/>
      <color theme="1"/>
      <name val="Calibri"/>
      <family val="2"/>
      <scheme val="minor"/>
    </font>
    <font>
      <b/>
      <sz val="28"/>
      <name val="Arial"/>
      <family val="2"/>
    </font>
    <font>
      <b/>
      <sz val="28"/>
      <color theme="1"/>
      <name val="Arial"/>
      <family val="2"/>
    </font>
    <font>
      <b/>
      <sz val="48"/>
      <name val="Arial Narrow"/>
      <family val="2"/>
    </font>
    <font>
      <sz val="48"/>
      <color theme="1"/>
      <name val="Calibri"/>
      <family val="2"/>
      <scheme val="minor"/>
    </font>
    <font>
      <b/>
      <sz val="11"/>
      <color indexed="81"/>
      <name val="Tahoma"/>
      <family val="2"/>
    </font>
    <font>
      <b/>
      <sz val="26"/>
      <name val="Arial"/>
      <family val="2"/>
    </font>
    <font>
      <sz val="28"/>
      <color theme="0"/>
      <name val="Arial"/>
      <family val="2"/>
    </font>
    <font>
      <b/>
      <sz val="28"/>
      <color theme="0"/>
      <name val="Arial"/>
      <family val="2"/>
    </font>
    <font>
      <b/>
      <sz val="28"/>
      <color rgb="FFFF0000"/>
      <name val="Arial"/>
      <family val="2"/>
    </font>
    <font>
      <sz val="22"/>
      <name val="Arial"/>
      <family val="2"/>
    </font>
    <font>
      <sz val="26"/>
      <name val="Arial"/>
      <family val="2"/>
    </font>
    <font>
      <sz val="28"/>
      <name val="Arial"/>
      <family val="2"/>
    </font>
    <font>
      <b/>
      <sz val="16"/>
      <name val="Times New Roman"/>
      <family val="1"/>
    </font>
    <font>
      <b/>
      <sz val="24"/>
      <color theme="1"/>
      <name val="Arial"/>
      <family val="2"/>
    </font>
    <font>
      <sz val="26"/>
      <color theme="0"/>
      <name val="Arial"/>
      <family val="2"/>
    </font>
    <font>
      <b/>
      <sz val="26"/>
      <color theme="0"/>
      <name val="Arial"/>
      <family val="2"/>
    </font>
    <font>
      <b/>
      <sz val="36"/>
      <name val="Arial"/>
      <family val="2"/>
    </font>
    <font>
      <b/>
      <sz val="32"/>
      <name val="Calibri"/>
      <family val="2"/>
      <scheme val="minor"/>
    </font>
    <font>
      <b/>
      <sz val="20"/>
      <color theme="9" tint="-0.499984740745262"/>
      <name val="Arial"/>
      <family val="2"/>
    </font>
    <font>
      <b/>
      <sz val="9"/>
      <color theme="0"/>
      <name val="Calibri"/>
      <family val="2"/>
    </font>
    <font>
      <b/>
      <sz val="14"/>
      <color theme="0"/>
      <name val="Calibri"/>
      <family val="2"/>
    </font>
    <font>
      <b/>
      <sz val="16"/>
      <color rgb="FF000000"/>
      <name val="Calibri"/>
      <family val="2"/>
      <scheme val="minor"/>
    </font>
    <font>
      <b/>
      <sz val="20"/>
      <color theme="1"/>
      <name val="Calibri"/>
      <family val="2"/>
    </font>
    <font>
      <b/>
      <sz val="16"/>
      <color rgb="FF000000"/>
      <name val="Times New Roman"/>
      <family val="1"/>
    </font>
    <font>
      <b/>
      <sz val="14"/>
      <color theme="0"/>
      <name val="Arial"/>
      <family val="2"/>
    </font>
    <font>
      <b/>
      <sz val="16"/>
      <color rgb="FFC00000"/>
      <name val="Arial"/>
      <family val="2"/>
    </font>
    <font>
      <b/>
      <sz val="16"/>
      <color rgb="FFFF0000"/>
      <name val="Arial"/>
      <family val="2"/>
    </font>
    <font>
      <b/>
      <sz val="18"/>
      <color theme="1"/>
      <name val="Arial"/>
      <family val="2"/>
    </font>
    <font>
      <b/>
      <sz val="18"/>
      <color theme="0"/>
      <name val="Arial"/>
      <family val="2"/>
    </font>
    <font>
      <b/>
      <sz val="20"/>
      <color theme="1"/>
      <name val="Arial"/>
      <family val="2"/>
    </font>
    <font>
      <b/>
      <sz val="18"/>
      <color rgb="FFFF0000"/>
      <name val="Calibri"/>
      <family val="2"/>
    </font>
    <font>
      <b/>
      <sz val="24"/>
      <name val="Calibri"/>
      <family val="2"/>
    </font>
    <font>
      <b/>
      <sz val="22"/>
      <color rgb="FFFF0000"/>
      <name val="Calibri"/>
      <family val="2"/>
    </font>
    <font>
      <b/>
      <sz val="20"/>
      <color rgb="FFFF0000"/>
      <name val="Calibri"/>
      <family val="2"/>
    </font>
    <font>
      <b/>
      <sz val="18"/>
      <color theme="1"/>
      <name val="Calibri"/>
      <family val="2"/>
      <scheme val="minor"/>
    </font>
    <font>
      <b/>
      <sz val="18"/>
      <color theme="1"/>
      <name val="Calibri"/>
      <family val="2"/>
    </font>
    <font>
      <b/>
      <sz val="12"/>
      <name val="Calibri"/>
      <family val="2"/>
    </font>
    <font>
      <b/>
      <sz val="8"/>
      <name val="Times New Roman"/>
      <family val="1"/>
    </font>
  </fonts>
  <fills count="35">
    <fill>
      <patternFill patternType="none"/>
    </fill>
    <fill>
      <patternFill patternType="gray125"/>
    </fill>
    <fill>
      <patternFill patternType="solid">
        <fgColor theme="4"/>
      </patternFill>
    </fill>
    <fill>
      <patternFill patternType="solid">
        <fgColor theme="0"/>
        <bgColor indexed="64"/>
      </patternFill>
    </fill>
    <fill>
      <patternFill patternType="solid">
        <fgColor rgb="FFFF0000"/>
        <bgColor indexed="64"/>
      </patternFill>
    </fill>
    <fill>
      <patternFill patternType="solid">
        <fgColor rgb="FFFFFF00"/>
        <bgColor indexed="64"/>
      </patternFill>
    </fill>
    <fill>
      <patternFill patternType="solid">
        <fgColor theme="4" tint="0.59999389629810485"/>
        <bgColor indexed="64"/>
      </patternFill>
    </fill>
    <fill>
      <patternFill patternType="solid">
        <fgColor rgb="FF92D050"/>
        <bgColor indexed="64"/>
      </patternFill>
    </fill>
    <fill>
      <patternFill patternType="solid">
        <fgColor theme="9" tint="-0.249977111117893"/>
        <bgColor indexed="64"/>
      </patternFill>
    </fill>
    <fill>
      <patternFill patternType="solid">
        <fgColor theme="7" tint="0.59999389629810485"/>
        <bgColor indexed="64"/>
      </patternFill>
    </fill>
    <fill>
      <patternFill patternType="solid">
        <fgColor theme="3" tint="-0.249977111117893"/>
        <bgColor indexed="64"/>
      </patternFill>
    </fill>
    <fill>
      <patternFill patternType="solid">
        <fgColor theme="8" tint="0.59999389629810485"/>
        <bgColor indexed="64"/>
      </patternFill>
    </fill>
    <fill>
      <patternFill patternType="solid">
        <fgColor theme="9" tint="0.39997558519241921"/>
        <bgColor indexed="64"/>
      </patternFill>
    </fill>
    <fill>
      <patternFill patternType="solid">
        <fgColor theme="5" tint="0.39997558519241921"/>
        <bgColor indexed="64"/>
      </patternFill>
    </fill>
    <fill>
      <patternFill patternType="solid">
        <fgColor rgb="FF002060"/>
        <bgColor indexed="64"/>
      </patternFill>
    </fill>
    <fill>
      <patternFill patternType="solid">
        <fgColor theme="3" tint="-0.499984740745262"/>
        <bgColor indexed="64"/>
      </patternFill>
    </fill>
    <fill>
      <patternFill patternType="solid">
        <fgColor theme="2" tint="-9.9978637043366805E-2"/>
        <bgColor indexed="64"/>
      </patternFill>
    </fill>
    <fill>
      <patternFill patternType="solid">
        <fgColor theme="6" tint="0.79998168889431442"/>
        <bgColor indexed="64"/>
      </patternFill>
    </fill>
    <fill>
      <patternFill patternType="solid">
        <fgColor theme="9" tint="-0.499984740745262"/>
        <bgColor indexed="64"/>
      </patternFill>
    </fill>
    <fill>
      <patternFill patternType="solid">
        <fgColor theme="7" tint="0.39997558519241921"/>
        <bgColor indexed="64"/>
      </patternFill>
    </fill>
    <fill>
      <patternFill patternType="solid">
        <fgColor theme="5" tint="-0.499984740745262"/>
        <bgColor indexed="64"/>
      </patternFill>
    </fill>
    <fill>
      <patternFill patternType="solid">
        <fgColor theme="5" tint="-0.249977111117893"/>
        <bgColor indexed="64"/>
      </patternFill>
    </fill>
    <fill>
      <patternFill patternType="solid">
        <fgColor theme="4" tint="-0.499984740745262"/>
        <bgColor indexed="64"/>
      </patternFill>
    </fill>
    <fill>
      <patternFill patternType="solid">
        <fgColor theme="2" tint="-0.249977111117893"/>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rgb="FF0070C0"/>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rgb="FF00B0F0"/>
        <bgColor indexed="64"/>
      </patternFill>
    </fill>
    <fill>
      <patternFill patternType="solid">
        <fgColor theme="9" tint="0.79998168889431442"/>
        <bgColor indexed="64"/>
      </patternFill>
    </fill>
    <fill>
      <patternFill patternType="solid">
        <fgColor theme="7" tint="-0.249977111117893"/>
        <bgColor indexed="64"/>
      </patternFill>
    </fill>
    <fill>
      <patternFill patternType="solid">
        <fgColor theme="8" tint="0.39997558519241921"/>
        <bgColor indexed="64"/>
      </patternFill>
    </fill>
    <fill>
      <patternFill patternType="solid">
        <fgColor theme="4" tint="0.39997558519241921"/>
        <bgColor indexed="64"/>
      </patternFill>
    </fill>
    <fill>
      <patternFill patternType="solid">
        <fgColor theme="5" tint="0.59999389629810485"/>
        <bgColor indexed="64"/>
      </patternFill>
    </fill>
  </fills>
  <borders count="40">
    <border>
      <left/>
      <right/>
      <top/>
      <bottom/>
      <diagonal/>
    </border>
    <border>
      <left/>
      <right style="thick">
        <color indexed="64"/>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style="thin">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medium">
        <color indexed="64"/>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style="thin">
        <color rgb="FFD3D3D3"/>
      </left>
      <right/>
      <top style="thin">
        <color rgb="FFD3D3D3"/>
      </top>
      <bottom style="thin">
        <color rgb="FFD3D3D3"/>
      </bottom>
      <diagonal/>
    </border>
    <border>
      <left style="thin">
        <color rgb="FFD3D3D3"/>
      </left>
      <right style="thin">
        <color rgb="FFD3D3D3"/>
      </right>
      <top style="thin">
        <color rgb="FFD3D3D3"/>
      </top>
      <bottom style="thin">
        <color rgb="FFD3D3D3"/>
      </bottom>
      <diagonal/>
    </border>
    <border>
      <left style="thin">
        <color rgb="FFD3D3D3"/>
      </left>
      <right style="thin">
        <color rgb="FFD3D3D3"/>
      </right>
      <top/>
      <bottom style="thin">
        <color rgb="FFD3D3D3"/>
      </bottom>
      <diagonal/>
    </border>
    <border>
      <left style="thin">
        <color rgb="FFD3D3D3"/>
      </left>
      <right style="thin">
        <color indexed="64"/>
      </right>
      <top/>
      <bottom style="thin">
        <color rgb="FFD3D3D3"/>
      </bottom>
      <diagonal/>
    </border>
    <border>
      <left style="thin">
        <color rgb="FFD3D3D3"/>
      </left>
      <right/>
      <top/>
      <bottom style="thin">
        <color rgb="FFD3D3D3"/>
      </bottom>
      <diagonal/>
    </border>
    <border>
      <left/>
      <right style="thin">
        <color rgb="FFD3D3D3"/>
      </right>
      <top/>
      <bottom style="thin">
        <color rgb="FFD3D3D3"/>
      </bottom>
      <diagonal/>
    </border>
    <border>
      <left/>
      <right style="thin">
        <color rgb="FFD3D3D3"/>
      </right>
      <top/>
      <bottom/>
      <diagonal/>
    </border>
    <border>
      <left/>
      <right style="thin">
        <color rgb="FFD3D3D3"/>
      </right>
      <top style="thin">
        <color rgb="FFD3D3D3"/>
      </top>
      <bottom style="thin">
        <color rgb="FFD3D3D3"/>
      </bottom>
      <diagonal/>
    </border>
    <border>
      <left/>
      <right/>
      <top style="thin">
        <color rgb="FFD3D3D3"/>
      </top>
      <bottom style="thin">
        <color rgb="FFD3D3D3"/>
      </bottom>
      <diagonal/>
    </border>
    <border>
      <left style="thin">
        <color rgb="FFD3D3D3"/>
      </left>
      <right style="thin">
        <color rgb="FFD3D3D3"/>
      </right>
      <top style="thin">
        <color rgb="FFD3D3D3"/>
      </top>
      <bottom/>
      <diagonal/>
    </border>
    <border>
      <left style="thin">
        <color rgb="FFD3D3D3"/>
      </left>
      <right style="thin">
        <color indexed="64"/>
      </right>
      <top style="thin">
        <color rgb="FFD3D3D3"/>
      </top>
      <bottom/>
      <diagonal/>
    </border>
    <border>
      <left style="thin">
        <color rgb="FFD3D3D3"/>
      </left>
      <right/>
      <top style="thin">
        <color rgb="FFD3D3D3"/>
      </top>
      <bottom/>
      <diagonal/>
    </border>
    <border>
      <left/>
      <right style="thin">
        <color rgb="FFD3D3D3"/>
      </right>
      <top style="thin">
        <color rgb="FFD3D3D3"/>
      </top>
      <bottom/>
      <diagonal/>
    </border>
    <border>
      <left/>
      <right/>
      <top style="thin">
        <color rgb="FFD3D3D3"/>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hair">
        <color indexed="64"/>
      </left>
      <right style="hair">
        <color indexed="64"/>
      </right>
      <top style="hair">
        <color indexed="64"/>
      </top>
      <bottom/>
      <diagonal/>
    </border>
  </borders>
  <cellStyleXfs count="122">
    <xf numFmtId="0" fontId="0" fillId="0" borderId="0"/>
    <xf numFmtId="0" fontId="21" fillId="2" borderId="0" applyNumberFormat="0" applyBorder="0" applyAlignment="0" applyProtection="0"/>
    <xf numFmtId="165" fontId="25" fillId="0" borderId="0" applyFont="0" applyFill="0" applyBorder="0" applyAlignment="0" applyProtection="0"/>
    <xf numFmtId="0" fontId="34" fillId="0" borderId="0" applyNumberFormat="0" applyFill="0" applyBorder="0" applyAlignment="0" applyProtection="0"/>
    <xf numFmtId="164" fontId="25" fillId="0" borderId="0" applyFont="0" applyFill="0" applyBorder="0" applyAlignment="0" applyProtection="0"/>
    <xf numFmtId="44" fontId="25" fillId="0" borderId="0" applyFont="0" applyFill="0" applyBorder="0" applyAlignment="0" applyProtection="0"/>
    <xf numFmtId="41" fontId="25" fillId="0" borderId="0" applyFont="0" applyFill="0" applyBorder="0" applyAlignment="0" applyProtection="0"/>
    <xf numFmtId="44" fontId="19" fillId="0" borderId="0" applyFont="0" applyFill="0" applyBorder="0" applyAlignment="0" applyProtection="0"/>
    <xf numFmtId="165" fontId="25" fillId="0" borderId="0" applyFont="0" applyFill="0" applyBorder="0" applyAlignment="0" applyProtection="0"/>
    <xf numFmtId="0" fontId="60" fillId="0" borderId="0"/>
    <xf numFmtId="0" fontId="25" fillId="0" borderId="0"/>
    <xf numFmtId="9" fontId="25" fillId="0" borderId="0" applyFont="0" applyFill="0" applyBorder="0" applyAlignment="0" applyProtection="0"/>
    <xf numFmtId="165" fontId="18" fillId="0" borderId="0" applyFont="0" applyFill="0" applyBorder="0" applyAlignment="0" applyProtection="0"/>
    <xf numFmtId="164" fontId="18" fillId="0" borderId="0" applyFont="0" applyFill="0" applyBorder="0" applyAlignment="0" applyProtection="0"/>
    <xf numFmtId="44" fontId="18" fillId="0" borderId="0" applyFont="0" applyFill="0" applyBorder="0" applyAlignment="0" applyProtection="0"/>
    <xf numFmtId="41" fontId="18" fillId="0" borderId="0" applyFont="0" applyFill="0" applyBorder="0" applyAlignment="0" applyProtection="0"/>
    <xf numFmtId="165" fontId="18" fillId="0" borderId="0" applyFont="0" applyFill="0" applyBorder="0" applyAlignment="0" applyProtection="0"/>
    <xf numFmtId="165"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41" fontId="17" fillId="0" borderId="0" applyFont="0" applyFill="0" applyBorder="0" applyAlignment="0" applyProtection="0"/>
    <xf numFmtId="165" fontId="17" fillId="0" borderId="0" applyFont="0" applyFill="0" applyBorder="0" applyAlignment="0" applyProtection="0"/>
    <xf numFmtId="165" fontId="16" fillId="0" borderId="0" applyFont="0" applyFill="0" applyBorder="0" applyAlignment="0" applyProtection="0"/>
    <xf numFmtId="164" fontId="16" fillId="0" borderId="0" applyFont="0" applyFill="0" applyBorder="0" applyAlignment="0" applyProtection="0"/>
    <xf numFmtId="44" fontId="16" fillId="0" borderId="0" applyFont="0" applyFill="0" applyBorder="0" applyAlignment="0" applyProtection="0"/>
    <xf numFmtId="41" fontId="16" fillId="0" borderId="0" applyFont="0" applyFill="0" applyBorder="0" applyAlignment="0" applyProtection="0"/>
    <xf numFmtId="165" fontId="16" fillId="0" borderId="0" applyFont="0" applyFill="0" applyBorder="0" applyAlignment="0" applyProtection="0"/>
    <xf numFmtId="165" fontId="15" fillId="0" borderId="0" applyFont="0" applyFill="0" applyBorder="0" applyAlignment="0" applyProtection="0"/>
    <xf numFmtId="164" fontId="15" fillId="0" borderId="0" applyFont="0" applyFill="0" applyBorder="0" applyAlignment="0" applyProtection="0"/>
    <xf numFmtId="44" fontId="15" fillId="0" borderId="0" applyFont="0" applyFill="0" applyBorder="0" applyAlignment="0" applyProtection="0"/>
    <xf numFmtId="41" fontId="15" fillId="0" borderId="0" applyFont="0" applyFill="0" applyBorder="0" applyAlignment="0" applyProtection="0"/>
    <xf numFmtId="165" fontId="15" fillId="0" borderId="0" applyFont="0" applyFill="0" applyBorder="0" applyAlignment="0" applyProtection="0"/>
    <xf numFmtId="165" fontId="14" fillId="0" borderId="0" applyFont="0" applyFill="0" applyBorder="0" applyAlignment="0" applyProtection="0"/>
    <xf numFmtId="164" fontId="14" fillId="0" borderId="0" applyFont="0" applyFill="0" applyBorder="0" applyAlignment="0" applyProtection="0"/>
    <xf numFmtId="44" fontId="14" fillId="0" borderId="0" applyFont="0" applyFill="0" applyBorder="0" applyAlignment="0" applyProtection="0"/>
    <xf numFmtId="41" fontId="14" fillId="0" borderId="0" applyFont="0" applyFill="0" applyBorder="0" applyAlignment="0" applyProtection="0"/>
    <xf numFmtId="165" fontId="14" fillId="0" borderId="0" applyFont="0" applyFill="0" applyBorder="0" applyAlignment="0" applyProtection="0"/>
    <xf numFmtId="165" fontId="13" fillId="0" borderId="0" applyFont="0" applyFill="0" applyBorder="0" applyAlignment="0" applyProtection="0"/>
    <xf numFmtId="164" fontId="13" fillId="0" borderId="0" applyFont="0" applyFill="0" applyBorder="0" applyAlignment="0" applyProtection="0"/>
    <xf numFmtId="44" fontId="13" fillId="0" borderId="0" applyFont="0" applyFill="0" applyBorder="0" applyAlignment="0" applyProtection="0"/>
    <xf numFmtId="41" fontId="13" fillId="0" borderId="0" applyFont="0" applyFill="0" applyBorder="0" applyAlignment="0" applyProtection="0"/>
    <xf numFmtId="165" fontId="13" fillId="0" borderId="0" applyFont="0" applyFill="0" applyBorder="0" applyAlignment="0" applyProtection="0"/>
    <xf numFmtId="0" fontId="12" fillId="0" borderId="0"/>
    <xf numFmtId="9" fontId="12" fillId="0" borderId="0" applyFont="0" applyFill="0" applyBorder="0" applyAlignment="0" applyProtection="0"/>
    <xf numFmtId="167" fontId="12" fillId="0" borderId="0" applyFont="0" applyFill="0" applyBorder="0" applyAlignment="0" applyProtection="0"/>
    <xf numFmtId="165" fontId="11" fillId="0" borderId="0" applyFont="0" applyFill="0" applyBorder="0" applyAlignment="0" applyProtection="0"/>
    <xf numFmtId="164" fontId="11" fillId="0" borderId="0" applyFont="0" applyFill="0" applyBorder="0" applyAlignment="0" applyProtection="0"/>
    <xf numFmtId="44" fontId="11" fillId="0" borderId="0" applyFont="0" applyFill="0" applyBorder="0" applyAlignment="0" applyProtection="0"/>
    <xf numFmtId="41" fontId="11" fillId="0" borderId="0" applyFont="0" applyFill="0" applyBorder="0" applyAlignment="0" applyProtection="0"/>
    <xf numFmtId="165" fontId="11" fillId="0" borderId="0" applyFont="0" applyFill="0" applyBorder="0" applyAlignment="0" applyProtection="0"/>
    <xf numFmtId="165" fontId="10" fillId="0" borderId="0" applyFont="0" applyFill="0" applyBorder="0" applyAlignment="0" applyProtection="0"/>
    <xf numFmtId="164" fontId="10" fillId="0" borderId="0" applyFont="0" applyFill="0" applyBorder="0" applyAlignment="0" applyProtection="0"/>
    <xf numFmtId="44" fontId="10" fillId="0" borderId="0" applyFont="0" applyFill="0" applyBorder="0" applyAlignment="0" applyProtection="0"/>
    <xf numFmtId="41" fontId="10" fillId="0" borderId="0" applyFont="0" applyFill="0" applyBorder="0" applyAlignment="0" applyProtection="0"/>
    <xf numFmtId="165" fontId="10" fillId="0" borderId="0" applyFont="0" applyFill="0" applyBorder="0" applyAlignment="0" applyProtection="0"/>
    <xf numFmtId="165" fontId="9" fillId="0" borderId="0" applyFont="0" applyFill="0" applyBorder="0" applyAlignment="0" applyProtection="0"/>
    <xf numFmtId="164" fontId="9" fillId="0" borderId="0" applyFont="0" applyFill="0" applyBorder="0" applyAlignment="0" applyProtection="0"/>
    <xf numFmtId="44" fontId="9" fillId="0" borderId="0" applyFont="0" applyFill="0" applyBorder="0" applyAlignment="0" applyProtection="0"/>
    <xf numFmtId="41"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44" fontId="9" fillId="0" borderId="0" applyFont="0" applyFill="0" applyBorder="0" applyAlignment="0" applyProtection="0"/>
    <xf numFmtId="44" fontId="8" fillId="0" borderId="0" applyFont="0" applyFill="0" applyBorder="0" applyAlignment="0" applyProtection="0"/>
    <xf numFmtId="165" fontId="8" fillId="0" borderId="0" applyFont="0" applyFill="0" applyBorder="0" applyAlignment="0" applyProtection="0"/>
    <xf numFmtId="44"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41" fontId="8" fillId="0" borderId="0" applyFont="0" applyFill="0" applyBorder="0" applyAlignment="0" applyProtection="0"/>
    <xf numFmtId="164" fontId="8" fillId="0" borderId="0" applyFont="0" applyFill="0" applyBorder="0" applyAlignment="0" applyProtection="0"/>
    <xf numFmtId="165" fontId="7" fillId="0" borderId="0" applyFont="0" applyFill="0" applyBorder="0" applyAlignment="0" applyProtection="0"/>
    <xf numFmtId="164" fontId="7" fillId="0" borderId="0" applyFont="0" applyFill="0" applyBorder="0" applyAlignment="0" applyProtection="0"/>
    <xf numFmtId="44" fontId="7" fillId="0" borderId="0" applyFont="0" applyFill="0" applyBorder="0" applyAlignment="0" applyProtection="0"/>
    <xf numFmtId="41"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44" fontId="7" fillId="0" borderId="0" applyFont="0" applyFill="0" applyBorder="0" applyAlignment="0" applyProtection="0"/>
    <xf numFmtId="165" fontId="6" fillId="0" borderId="0" applyFont="0" applyFill="0" applyBorder="0" applyAlignment="0" applyProtection="0"/>
    <xf numFmtId="164" fontId="6" fillId="0" borderId="0" applyFont="0" applyFill="0" applyBorder="0" applyAlignment="0" applyProtection="0"/>
    <xf numFmtId="44" fontId="6" fillId="0" borderId="0" applyFont="0" applyFill="0" applyBorder="0" applyAlignment="0" applyProtection="0"/>
    <xf numFmtId="41"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44" fontId="6" fillId="0" borderId="0" applyFont="0" applyFill="0" applyBorder="0" applyAlignment="0" applyProtection="0"/>
    <xf numFmtId="0" fontId="6" fillId="0" borderId="0"/>
    <xf numFmtId="164" fontId="5" fillId="0" borderId="0" applyFont="0" applyFill="0" applyBorder="0" applyAlignment="0" applyProtection="0"/>
    <xf numFmtId="9" fontId="5" fillId="0" borderId="0" applyFont="0" applyFill="0" applyBorder="0" applyAlignment="0" applyProtection="0"/>
    <xf numFmtId="0" fontId="5" fillId="0" borderId="0"/>
    <xf numFmtId="44" fontId="5" fillId="0" borderId="0" applyFont="0" applyFill="0" applyBorder="0" applyAlignment="0" applyProtection="0"/>
    <xf numFmtId="165"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41"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44" fontId="4" fillId="0" borderId="0" applyFont="0" applyFill="0" applyBorder="0" applyAlignment="0" applyProtection="0"/>
    <xf numFmtId="165" fontId="3" fillId="0" borderId="0" applyFont="0" applyFill="0" applyBorder="0" applyAlignment="0" applyProtection="0"/>
    <xf numFmtId="164" fontId="3" fillId="0" borderId="0" applyFont="0" applyFill="0" applyBorder="0" applyAlignment="0" applyProtection="0"/>
    <xf numFmtId="44" fontId="3" fillId="0" borderId="0" applyFont="0" applyFill="0" applyBorder="0" applyAlignment="0" applyProtection="0"/>
    <xf numFmtId="41"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44" fontId="3" fillId="0" borderId="0" applyFont="0" applyFill="0" applyBorder="0" applyAlignment="0" applyProtection="0"/>
    <xf numFmtId="164" fontId="2" fillId="0" borderId="0" applyFont="0" applyFill="0" applyBorder="0" applyAlignment="0" applyProtection="0"/>
    <xf numFmtId="0" fontId="2" fillId="0" borderId="0"/>
    <xf numFmtId="9" fontId="2" fillId="0" borderId="0" applyFont="0" applyFill="0" applyBorder="0" applyAlignment="0" applyProtection="0"/>
    <xf numFmtId="44" fontId="2" fillId="0" borderId="0" applyFont="0" applyFill="0" applyBorder="0" applyAlignment="0" applyProtection="0"/>
    <xf numFmtId="167" fontId="19" fillId="0" borderId="0" applyFont="0" applyFill="0" applyBorder="0" applyAlignment="0" applyProtection="0"/>
    <xf numFmtId="165"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41" fontId="2" fillId="0" borderId="0" applyFont="0" applyFill="0" applyBorder="0" applyAlignment="0" applyProtection="0"/>
    <xf numFmtId="166" fontId="19"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41" fontId="1" fillId="0" borderId="0" applyFont="0" applyFill="0" applyBorder="0" applyAlignment="0" applyProtection="0"/>
  </cellStyleXfs>
  <cellXfs count="883">
    <xf numFmtId="0" fontId="0" fillId="0" borderId="0" xfId="0"/>
    <xf numFmtId="0" fontId="23" fillId="3" borderId="0" xfId="0" applyFont="1" applyFill="1" applyBorder="1" applyAlignment="1">
      <alignment horizontal="center" vertical="center" wrapText="1"/>
    </xf>
    <xf numFmtId="0" fontId="0" fillId="0" borderId="0" xfId="0" applyFont="1" applyBorder="1" applyAlignment="1">
      <alignment horizontal="center" vertical="center" wrapText="1"/>
    </xf>
    <xf numFmtId="0" fontId="24" fillId="0" borderId="0" xfId="0" applyFont="1" applyBorder="1" applyAlignment="1">
      <alignment vertical="center" wrapText="1"/>
    </xf>
    <xf numFmtId="0" fontId="0" fillId="0" borderId="0" xfId="0" applyFont="1" applyFill="1" applyBorder="1" applyAlignment="1">
      <alignment horizontal="center" vertical="center" wrapText="1"/>
    </xf>
    <xf numFmtId="0" fontId="26" fillId="4" borderId="0" xfId="0" applyFont="1" applyFill="1" applyBorder="1" applyAlignment="1">
      <alignment vertical="center" wrapText="1"/>
    </xf>
    <xf numFmtId="0" fontId="0" fillId="0" borderId="0" xfId="0" applyFont="1" applyAlignment="1">
      <alignment horizontal="center" vertical="center" wrapText="1"/>
    </xf>
    <xf numFmtId="0" fontId="28" fillId="0" borderId="0" xfId="0" applyFont="1" applyAlignment="1">
      <alignment wrapText="1"/>
    </xf>
    <xf numFmtId="0" fontId="0" fillId="0" borderId="0" xfId="0" applyFont="1" applyAlignment="1">
      <alignment wrapText="1"/>
    </xf>
    <xf numFmtId="0" fontId="0" fillId="0" borderId="1" xfId="0" applyFont="1" applyBorder="1" applyAlignment="1">
      <alignment wrapText="1"/>
    </xf>
    <xf numFmtId="0" fontId="30" fillId="4" borderId="0" xfId="0" applyFont="1" applyFill="1" applyBorder="1" applyAlignment="1">
      <alignment horizontal="center" vertical="center" wrapText="1"/>
    </xf>
    <xf numFmtId="0" fontId="31" fillId="0" borderId="0" xfId="0" applyFont="1" applyBorder="1" applyAlignment="1">
      <alignment horizontal="center" vertical="center" wrapText="1"/>
    </xf>
    <xf numFmtId="0" fontId="24" fillId="0" borderId="0" xfId="0" applyFont="1" applyBorder="1" applyAlignment="1">
      <alignment horizontal="left" vertical="center" wrapText="1"/>
    </xf>
    <xf numFmtId="0" fontId="23" fillId="3" borderId="0" xfId="0" applyFont="1" applyFill="1" applyAlignment="1">
      <alignment horizontal="center" vertical="center" wrapText="1"/>
    </xf>
    <xf numFmtId="0" fontId="23" fillId="0" borderId="2" xfId="0" applyFont="1" applyBorder="1" applyAlignment="1">
      <alignment horizontal="center" vertical="center" wrapText="1"/>
    </xf>
    <xf numFmtId="0" fontId="26" fillId="4" borderId="0" xfId="0" applyFont="1" applyFill="1" applyAlignment="1">
      <alignment vertical="center" wrapText="1"/>
    </xf>
    <xf numFmtId="0" fontId="23" fillId="0" borderId="3" xfId="0" applyFont="1" applyBorder="1" applyAlignment="1">
      <alignment horizontal="center" vertical="center" wrapText="1"/>
    </xf>
    <xf numFmtId="0" fontId="0" fillId="0" borderId="0" xfId="0" quotePrefix="1" applyFont="1" applyBorder="1" applyAlignment="1">
      <alignment horizontal="center" vertical="center" wrapText="1"/>
    </xf>
    <xf numFmtId="0" fontId="35" fillId="0" borderId="0" xfId="3" quotePrefix="1" applyFont="1" applyBorder="1" applyAlignment="1">
      <alignment horizontal="center" vertical="center" wrapText="1"/>
    </xf>
    <xf numFmtId="0" fontId="20" fillId="0" borderId="2" xfId="0" applyFont="1" applyBorder="1" applyAlignment="1">
      <alignment horizontal="center" vertical="center" wrapText="1"/>
    </xf>
    <xf numFmtId="0" fontId="0" fillId="3" borderId="0" xfId="0" applyFont="1" applyFill="1" applyBorder="1" applyAlignment="1">
      <alignment horizontal="center" vertical="center" wrapText="1"/>
    </xf>
    <xf numFmtId="0" fontId="0" fillId="0" borderId="0" xfId="0" applyFont="1" applyFill="1" applyAlignment="1">
      <alignment horizontal="center" vertical="center" wrapText="1"/>
    </xf>
    <xf numFmtId="0" fontId="36" fillId="0" borderId="2" xfId="0" applyFont="1" applyBorder="1" applyAlignment="1">
      <alignment horizontal="center" vertical="center" wrapText="1"/>
    </xf>
    <xf numFmtId="44" fontId="26" fillId="4" borderId="0" xfId="0" applyNumberFormat="1" applyFont="1" applyFill="1" applyAlignment="1">
      <alignment vertical="center" wrapText="1"/>
    </xf>
    <xf numFmtId="172" fontId="26" fillId="4" borderId="0" xfId="0" applyNumberFormat="1" applyFont="1" applyFill="1" applyAlignment="1">
      <alignment vertical="center" wrapText="1"/>
    </xf>
    <xf numFmtId="0" fontId="48" fillId="4" borderId="17" xfId="1" applyFont="1" applyFill="1" applyBorder="1" applyAlignment="1">
      <alignment horizontal="center" vertical="center" wrapText="1"/>
    </xf>
    <xf numFmtId="0" fontId="0" fillId="4" borderId="0" xfId="0" applyFill="1"/>
    <xf numFmtId="0" fontId="0" fillId="0" borderId="0" xfId="0" applyFill="1"/>
    <xf numFmtId="0" fontId="55" fillId="4" borderId="0" xfId="0" applyFont="1" applyFill="1"/>
    <xf numFmtId="0" fontId="55" fillId="0" borderId="0" xfId="0" applyFont="1" applyFill="1"/>
    <xf numFmtId="0" fontId="49" fillId="4" borderId="0" xfId="0" applyFont="1" applyFill="1" applyBorder="1" applyAlignment="1">
      <alignment horizontal="center" vertical="center" wrapText="1"/>
    </xf>
    <xf numFmtId="0" fontId="62" fillId="0" borderId="0" xfId="9" applyFont="1" applyFill="1" applyBorder="1"/>
    <xf numFmtId="0" fontId="63" fillId="3" borderId="0" xfId="9" applyFont="1" applyFill="1" applyBorder="1"/>
    <xf numFmtId="0" fontId="62" fillId="0" borderId="0" xfId="9" applyFont="1" applyFill="1" applyBorder="1" applyAlignment="1"/>
    <xf numFmtId="39" fontId="67" fillId="0" borderId="0" xfId="9" applyNumberFormat="1" applyFont="1" applyFill="1" applyBorder="1" applyAlignment="1"/>
    <xf numFmtId="39" fontId="68" fillId="0" borderId="0" xfId="9" applyNumberFormat="1" applyFont="1" applyFill="1" applyBorder="1" applyAlignment="1"/>
    <xf numFmtId="0" fontId="69" fillId="0" borderId="0" xfId="9" applyNumberFormat="1" applyFont="1" applyFill="1" applyBorder="1" applyAlignment="1">
      <alignment horizontal="center" vertical="center" wrapText="1" readingOrder="1"/>
    </xf>
    <xf numFmtId="49" fontId="70" fillId="8" borderId="0" xfId="9" applyNumberFormat="1" applyFont="1" applyFill="1" applyBorder="1" applyAlignment="1">
      <alignment horizontal="center" vertical="center" wrapText="1" readingOrder="1"/>
    </xf>
    <xf numFmtId="0" fontId="71" fillId="8" borderId="0" xfId="9" applyNumberFormat="1" applyFont="1" applyFill="1" applyBorder="1" applyAlignment="1">
      <alignment horizontal="center" vertical="center" wrapText="1" readingOrder="1"/>
    </xf>
    <xf numFmtId="173" fontId="70" fillId="8" borderId="0" xfId="9" applyNumberFormat="1" applyFont="1" applyFill="1" applyBorder="1" applyAlignment="1">
      <alignment horizontal="center" vertical="center" wrapText="1" readingOrder="1"/>
    </xf>
    <xf numFmtId="0" fontId="70" fillId="8" borderId="0" xfId="9" applyNumberFormat="1" applyFont="1" applyFill="1" applyBorder="1" applyAlignment="1">
      <alignment horizontal="center" vertical="center" wrapText="1" readingOrder="1"/>
    </xf>
    <xf numFmtId="0" fontId="71" fillId="8" borderId="20" xfId="9" applyNumberFormat="1" applyFont="1" applyFill="1" applyBorder="1" applyAlignment="1">
      <alignment vertical="center" wrapText="1" readingOrder="1"/>
    </xf>
    <xf numFmtId="0" fontId="72" fillId="5" borderId="20" xfId="9" applyNumberFormat="1" applyFont="1" applyFill="1" applyBorder="1" applyAlignment="1">
      <alignment vertical="center" wrapText="1" readingOrder="1"/>
    </xf>
    <xf numFmtId="0" fontId="73" fillId="8" borderId="20" xfId="9" applyNumberFormat="1" applyFont="1" applyFill="1" applyBorder="1" applyAlignment="1">
      <alignment vertical="center" wrapText="1" readingOrder="1"/>
    </xf>
    <xf numFmtId="0" fontId="74" fillId="5" borderId="0" xfId="9" applyFont="1" applyFill="1" applyBorder="1" applyAlignment="1">
      <alignment vertical="center" wrapText="1"/>
    </xf>
    <xf numFmtId="0" fontId="74" fillId="8" borderId="0" xfId="9" applyFont="1" applyFill="1" applyBorder="1" applyAlignment="1">
      <alignment vertical="center" wrapText="1"/>
    </xf>
    <xf numFmtId="0" fontId="71" fillId="8" borderId="5" xfId="9" applyNumberFormat="1" applyFont="1" applyFill="1" applyBorder="1" applyAlignment="1">
      <alignment vertical="center" wrapText="1" readingOrder="1"/>
    </xf>
    <xf numFmtId="0" fontId="76" fillId="5" borderId="0" xfId="9" applyFont="1" applyFill="1" applyBorder="1"/>
    <xf numFmtId="0" fontId="77" fillId="8" borderId="0" xfId="9" applyFont="1" applyFill="1" applyBorder="1"/>
    <xf numFmtId="0" fontId="77" fillId="8" borderId="0" xfId="9" applyFont="1" applyFill="1" applyBorder="1" applyAlignment="1">
      <alignment horizontal="center" vertical="center"/>
    </xf>
    <xf numFmtId="169" fontId="79" fillId="4" borderId="0" xfId="9" applyNumberFormat="1" applyFont="1" applyFill="1" applyBorder="1"/>
    <xf numFmtId="0" fontId="79" fillId="4" borderId="0" xfId="9" applyFont="1" applyFill="1" applyBorder="1"/>
    <xf numFmtId="0" fontId="80" fillId="0" borderId="2" xfId="9" applyNumberFormat="1" applyFont="1" applyFill="1" applyBorder="1" applyAlignment="1">
      <alignment horizontal="center" vertical="center" wrapText="1" readingOrder="1"/>
    </xf>
    <xf numFmtId="49" fontId="71" fillId="8" borderId="17" xfId="9" applyNumberFormat="1" applyFont="1" applyFill="1" applyBorder="1" applyAlignment="1">
      <alignment horizontal="center" vertical="center" wrapText="1" readingOrder="1"/>
    </xf>
    <xf numFmtId="0" fontId="71" fillId="8" borderId="6" xfId="9" applyNumberFormat="1" applyFont="1" applyFill="1" applyBorder="1" applyAlignment="1">
      <alignment horizontal="center" vertical="center" wrapText="1" readingOrder="1"/>
    </xf>
    <xf numFmtId="0" fontId="81" fillId="9" borderId="17" xfId="9" applyNumberFormat="1" applyFont="1" applyFill="1" applyBorder="1" applyAlignment="1">
      <alignment horizontal="center" vertical="center" wrapText="1" readingOrder="1"/>
    </xf>
    <xf numFmtId="0" fontId="67" fillId="5" borderId="2" xfId="9" applyFont="1" applyFill="1" applyBorder="1" applyAlignment="1">
      <alignment vertical="center" wrapText="1"/>
    </xf>
    <xf numFmtId="0" fontId="77" fillId="8" borderId="2" xfId="9" applyFont="1" applyFill="1" applyBorder="1" applyAlignment="1">
      <alignment vertical="center" wrapText="1"/>
    </xf>
    <xf numFmtId="0" fontId="75" fillId="5" borderId="17" xfId="9" applyNumberFormat="1" applyFont="1" applyFill="1" applyBorder="1" applyAlignment="1">
      <alignment horizontal="center" vertical="center" wrapText="1" readingOrder="1"/>
    </xf>
    <xf numFmtId="0" fontId="75" fillId="5" borderId="6" xfId="9" applyNumberFormat="1" applyFont="1" applyFill="1" applyBorder="1" applyAlignment="1">
      <alignment horizontal="center" vertical="center" wrapText="1" readingOrder="1"/>
    </xf>
    <xf numFmtId="0" fontId="76" fillId="5" borderId="6" xfId="9" applyFont="1" applyFill="1" applyBorder="1" applyAlignment="1">
      <alignment horizontal="center" vertical="center" wrapText="1"/>
    </xf>
    <xf numFmtId="0" fontId="77" fillId="8" borderId="2" xfId="9" applyFont="1" applyFill="1" applyBorder="1" applyAlignment="1">
      <alignment horizontal="center" vertical="center" wrapText="1"/>
    </xf>
    <xf numFmtId="0" fontId="65" fillId="5" borderId="2" xfId="9" applyFont="1" applyFill="1" applyBorder="1" applyAlignment="1">
      <alignment horizontal="center" vertical="center" wrapText="1"/>
    </xf>
    <xf numFmtId="49" fontId="83" fillId="3" borderId="0" xfId="9" applyNumberFormat="1" applyFont="1" applyFill="1" applyBorder="1" applyAlignment="1">
      <alignment horizontal="center" vertical="center" wrapText="1" readingOrder="1"/>
    </xf>
    <xf numFmtId="49" fontId="83" fillId="3" borderId="17" xfId="9" applyNumberFormat="1" applyFont="1" applyFill="1" applyBorder="1" applyAlignment="1">
      <alignment horizontal="center" vertical="center" wrapText="1" readingOrder="1"/>
    </xf>
    <xf numFmtId="0" fontId="73" fillId="3" borderId="17" xfId="9" applyNumberFormat="1" applyFont="1" applyFill="1" applyBorder="1" applyAlignment="1">
      <alignment horizontal="center" vertical="center" wrapText="1" readingOrder="1"/>
    </xf>
    <xf numFmtId="0" fontId="83" fillId="3" borderId="17" xfId="9" applyNumberFormat="1" applyFont="1" applyFill="1" applyBorder="1" applyAlignment="1">
      <alignment horizontal="center" vertical="center" wrapText="1" readingOrder="1"/>
    </xf>
    <xf numFmtId="0" fontId="84" fillId="3" borderId="17" xfId="9" applyNumberFormat="1" applyFont="1" applyFill="1" applyBorder="1" applyAlignment="1">
      <alignment horizontal="center" vertical="center" wrapText="1" readingOrder="1"/>
    </xf>
    <xf numFmtId="0" fontId="73" fillId="3" borderId="6" xfId="9" applyNumberFormat="1" applyFont="1" applyFill="1" applyBorder="1" applyAlignment="1">
      <alignment horizontal="center" vertical="center" wrapText="1" readingOrder="1"/>
    </xf>
    <xf numFmtId="0" fontId="72" fillId="3" borderId="17" xfId="9" applyNumberFormat="1" applyFont="1" applyFill="1" applyBorder="1" applyAlignment="1">
      <alignment horizontal="center" vertical="center" wrapText="1" readingOrder="1"/>
    </xf>
    <xf numFmtId="0" fontId="85" fillId="3" borderId="2" xfId="9" applyFont="1" applyFill="1" applyBorder="1" applyAlignment="1">
      <alignment vertical="center" wrapText="1"/>
    </xf>
    <xf numFmtId="0" fontId="74" fillId="3" borderId="2" xfId="9" applyFont="1" applyFill="1" applyBorder="1" applyAlignment="1">
      <alignment vertical="center" wrapText="1"/>
    </xf>
    <xf numFmtId="0" fontId="86" fillId="3" borderId="17" xfId="9" applyNumberFormat="1" applyFont="1" applyFill="1" applyBorder="1" applyAlignment="1">
      <alignment horizontal="center" vertical="center" wrapText="1" readingOrder="1"/>
    </xf>
    <xf numFmtId="0" fontId="86" fillId="3" borderId="6" xfId="9" applyNumberFormat="1" applyFont="1" applyFill="1" applyBorder="1" applyAlignment="1">
      <alignment horizontal="center" vertical="center" wrapText="1" readingOrder="1"/>
    </xf>
    <xf numFmtId="0" fontId="87" fillId="3" borderId="6" xfId="9" applyFont="1" applyFill="1" applyBorder="1" applyAlignment="1">
      <alignment horizontal="center" vertical="center" wrapText="1"/>
    </xf>
    <xf numFmtId="0" fontId="88" fillId="3" borderId="2" xfId="9" applyFont="1" applyFill="1" applyBorder="1" applyAlignment="1">
      <alignment horizontal="center" vertical="center" wrapText="1"/>
    </xf>
    <xf numFmtId="0" fontId="77" fillId="3" borderId="0" xfId="9" applyFont="1" applyFill="1" applyBorder="1" applyAlignment="1">
      <alignment horizontal="center" vertical="center"/>
    </xf>
    <xf numFmtId="0" fontId="61" fillId="3" borderId="2" xfId="9" applyFont="1" applyFill="1" applyBorder="1" applyAlignment="1">
      <alignment horizontal="center" vertical="center" wrapText="1"/>
    </xf>
    <xf numFmtId="0" fontId="62" fillId="3" borderId="0" xfId="9" applyFont="1" applyFill="1" applyBorder="1"/>
    <xf numFmtId="0" fontId="71" fillId="10" borderId="2" xfId="9" applyNumberFormat="1" applyFont="1" applyFill="1" applyBorder="1" applyAlignment="1">
      <alignment horizontal="left" vertical="center" wrapText="1" readingOrder="1"/>
    </xf>
    <xf numFmtId="39" fontId="91" fillId="10" borderId="2" xfId="9" applyNumberFormat="1" applyFont="1" applyFill="1" applyBorder="1" applyAlignment="1">
      <alignment horizontal="right" vertical="center" wrapText="1" readingOrder="1"/>
    </xf>
    <xf numFmtId="0" fontId="93" fillId="10" borderId="0" xfId="9" applyFont="1" applyFill="1" applyBorder="1"/>
    <xf numFmtId="0" fontId="94" fillId="0" borderId="21" xfId="9" applyNumberFormat="1" applyFont="1" applyFill="1" applyBorder="1" applyAlignment="1">
      <alignment horizontal="center" vertical="center" wrapText="1" readingOrder="1"/>
    </xf>
    <xf numFmtId="0" fontId="71" fillId="8" borderId="2" xfId="9" applyNumberFormat="1" applyFont="1" applyFill="1" applyBorder="1" applyAlignment="1">
      <alignment horizontal="left" vertical="center" wrapText="1" readingOrder="1"/>
    </xf>
    <xf numFmtId="39" fontId="97" fillId="8" borderId="2" xfId="9" applyNumberFormat="1" applyFont="1" applyFill="1" applyBorder="1" applyAlignment="1">
      <alignment horizontal="right" vertical="center" wrapText="1" readingOrder="1"/>
    </xf>
    <xf numFmtId="0" fontId="63" fillId="0" borderId="0" xfId="9" applyFont="1" applyFill="1" applyBorder="1"/>
    <xf numFmtId="49" fontId="96" fillId="0" borderId="2" xfId="9" applyNumberFormat="1" applyFont="1" applyFill="1" applyBorder="1" applyAlignment="1">
      <alignment horizontal="center" vertical="center" wrapText="1" readingOrder="1"/>
    </xf>
    <xf numFmtId="39" fontId="52" fillId="3" borderId="2" xfId="9" applyNumberFormat="1" applyFont="1" applyFill="1" applyBorder="1" applyAlignment="1">
      <alignment horizontal="right" vertical="center" wrapText="1" readingOrder="1"/>
    </xf>
    <xf numFmtId="39" fontId="96" fillId="3" borderId="2" xfId="9" applyNumberFormat="1" applyFont="1" applyFill="1" applyBorder="1" applyAlignment="1">
      <alignment horizontal="right" vertical="center" wrapText="1" readingOrder="1"/>
    </xf>
    <xf numFmtId="39" fontId="98" fillId="3" borderId="2" xfId="9" applyNumberFormat="1" applyFont="1" applyFill="1" applyBorder="1" applyAlignment="1">
      <alignment horizontal="right" vertical="center"/>
    </xf>
    <xf numFmtId="0" fontId="94" fillId="3" borderId="21" xfId="9" applyNumberFormat="1" applyFont="1" applyFill="1" applyBorder="1" applyAlignment="1">
      <alignment horizontal="center" vertical="center" wrapText="1" readingOrder="1"/>
    </xf>
    <xf numFmtId="49" fontId="92" fillId="10" borderId="2" xfId="9" applyNumberFormat="1" applyFont="1" applyFill="1" applyBorder="1" applyAlignment="1">
      <alignment horizontal="center" vertical="center" wrapText="1" readingOrder="1"/>
    </xf>
    <xf numFmtId="39" fontId="99" fillId="10" borderId="2" xfId="9" applyNumberFormat="1" applyFont="1" applyFill="1" applyBorder="1" applyAlignment="1">
      <alignment horizontal="right" vertical="center" wrapText="1" readingOrder="1"/>
    </xf>
    <xf numFmtId="39" fontId="71" fillId="10" borderId="5" xfId="9" applyNumberFormat="1" applyFont="1" applyFill="1" applyBorder="1" applyAlignment="1">
      <alignment horizontal="right" vertical="center"/>
    </xf>
    <xf numFmtId="39" fontId="71" fillId="10" borderId="2" xfId="9" applyNumberFormat="1" applyFont="1" applyFill="1" applyBorder="1" applyAlignment="1">
      <alignment horizontal="center" vertical="center" wrapText="1"/>
    </xf>
    <xf numFmtId="0" fontId="96" fillId="0" borderId="2" xfId="9" applyNumberFormat="1" applyFont="1" applyFill="1" applyBorder="1" applyAlignment="1">
      <alignment horizontal="left" vertical="center" wrapText="1" readingOrder="1"/>
    </xf>
    <xf numFmtId="39" fontId="81" fillId="3" borderId="6" xfId="9" applyNumberFormat="1" applyFont="1" applyFill="1" applyBorder="1" applyAlignment="1">
      <alignment horizontal="right" vertical="center"/>
    </xf>
    <xf numFmtId="39" fontId="81" fillId="17" borderId="2" xfId="9" applyNumberFormat="1" applyFont="1" applyFill="1" applyBorder="1" applyAlignment="1">
      <alignment horizontal="center" vertical="center" wrapText="1"/>
    </xf>
    <xf numFmtId="0" fontId="80" fillId="14" borderId="22" xfId="9" applyNumberFormat="1" applyFont="1" applyFill="1" applyBorder="1" applyAlignment="1">
      <alignment horizontal="center" vertical="center" wrapText="1" readingOrder="1"/>
    </xf>
    <xf numFmtId="49" fontId="80" fillId="14" borderId="23" xfId="9" applyNumberFormat="1" applyFont="1" applyFill="1" applyBorder="1" applyAlignment="1">
      <alignment horizontal="center" vertical="center" wrapText="1" readingOrder="1"/>
    </xf>
    <xf numFmtId="0" fontId="96" fillId="14" borderId="23" xfId="9" applyNumberFormat="1" applyFont="1" applyFill="1" applyBorder="1" applyAlignment="1">
      <alignment horizontal="left" vertical="center" wrapText="1" readingOrder="1"/>
    </xf>
    <xf numFmtId="39" fontId="94" fillId="14" borderId="25" xfId="9" applyNumberFormat="1" applyFont="1" applyFill="1" applyBorder="1" applyAlignment="1">
      <alignment horizontal="right" vertical="center" wrapText="1" readingOrder="1"/>
    </xf>
    <xf numFmtId="39" fontId="81" fillId="14" borderId="23" xfId="9" applyNumberFormat="1" applyFont="1" applyFill="1" applyBorder="1" applyAlignment="1">
      <alignment horizontal="right" vertical="center" wrapText="1" readingOrder="1"/>
    </xf>
    <xf numFmtId="39" fontId="81" fillId="14" borderId="26" xfId="9" applyNumberFormat="1" applyFont="1" applyFill="1" applyBorder="1" applyAlignment="1">
      <alignment horizontal="right" vertical="center" wrapText="1" readingOrder="1"/>
    </xf>
    <xf numFmtId="39" fontId="98" fillId="14" borderId="26" xfId="9" applyNumberFormat="1" applyFont="1" applyFill="1" applyBorder="1" applyAlignment="1">
      <alignment horizontal="right" vertical="center" wrapText="1" readingOrder="1"/>
    </xf>
    <xf numFmtId="39" fontId="81" fillId="10" borderId="27" xfId="9" applyNumberFormat="1" applyFont="1" applyFill="1" applyBorder="1" applyAlignment="1">
      <alignment horizontal="right" vertical="center" wrapText="1" readingOrder="1"/>
    </xf>
    <xf numFmtId="39" fontId="81" fillId="14" borderId="26" xfId="9" applyNumberFormat="1" applyFont="1" applyFill="1" applyBorder="1" applyAlignment="1">
      <alignment horizontal="center" vertical="center" wrapText="1"/>
    </xf>
    <xf numFmtId="39" fontId="81" fillId="14" borderId="28" xfId="9" applyNumberFormat="1" applyFont="1" applyFill="1" applyBorder="1" applyAlignment="1">
      <alignment horizontal="right" vertical="center" wrapText="1" readingOrder="1"/>
    </xf>
    <xf numFmtId="39" fontId="81" fillId="14" borderId="29" xfId="9" applyNumberFormat="1" applyFont="1" applyFill="1" applyBorder="1" applyAlignment="1">
      <alignment horizontal="right" vertical="center" wrapText="1" readingOrder="1"/>
    </xf>
    <xf numFmtId="39" fontId="100" fillId="3" borderId="0" xfId="9" applyNumberFormat="1" applyFont="1" applyFill="1" applyBorder="1" applyAlignment="1">
      <alignment horizontal="center" vertical="center" wrapText="1"/>
    </xf>
    <xf numFmtId="49" fontId="80" fillId="14" borderId="30" xfId="9" applyNumberFormat="1" applyFont="1" applyFill="1" applyBorder="1" applyAlignment="1">
      <alignment horizontal="center" vertical="center" wrapText="1" readingOrder="1"/>
    </xf>
    <xf numFmtId="0" fontId="96" fillId="14" borderId="30" xfId="9" applyNumberFormat="1" applyFont="1" applyFill="1" applyBorder="1" applyAlignment="1">
      <alignment horizontal="left" vertical="center" wrapText="1" readingOrder="1"/>
    </xf>
    <xf numFmtId="39" fontId="94" fillId="14" borderId="32" xfId="9" applyNumberFormat="1" applyFont="1" applyFill="1" applyBorder="1" applyAlignment="1">
      <alignment horizontal="right" vertical="center" wrapText="1" readingOrder="1"/>
    </xf>
    <xf numFmtId="39" fontId="81" fillId="14" borderId="30" xfId="9" applyNumberFormat="1" applyFont="1" applyFill="1" applyBorder="1" applyAlignment="1">
      <alignment horizontal="right" vertical="center" wrapText="1" readingOrder="1"/>
    </xf>
    <xf numFmtId="39" fontId="81" fillId="14" borderId="33" xfId="9" applyNumberFormat="1" applyFont="1" applyFill="1" applyBorder="1" applyAlignment="1">
      <alignment horizontal="right" vertical="center" wrapText="1" readingOrder="1"/>
    </xf>
    <xf numFmtId="39" fontId="98" fillId="14" borderId="33" xfId="9" applyNumberFormat="1" applyFont="1" applyFill="1" applyBorder="1" applyAlignment="1">
      <alignment horizontal="right" vertical="center" wrapText="1" readingOrder="1"/>
    </xf>
    <xf numFmtId="39" fontId="81" fillId="14" borderId="33" xfId="9" applyNumberFormat="1" applyFont="1" applyFill="1" applyBorder="1" applyAlignment="1">
      <alignment horizontal="center" vertical="center" wrapText="1"/>
    </xf>
    <xf numFmtId="39" fontId="81" fillId="14" borderId="34" xfId="9" applyNumberFormat="1" applyFont="1" applyFill="1" applyBorder="1" applyAlignment="1">
      <alignment horizontal="right" vertical="center" wrapText="1" readingOrder="1"/>
    </xf>
    <xf numFmtId="49" fontId="91" fillId="10" borderId="22" xfId="9" applyNumberFormat="1" applyFont="1" applyFill="1" applyBorder="1" applyAlignment="1">
      <alignment horizontal="center" vertical="center" wrapText="1" readingOrder="1"/>
    </xf>
    <xf numFmtId="0" fontId="71" fillId="10" borderId="22" xfId="9" applyNumberFormat="1" applyFont="1" applyFill="1" applyBorder="1" applyAlignment="1">
      <alignment horizontal="left" vertical="center" wrapText="1" readingOrder="1"/>
    </xf>
    <xf numFmtId="0" fontId="91" fillId="10" borderId="22" xfId="9" applyNumberFormat="1" applyFont="1" applyFill="1" applyBorder="1" applyAlignment="1">
      <alignment horizontal="left" vertical="center" wrapText="1" readingOrder="1"/>
    </xf>
    <xf numFmtId="39" fontId="91" fillId="10" borderId="2" xfId="9" applyNumberFormat="1" applyFont="1" applyFill="1" applyBorder="1" applyAlignment="1">
      <alignment horizontal="right" vertical="center"/>
    </xf>
    <xf numFmtId="39" fontId="91" fillId="10" borderId="2" xfId="9" applyNumberFormat="1" applyFont="1" applyFill="1" applyBorder="1" applyAlignment="1">
      <alignment horizontal="center" vertical="center" wrapText="1"/>
    </xf>
    <xf numFmtId="39" fontId="91" fillId="10" borderId="4" xfId="9" applyNumberFormat="1" applyFont="1" applyFill="1" applyBorder="1" applyAlignment="1">
      <alignment horizontal="right" vertical="center"/>
    </xf>
    <xf numFmtId="10" fontId="91" fillId="10" borderId="2" xfId="9" applyNumberFormat="1" applyFont="1" applyFill="1" applyBorder="1" applyAlignment="1">
      <alignment horizontal="center" vertical="center"/>
    </xf>
    <xf numFmtId="10" fontId="101" fillId="10" borderId="0" xfId="9" applyNumberFormat="1" applyFont="1" applyFill="1" applyBorder="1" applyAlignment="1">
      <alignment horizontal="center" vertical="center"/>
    </xf>
    <xf numFmtId="0" fontId="101" fillId="10" borderId="2" xfId="9" applyFont="1" applyFill="1" applyBorder="1"/>
    <xf numFmtId="10" fontId="101" fillId="10" borderId="2" xfId="9" applyNumberFormat="1" applyFont="1" applyFill="1" applyBorder="1" applyAlignment="1">
      <alignment horizontal="center" vertical="center" wrapText="1"/>
    </xf>
    <xf numFmtId="0" fontId="101" fillId="10" borderId="0" xfId="9" applyFont="1" applyFill="1" applyBorder="1"/>
    <xf numFmtId="0" fontId="101" fillId="10" borderId="0" xfId="9" applyFont="1" applyFill="1" applyBorder="1" applyAlignment="1">
      <alignment horizontal="center" vertical="center"/>
    </xf>
    <xf numFmtId="0" fontId="94" fillId="17" borderId="21" xfId="9" applyNumberFormat="1" applyFont="1" applyFill="1" applyBorder="1" applyAlignment="1">
      <alignment horizontal="center" vertical="center" wrapText="1" readingOrder="1"/>
    </xf>
    <xf numFmtId="49" fontId="96" fillId="3" borderId="2" xfId="9" applyNumberFormat="1" applyFont="1" applyFill="1" applyBorder="1" applyAlignment="1">
      <alignment horizontal="center" vertical="center" wrapText="1" readingOrder="1"/>
    </xf>
    <xf numFmtId="0" fontId="71" fillId="18" borderId="2" xfId="9" applyNumberFormat="1" applyFont="1" applyFill="1" applyBorder="1" applyAlignment="1">
      <alignment horizontal="left" vertical="center" wrapText="1" readingOrder="1"/>
    </xf>
    <xf numFmtId="39" fontId="56" fillId="3" borderId="2" xfId="9" applyNumberFormat="1" applyFont="1" applyFill="1" applyBorder="1" applyAlignment="1">
      <alignment horizontal="right" vertical="center" wrapText="1" readingOrder="1"/>
    </xf>
    <xf numFmtId="0" fontId="63" fillId="17" borderId="0" xfId="9" applyFont="1" applyFill="1" applyBorder="1"/>
    <xf numFmtId="0" fontId="102" fillId="8" borderId="2" xfId="9" applyNumberFormat="1" applyFont="1" applyFill="1" applyBorder="1" applyAlignment="1">
      <alignment horizontal="left" vertical="center" wrapText="1" readingOrder="1"/>
    </xf>
    <xf numFmtId="0" fontId="63" fillId="8" borderId="0" xfId="9" applyFont="1" applyFill="1" applyBorder="1"/>
    <xf numFmtId="0" fontId="102" fillId="12" borderId="2" xfId="9" applyNumberFormat="1" applyFont="1" applyFill="1" applyBorder="1" applyAlignment="1">
      <alignment horizontal="left" vertical="center" wrapText="1" readingOrder="1"/>
    </xf>
    <xf numFmtId="39" fontId="52" fillId="12" borderId="2" xfId="9" applyNumberFormat="1" applyFont="1" applyFill="1" applyBorder="1" applyAlignment="1">
      <alignment horizontal="right" vertical="center" wrapText="1" readingOrder="1"/>
    </xf>
    <xf numFmtId="0" fontId="63" fillId="12" borderId="0" xfId="9" applyFont="1" applyFill="1" applyBorder="1"/>
    <xf numFmtId="0" fontId="102" fillId="3" borderId="2" xfId="9" applyNumberFormat="1" applyFont="1" applyFill="1" applyBorder="1" applyAlignment="1">
      <alignment horizontal="left" vertical="center" wrapText="1" readingOrder="1"/>
    </xf>
    <xf numFmtId="39" fontId="103" fillId="3" borderId="2" xfId="9" applyNumberFormat="1" applyFont="1" applyFill="1" applyBorder="1" applyAlignment="1">
      <alignment horizontal="right" vertical="center" wrapText="1" readingOrder="1"/>
    </xf>
    <xf numFmtId="0" fontId="81" fillId="3" borderId="2" xfId="9" applyNumberFormat="1" applyFont="1" applyFill="1" applyBorder="1" applyAlignment="1">
      <alignment horizontal="left" vertical="center" wrapText="1" readingOrder="1"/>
    </xf>
    <xf numFmtId="0" fontId="90" fillId="14" borderId="21" xfId="9" applyNumberFormat="1" applyFont="1" applyFill="1" applyBorder="1" applyAlignment="1">
      <alignment horizontal="center" vertical="center" wrapText="1" readingOrder="1"/>
    </xf>
    <xf numFmtId="0" fontId="71" fillId="14" borderId="22" xfId="9" applyNumberFormat="1" applyFont="1" applyFill="1" applyBorder="1" applyAlignment="1">
      <alignment horizontal="left" vertical="center" wrapText="1" readingOrder="1"/>
    </xf>
    <xf numFmtId="39" fontId="104" fillId="14" borderId="2" xfId="9" applyNumberFormat="1" applyFont="1" applyFill="1" applyBorder="1" applyAlignment="1">
      <alignment horizontal="right" vertical="center" wrapText="1" readingOrder="1"/>
    </xf>
    <xf numFmtId="39" fontId="105" fillId="14" borderId="2" xfId="9" applyNumberFormat="1" applyFont="1" applyFill="1" applyBorder="1" applyAlignment="1">
      <alignment horizontal="right" vertical="center" wrapText="1" readingOrder="1"/>
    </xf>
    <xf numFmtId="0" fontId="93" fillId="14" borderId="0" xfId="9" applyFont="1" applyFill="1" applyBorder="1"/>
    <xf numFmtId="0" fontId="63" fillId="11" borderId="0" xfId="9" applyFont="1" applyFill="1" applyBorder="1"/>
    <xf numFmtId="39" fontId="106" fillId="3" borderId="2" xfId="9" applyNumberFormat="1" applyFont="1" applyFill="1" applyBorder="1" applyAlignment="1">
      <alignment horizontal="right" vertical="center" wrapText="1" readingOrder="1"/>
    </xf>
    <xf numFmtId="39" fontId="107" fillId="3" borderId="2" xfId="9" applyNumberFormat="1" applyFont="1" applyFill="1" applyBorder="1" applyAlignment="1">
      <alignment horizontal="right" vertical="center"/>
    </xf>
    <xf numFmtId="0" fontId="78" fillId="17" borderId="0" xfId="9" applyFont="1" applyFill="1" applyBorder="1"/>
    <xf numFmtId="0" fontId="78" fillId="12" borderId="0" xfId="9" applyFont="1" applyFill="1" applyBorder="1"/>
    <xf numFmtId="10" fontId="78" fillId="3" borderId="0" xfId="9" applyNumberFormat="1" applyFont="1" applyFill="1" applyBorder="1" applyAlignment="1">
      <alignment horizontal="center" vertical="center"/>
    </xf>
    <xf numFmtId="39" fontId="108" fillId="3" borderId="2" xfId="9" applyNumberFormat="1" applyFont="1" applyFill="1" applyBorder="1" applyAlignment="1">
      <alignment horizontal="right" vertical="center" wrapText="1" readingOrder="1"/>
    </xf>
    <xf numFmtId="39" fontId="98" fillId="3" borderId="2" xfId="9" applyNumberFormat="1" applyFont="1" applyFill="1" applyBorder="1" applyAlignment="1">
      <alignment horizontal="right" vertical="center" wrapText="1" readingOrder="1"/>
    </xf>
    <xf numFmtId="39" fontId="73" fillId="22" borderId="2" xfId="9" applyNumberFormat="1" applyFont="1" applyFill="1" applyBorder="1" applyAlignment="1">
      <alignment horizontal="right" vertical="center" wrapText="1" readingOrder="1"/>
    </xf>
    <xf numFmtId="0" fontId="110" fillId="21" borderId="21" xfId="9" applyNumberFormat="1" applyFont="1" applyFill="1" applyBorder="1" applyAlignment="1">
      <alignment horizontal="center" vertical="center" wrapText="1" readingOrder="1"/>
    </xf>
    <xf numFmtId="49" fontId="110" fillId="21" borderId="2" xfId="9" applyNumberFormat="1" applyFont="1" applyFill="1" applyBorder="1" applyAlignment="1">
      <alignment horizontal="center" vertical="center" wrapText="1" readingOrder="1"/>
    </xf>
    <xf numFmtId="0" fontId="72" fillId="20" borderId="2" xfId="9" applyNumberFormat="1" applyFont="1" applyFill="1" applyBorder="1" applyAlignment="1">
      <alignment horizontal="left" vertical="center" wrapText="1" readingOrder="1"/>
    </xf>
    <xf numFmtId="39" fontId="108" fillId="20" borderId="2" xfId="9" applyNumberFormat="1" applyFont="1" applyFill="1" applyBorder="1" applyAlignment="1">
      <alignment horizontal="right" vertical="center" wrapText="1" readingOrder="1"/>
    </xf>
    <xf numFmtId="39" fontId="72" fillId="20" borderId="2" xfId="9" applyNumberFormat="1" applyFont="1" applyFill="1" applyBorder="1" applyAlignment="1">
      <alignment horizontal="right" vertical="center" wrapText="1" readingOrder="1"/>
    </xf>
    <xf numFmtId="39" fontId="98" fillId="20" borderId="2" xfId="9" applyNumberFormat="1" applyFont="1" applyFill="1" applyBorder="1" applyAlignment="1">
      <alignment horizontal="right" vertical="center" wrapText="1" readingOrder="1"/>
    </xf>
    <xf numFmtId="39" fontId="98" fillId="20" borderId="2" xfId="9" applyNumberFormat="1" applyFont="1" applyFill="1" applyBorder="1" applyAlignment="1">
      <alignment horizontal="right" vertical="center" wrapText="1"/>
    </xf>
    <xf numFmtId="39" fontId="108" fillId="20" borderId="2" xfId="9" applyNumberFormat="1" applyFont="1" applyFill="1" applyBorder="1" applyAlignment="1">
      <alignment horizontal="right" vertical="center" wrapText="1"/>
    </xf>
    <xf numFmtId="0" fontId="110" fillId="3" borderId="21" xfId="9" applyNumberFormat="1" applyFont="1" applyFill="1" applyBorder="1" applyAlignment="1">
      <alignment horizontal="center" vertical="center" wrapText="1" readingOrder="1"/>
    </xf>
    <xf numFmtId="39" fontId="72" fillId="3" borderId="2" xfId="9" applyNumberFormat="1" applyFont="1" applyFill="1" applyBorder="1" applyAlignment="1">
      <alignment horizontal="right" vertical="center" wrapText="1" readingOrder="1"/>
    </xf>
    <xf numFmtId="39" fontId="72" fillId="5" borderId="2" xfId="9" applyNumberFormat="1" applyFont="1" applyFill="1" applyBorder="1" applyAlignment="1">
      <alignment horizontal="right" vertical="center" wrapText="1"/>
    </xf>
    <xf numFmtId="39" fontId="98" fillId="3" borderId="2" xfId="9" applyNumberFormat="1" applyFont="1" applyFill="1" applyBorder="1" applyAlignment="1">
      <alignment horizontal="right" vertical="center" wrapText="1"/>
    </xf>
    <xf numFmtId="39" fontId="108" fillId="3" borderId="2" xfId="9" applyNumberFormat="1" applyFont="1" applyFill="1" applyBorder="1" applyAlignment="1">
      <alignment horizontal="right" vertical="center" wrapText="1"/>
    </xf>
    <xf numFmtId="39" fontId="72" fillId="3" borderId="2" xfId="9" applyNumberFormat="1" applyFont="1" applyFill="1" applyBorder="1" applyAlignment="1">
      <alignment horizontal="center" vertical="center" wrapText="1"/>
    </xf>
    <xf numFmtId="39" fontId="72" fillId="3" borderId="2" xfId="9" applyNumberFormat="1" applyFont="1" applyFill="1" applyBorder="1" applyAlignment="1">
      <alignment horizontal="right" vertical="center" wrapText="1"/>
    </xf>
    <xf numFmtId="39" fontId="61" fillId="3" borderId="2" xfId="9" applyNumberFormat="1" applyFont="1" applyFill="1" applyBorder="1" applyAlignment="1">
      <alignment horizontal="center" vertical="center" wrapText="1"/>
    </xf>
    <xf numFmtId="39" fontId="72" fillId="0" borderId="2" xfId="9" applyNumberFormat="1" applyFont="1" applyFill="1" applyBorder="1" applyAlignment="1">
      <alignment horizontal="right" vertical="center" wrapText="1" readingOrder="1"/>
    </xf>
    <xf numFmtId="0" fontId="61" fillId="0" borderId="2" xfId="9" applyFont="1" applyFill="1" applyBorder="1" applyAlignment="1">
      <alignment horizontal="center" vertical="center" wrapText="1"/>
    </xf>
    <xf numFmtId="0" fontId="72" fillId="21" borderId="2" xfId="9" applyNumberFormat="1" applyFont="1" applyFill="1" applyBorder="1" applyAlignment="1">
      <alignment horizontal="left" vertical="center" wrapText="1" readingOrder="1"/>
    </xf>
    <xf numFmtId="39" fontId="108" fillId="21" borderId="2" xfId="9" applyNumberFormat="1" applyFont="1" applyFill="1" applyBorder="1" applyAlignment="1">
      <alignment horizontal="right" vertical="center" wrapText="1" readingOrder="1"/>
    </xf>
    <xf numFmtId="39" fontId="72" fillId="21" borderId="2" xfId="9" applyNumberFormat="1" applyFont="1" applyFill="1" applyBorder="1" applyAlignment="1">
      <alignment horizontal="right" vertical="center" wrapText="1" readingOrder="1"/>
    </xf>
    <xf numFmtId="39" fontId="72" fillId="21" borderId="2" xfId="9" applyNumberFormat="1" applyFont="1" applyFill="1" applyBorder="1" applyAlignment="1">
      <alignment horizontal="right" vertical="center" wrapText="1"/>
    </xf>
    <xf numFmtId="39" fontId="108" fillId="21" borderId="2" xfId="9" applyNumberFormat="1" applyFont="1" applyFill="1" applyBorder="1" applyAlignment="1">
      <alignment horizontal="right" vertical="center" wrapText="1"/>
    </xf>
    <xf numFmtId="39" fontId="72" fillId="21" borderId="2" xfId="9" applyNumberFormat="1" applyFont="1" applyFill="1" applyBorder="1" applyAlignment="1">
      <alignment horizontal="center" vertical="center" wrapText="1"/>
    </xf>
    <xf numFmtId="0" fontId="61" fillId="21" borderId="2" xfId="9" applyFont="1" applyFill="1" applyBorder="1" applyAlignment="1">
      <alignment horizontal="center" vertical="center" wrapText="1"/>
    </xf>
    <xf numFmtId="49" fontId="100" fillId="23" borderId="2" xfId="9" applyNumberFormat="1" applyFont="1" applyFill="1" applyBorder="1" applyAlignment="1">
      <alignment horizontal="center" vertical="center" wrapText="1" readingOrder="1"/>
    </xf>
    <xf numFmtId="49" fontId="111" fillId="23" borderId="2" xfId="9" applyNumberFormat="1" applyFont="1" applyFill="1" applyBorder="1" applyAlignment="1">
      <alignment horizontal="center" vertical="center" wrapText="1" readingOrder="1"/>
    </xf>
    <xf numFmtId="49" fontId="112" fillId="23" borderId="2" xfId="9" applyNumberFormat="1" applyFont="1" applyFill="1" applyBorder="1" applyAlignment="1">
      <alignment horizontal="center" vertical="center" wrapText="1" readingOrder="1"/>
    </xf>
    <xf numFmtId="0" fontId="112" fillId="23" borderId="2" xfId="9" applyNumberFormat="1" applyFont="1" applyFill="1" applyBorder="1" applyAlignment="1">
      <alignment horizontal="center" vertical="center" wrapText="1" readingOrder="1"/>
    </xf>
    <xf numFmtId="39" fontId="52" fillId="7" borderId="2" xfId="9" applyNumberFormat="1" applyFont="1" applyFill="1" applyBorder="1" applyAlignment="1">
      <alignment horizontal="right" vertical="center" wrapText="1" readingOrder="1"/>
    </xf>
    <xf numFmtId="39" fontId="52" fillId="25" borderId="2" xfId="9" applyNumberFormat="1" applyFont="1" applyFill="1" applyBorder="1" applyAlignment="1">
      <alignment horizontal="right" vertical="center" wrapText="1" readingOrder="1"/>
    </xf>
    <xf numFmtId="39" fontId="52" fillId="3" borderId="2" xfId="9" applyNumberFormat="1" applyFont="1" applyFill="1" applyBorder="1" applyAlignment="1">
      <alignment horizontal="right" vertical="center" wrapText="1"/>
    </xf>
    <xf numFmtId="39" fontId="52" fillId="5" borderId="2" xfId="9" applyNumberFormat="1" applyFont="1" applyFill="1" applyBorder="1" applyAlignment="1">
      <alignment horizontal="right" vertical="center" wrapText="1"/>
    </xf>
    <xf numFmtId="39" fontId="52" fillId="24" borderId="2" xfId="9" applyNumberFormat="1" applyFont="1" applyFill="1" applyBorder="1" applyAlignment="1">
      <alignment horizontal="right" vertical="center" wrapText="1"/>
    </xf>
    <xf numFmtId="176" fontId="65" fillId="3" borderId="0" xfId="9" applyNumberFormat="1" applyFont="1" applyFill="1" applyBorder="1" applyAlignment="1">
      <alignment horizontal="center" vertical="center"/>
    </xf>
    <xf numFmtId="176" fontId="61" fillId="3" borderId="2" xfId="9" applyNumberFormat="1" applyFont="1" applyFill="1" applyBorder="1" applyAlignment="1">
      <alignment horizontal="center" vertical="center" wrapText="1"/>
    </xf>
    <xf numFmtId="177" fontId="61" fillId="3" borderId="2" xfId="9" applyNumberFormat="1" applyFont="1" applyFill="1" applyBorder="1" applyAlignment="1">
      <alignment horizontal="center" vertical="center" wrapText="1"/>
    </xf>
    <xf numFmtId="39" fontId="108" fillId="23" borderId="2" xfId="9" applyNumberFormat="1" applyFont="1" applyFill="1" applyBorder="1" applyAlignment="1">
      <alignment horizontal="right" vertical="center" wrapText="1" readingOrder="1"/>
    </xf>
    <xf numFmtId="10" fontId="65" fillId="3" borderId="0" xfId="9" applyNumberFormat="1" applyFont="1" applyFill="1" applyBorder="1" applyAlignment="1">
      <alignment horizontal="center" vertical="center"/>
    </xf>
    <xf numFmtId="10" fontId="61" fillId="3" borderId="2" xfId="9" applyNumberFormat="1" applyFont="1" applyFill="1" applyBorder="1" applyAlignment="1">
      <alignment horizontal="center" vertical="center" wrapText="1"/>
    </xf>
    <xf numFmtId="39" fontId="98" fillId="21" borderId="2" xfId="9" applyNumberFormat="1" applyFont="1" applyFill="1" applyBorder="1" applyAlignment="1">
      <alignment horizontal="right" vertical="center" wrapText="1" readingOrder="1"/>
    </xf>
    <xf numFmtId="39" fontId="98" fillId="5" borderId="2" xfId="9" applyNumberFormat="1" applyFont="1" applyFill="1" applyBorder="1" applyAlignment="1">
      <alignment horizontal="right" vertical="center" wrapText="1"/>
    </xf>
    <xf numFmtId="39" fontId="98" fillId="21" borderId="2" xfId="9" applyNumberFormat="1" applyFont="1" applyFill="1" applyBorder="1" applyAlignment="1">
      <alignment horizontal="right" vertical="center" wrapText="1"/>
    </xf>
    <xf numFmtId="169" fontId="61" fillId="3" borderId="2" xfId="9" applyNumberFormat="1" applyFont="1" applyFill="1" applyBorder="1" applyAlignment="1">
      <alignment horizontal="center" vertical="center" wrapText="1"/>
    </xf>
    <xf numFmtId="4" fontId="72" fillId="0" borderId="2" xfId="9" applyNumberFormat="1" applyFont="1" applyFill="1" applyBorder="1" applyAlignment="1" applyProtection="1">
      <alignment horizontal="center" vertical="center"/>
    </xf>
    <xf numFmtId="39" fontId="61" fillId="0" borderId="2" xfId="9" applyNumberFormat="1" applyFont="1" applyFill="1" applyBorder="1"/>
    <xf numFmtId="39" fontId="61" fillId="5" borderId="2" xfId="9" applyNumberFormat="1" applyFont="1" applyFill="1" applyBorder="1" applyAlignment="1">
      <alignment horizontal="center" vertical="center"/>
    </xf>
    <xf numFmtId="39" fontId="61" fillId="26" borderId="2" xfId="9" applyNumberFormat="1" applyFont="1" applyFill="1" applyBorder="1" applyAlignment="1">
      <alignment horizontal="right"/>
    </xf>
    <xf numFmtId="39" fontId="114" fillId="26" borderId="2" xfId="9" applyNumberFormat="1" applyFont="1" applyFill="1" applyBorder="1" applyAlignment="1">
      <alignment horizontal="right"/>
    </xf>
    <xf numFmtId="39" fontId="61" fillId="27" borderId="2" xfId="9" applyNumberFormat="1" applyFont="1" applyFill="1" applyBorder="1" applyAlignment="1">
      <alignment wrapText="1"/>
    </xf>
    <xf numFmtId="49" fontId="62" fillId="0" borderId="0" xfId="9" applyNumberFormat="1" applyFont="1" applyFill="1" applyBorder="1"/>
    <xf numFmtId="0" fontId="61" fillId="0" borderId="0" xfId="9" applyFont="1" applyFill="1" applyBorder="1"/>
    <xf numFmtId="39" fontId="61" fillId="0" borderId="0" xfId="9" applyNumberFormat="1" applyFont="1" applyFill="1" applyBorder="1"/>
    <xf numFmtId="0" fontId="61" fillId="3" borderId="0" xfId="9" applyFont="1" applyFill="1" applyBorder="1"/>
    <xf numFmtId="0" fontId="61" fillId="5" borderId="9" xfId="9" applyFont="1" applyFill="1" applyBorder="1"/>
    <xf numFmtId="0" fontId="61" fillId="0" borderId="9" xfId="9" applyFont="1" applyFill="1" applyBorder="1"/>
    <xf numFmtId="0" fontId="61" fillId="16" borderId="0" xfId="9" applyFont="1" applyFill="1" applyBorder="1"/>
    <xf numFmtId="173" fontId="61" fillId="0" borderId="9" xfId="9" applyNumberFormat="1" applyFont="1" applyFill="1" applyBorder="1"/>
    <xf numFmtId="0" fontId="113" fillId="3" borderId="9" xfId="9" applyFont="1" applyFill="1" applyBorder="1"/>
    <xf numFmtId="0" fontId="61" fillId="0" borderId="9" xfId="9" applyFont="1" applyFill="1" applyBorder="1" applyAlignment="1">
      <alignment horizontal="center" vertical="center"/>
    </xf>
    <xf numFmtId="0" fontId="61" fillId="0" borderId="19" xfId="9" applyFont="1" applyFill="1" applyBorder="1" applyAlignment="1">
      <alignment horizontal="center" vertical="center" wrapText="1"/>
    </xf>
    <xf numFmtId="0" fontId="115" fillId="5" borderId="5" xfId="9" applyFont="1" applyFill="1" applyBorder="1" applyAlignment="1">
      <alignment vertical="center"/>
    </xf>
    <xf numFmtId="0" fontId="115" fillId="5" borderId="2" xfId="9" applyFont="1" applyFill="1" applyBorder="1" applyAlignment="1">
      <alignment vertical="center"/>
    </xf>
    <xf numFmtId="39" fontId="61" fillId="3" borderId="0" xfId="9" applyNumberFormat="1" applyFont="1" applyFill="1" applyBorder="1"/>
    <xf numFmtId="39" fontId="61" fillId="5" borderId="19" xfId="9" applyNumberFormat="1" applyFont="1" applyFill="1" applyBorder="1" applyAlignment="1">
      <alignment horizontal="center" vertical="center" wrapText="1"/>
    </xf>
    <xf numFmtId="0" fontId="72" fillId="5" borderId="19" xfId="9" applyNumberFormat="1" applyFont="1" applyFill="1" applyBorder="1" applyAlignment="1">
      <alignment horizontal="center" vertical="center" wrapText="1" readingOrder="1"/>
    </xf>
    <xf numFmtId="0" fontId="72" fillId="5" borderId="9" xfId="9" applyNumberFormat="1" applyFont="1" applyFill="1" applyBorder="1" applyAlignment="1">
      <alignment horizontal="center" vertical="center" wrapText="1" readingOrder="1"/>
    </xf>
    <xf numFmtId="39" fontId="61" fillId="5" borderId="9" xfId="9" applyNumberFormat="1" applyFont="1" applyFill="1" applyBorder="1" applyAlignment="1">
      <alignment horizontal="center" vertical="center" wrapText="1"/>
    </xf>
    <xf numFmtId="0" fontId="61" fillId="5" borderId="9" xfId="9" applyFont="1" applyFill="1" applyBorder="1" applyAlignment="1">
      <alignment horizontal="center" vertical="center" wrapText="1"/>
    </xf>
    <xf numFmtId="4" fontId="72" fillId="3" borderId="0" xfId="9" applyNumberFormat="1" applyFont="1" applyFill="1" applyBorder="1" applyAlignment="1" applyProtection="1">
      <alignment horizontal="center" vertical="center"/>
    </xf>
    <xf numFmtId="0" fontId="113" fillId="5" borderId="0" xfId="9" applyFont="1" applyFill="1" applyBorder="1" applyAlignment="1">
      <alignment horizontal="center" vertical="center"/>
    </xf>
    <xf numFmtId="0" fontId="61" fillId="3" borderId="0" xfId="9" applyFont="1" applyFill="1" applyBorder="1" applyAlignment="1">
      <alignment horizontal="center" vertical="center"/>
    </xf>
    <xf numFmtId="0" fontId="72" fillId="3" borderId="0" xfId="9" applyNumberFormat="1" applyFont="1" applyFill="1" applyBorder="1" applyAlignment="1">
      <alignment horizontal="center" vertical="center" wrapText="1" readingOrder="1"/>
    </xf>
    <xf numFmtId="39" fontId="116" fillId="3" borderId="2" xfId="9" applyNumberFormat="1" applyFont="1" applyFill="1" applyBorder="1" applyAlignment="1">
      <alignment horizontal="center" vertical="center"/>
    </xf>
    <xf numFmtId="39" fontId="100" fillId="28" borderId="2" xfId="9" applyNumberFormat="1" applyFont="1" applyFill="1" applyBorder="1" applyAlignment="1">
      <alignment horizontal="right" vertical="center"/>
    </xf>
    <xf numFmtId="39" fontId="100" fillId="28" borderId="2" xfId="9" applyNumberFormat="1" applyFont="1" applyFill="1" applyBorder="1" applyAlignment="1">
      <alignment horizontal="center" vertical="center" wrapText="1"/>
    </xf>
    <xf numFmtId="39" fontId="100" fillId="28" borderId="4" xfId="9" applyNumberFormat="1" applyFont="1" applyFill="1" applyBorder="1" applyAlignment="1">
      <alignment horizontal="right" vertical="center"/>
    </xf>
    <xf numFmtId="10" fontId="100" fillId="28" borderId="2" xfId="9" applyNumberFormat="1" applyFont="1" applyFill="1" applyBorder="1" applyAlignment="1">
      <alignment horizontal="center" vertical="center"/>
    </xf>
    <xf numFmtId="10" fontId="61" fillId="3" borderId="0" xfId="9" applyNumberFormat="1" applyFont="1" applyFill="1" applyBorder="1" applyAlignment="1">
      <alignment horizontal="center" vertical="center"/>
    </xf>
    <xf numFmtId="39" fontId="100" fillId="3" borderId="2" xfId="9" applyNumberFormat="1" applyFont="1" applyFill="1" applyBorder="1" applyAlignment="1">
      <alignment horizontal="center" vertical="center" wrapText="1"/>
    </xf>
    <xf numFmtId="39" fontId="61" fillId="5" borderId="0" xfId="9" applyNumberFormat="1" applyFont="1" applyFill="1" applyBorder="1"/>
    <xf numFmtId="0" fontId="115" fillId="3" borderId="2" xfId="9" applyFont="1" applyFill="1" applyBorder="1" applyAlignment="1">
      <alignment horizontal="center" vertical="center"/>
    </xf>
    <xf numFmtId="4" fontId="72" fillId="3" borderId="0" xfId="9" applyNumberFormat="1" applyFont="1" applyFill="1" applyBorder="1" applyAlignment="1" applyProtection="1">
      <alignment horizontal="left" vertical="center"/>
    </xf>
    <xf numFmtId="39" fontId="61" fillId="0" borderId="5" xfId="9" applyNumberFormat="1" applyFont="1" applyFill="1" applyBorder="1"/>
    <xf numFmtId="39" fontId="61" fillId="0" borderId="4" xfId="9" applyNumberFormat="1" applyFont="1" applyFill="1" applyBorder="1"/>
    <xf numFmtId="39" fontId="61" fillId="3" borderId="0" xfId="9" applyNumberFormat="1" applyFont="1" applyFill="1" applyBorder="1" applyAlignment="1">
      <alignment vertical="center"/>
    </xf>
    <xf numFmtId="39" fontId="61" fillId="11" borderId="35" xfId="9" applyNumberFormat="1" applyFont="1" applyFill="1" applyBorder="1"/>
    <xf numFmtId="39" fontId="61" fillId="11" borderId="0" xfId="9" applyNumberFormat="1" applyFont="1" applyFill="1" applyBorder="1"/>
    <xf numFmtId="39" fontId="61" fillId="11" borderId="36" xfId="9" applyNumberFormat="1" applyFont="1" applyFill="1" applyBorder="1"/>
    <xf numFmtId="39" fontId="113" fillId="3" borderId="0" xfId="9" applyNumberFormat="1" applyFont="1" applyFill="1" applyBorder="1"/>
    <xf numFmtId="39" fontId="61" fillId="26" borderId="0" xfId="9" applyNumberFormat="1" applyFont="1" applyFill="1" applyBorder="1" applyAlignment="1">
      <alignment horizontal="center" vertical="center"/>
    </xf>
    <xf numFmtId="39" fontId="61" fillId="26" borderId="0" xfId="9" applyNumberFormat="1" applyFont="1" applyFill="1" applyBorder="1"/>
    <xf numFmtId="0" fontId="61" fillId="3" borderId="0" xfId="9" applyFont="1" applyFill="1" applyBorder="1" applyAlignment="1">
      <alignment vertical="center"/>
    </xf>
    <xf numFmtId="0" fontId="61" fillId="5" borderId="0" xfId="9" applyFont="1" applyFill="1" applyBorder="1"/>
    <xf numFmtId="39" fontId="85" fillId="11" borderId="36" xfId="9" applyNumberFormat="1" applyFont="1" applyFill="1" applyBorder="1"/>
    <xf numFmtId="39" fontId="61" fillId="11" borderId="37" xfId="9" applyNumberFormat="1" applyFont="1" applyFill="1" applyBorder="1"/>
    <xf numFmtId="39" fontId="61" fillId="11" borderId="15" xfId="9" applyNumberFormat="1" applyFont="1" applyFill="1" applyBorder="1"/>
    <xf numFmtId="39" fontId="61" fillId="11" borderId="38" xfId="9" applyNumberFormat="1" applyFont="1" applyFill="1" applyBorder="1"/>
    <xf numFmtId="173" fontId="61" fillId="3" borderId="0" xfId="9" applyNumberFormat="1" applyFont="1" applyFill="1" applyBorder="1"/>
    <xf numFmtId="173" fontId="78" fillId="3" borderId="0" xfId="9" applyNumberFormat="1" applyFont="1" applyFill="1" applyBorder="1"/>
    <xf numFmtId="0" fontId="113" fillId="3" borderId="0" xfId="9" applyFont="1" applyFill="1" applyBorder="1"/>
    <xf numFmtId="0" fontId="61" fillId="0" borderId="17" xfId="9" applyFont="1" applyFill="1" applyBorder="1" applyAlignment="1">
      <alignment horizontal="center" vertical="center" wrapText="1"/>
    </xf>
    <xf numFmtId="173" fontId="98" fillId="3" borderId="2" xfId="9" applyNumberFormat="1" applyFont="1" applyFill="1" applyBorder="1" applyAlignment="1">
      <alignment vertical="center" wrapText="1" readingOrder="1"/>
    </xf>
    <xf numFmtId="0" fontId="52" fillId="3" borderId="2" xfId="9" applyNumberFormat="1" applyFont="1" applyFill="1" applyBorder="1" applyAlignment="1">
      <alignment vertical="center" wrapText="1" readingOrder="1"/>
    </xf>
    <xf numFmtId="173" fontId="52" fillId="3" borderId="2" xfId="9" applyNumberFormat="1" applyFont="1" applyFill="1" applyBorder="1" applyAlignment="1">
      <alignment vertical="center" wrapText="1" readingOrder="1"/>
    </xf>
    <xf numFmtId="0" fontId="120" fillId="3" borderId="2" xfId="9" applyFont="1" applyFill="1" applyBorder="1" applyAlignment="1">
      <alignment vertical="center" wrapText="1"/>
    </xf>
    <xf numFmtId="0" fontId="116" fillId="3" borderId="2" xfId="9" applyFont="1" applyFill="1" applyBorder="1" applyAlignment="1">
      <alignment vertical="center" wrapText="1"/>
    </xf>
    <xf numFmtId="0" fontId="113" fillId="3" borderId="0" xfId="9" applyFont="1" applyFill="1" applyBorder="1" applyAlignment="1">
      <alignment horizontal="center" vertical="center" wrapText="1"/>
    </xf>
    <xf numFmtId="0" fontId="65" fillId="3" borderId="0" xfId="9" applyFont="1" applyFill="1" applyBorder="1" applyAlignment="1">
      <alignment horizontal="center" vertical="center"/>
    </xf>
    <xf numFmtId="0" fontId="116" fillId="3" borderId="2" xfId="9" applyFont="1" applyFill="1" applyBorder="1" applyAlignment="1">
      <alignment wrapText="1"/>
    </xf>
    <xf numFmtId="173" fontId="116" fillId="3" borderId="2" xfId="9" applyNumberFormat="1" applyFont="1" applyFill="1" applyBorder="1" applyAlignment="1">
      <alignment wrapText="1"/>
    </xf>
    <xf numFmtId="39" fontId="100" fillId="3" borderId="0" xfId="9" applyNumberFormat="1" applyFont="1" applyFill="1" applyBorder="1" applyAlignment="1">
      <alignment horizontal="right" vertical="center"/>
    </xf>
    <xf numFmtId="10" fontId="100" fillId="3" borderId="0" xfId="9" applyNumberFormat="1" applyFont="1" applyFill="1" applyBorder="1" applyAlignment="1">
      <alignment horizontal="center" vertical="center"/>
    </xf>
    <xf numFmtId="0" fontId="61" fillId="3" borderId="2" xfId="9" applyFont="1" applyFill="1" applyBorder="1" applyAlignment="1">
      <alignment wrapText="1"/>
    </xf>
    <xf numFmtId="39" fontId="113" fillId="3" borderId="0" xfId="9" applyNumberFormat="1" applyFont="1" applyFill="1" applyBorder="1" applyAlignment="1">
      <alignment horizontal="right" vertical="center"/>
    </xf>
    <xf numFmtId="39" fontId="61" fillId="3" borderId="0" xfId="9" applyNumberFormat="1" applyFont="1" applyFill="1" applyBorder="1" applyAlignment="1">
      <alignment horizontal="center" vertical="center"/>
    </xf>
    <xf numFmtId="39" fontId="61" fillId="3" borderId="2" xfId="9" applyNumberFormat="1" applyFont="1" applyFill="1" applyBorder="1" applyAlignment="1">
      <alignment horizontal="center" vertical="center"/>
    </xf>
    <xf numFmtId="0" fontId="0" fillId="3" borderId="0" xfId="0" applyFill="1"/>
    <xf numFmtId="0" fontId="46" fillId="7" borderId="16" xfId="1" applyFont="1" applyFill="1" applyBorder="1" applyAlignment="1">
      <alignment horizontal="center" vertical="center" wrapText="1"/>
    </xf>
    <xf numFmtId="0" fontId="47" fillId="7" borderId="16" xfId="1" applyFont="1" applyFill="1" applyBorder="1" applyAlignment="1">
      <alignment horizontal="center" vertical="center" wrapText="1"/>
    </xf>
    <xf numFmtId="0" fontId="23" fillId="3" borderId="3" xfId="0" applyFont="1" applyFill="1" applyBorder="1" applyAlignment="1">
      <alignment horizontal="center" vertical="center" wrapText="1"/>
    </xf>
    <xf numFmtId="0" fontId="0" fillId="3" borderId="0" xfId="0" applyFont="1" applyFill="1" applyAlignment="1">
      <alignment horizontal="center" vertical="center" wrapText="1"/>
    </xf>
    <xf numFmtId="0" fontId="36" fillId="3" borderId="2" xfId="0" applyFont="1" applyFill="1" applyBorder="1" applyAlignment="1">
      <alignment horizontal="center" vertical="center" wrapText="1"/>
    </xf>
    <xf numFmtId="0" fontId="0" fillId="3" borderId="0" xfId="0" applyFont="1" applyFill="1" applyAlignment="1">
      <alignment wrapText="1"/>
    </xf>
    <xf numFmtId="0" fontId="0" fillId="3" borderId="1" xfId="0" applyFont="1" applyFill="1" applyBorder="1" applyAlignment="1">
      <alignment wrapText="1"/>
    </xf>
    <xf numFmtId="170" fontId="0" fillId="3" borderId="0" xfId="0" applyNumberFormat="1" applyFont="1" applyFill="1" applyBorder="1" applyAlignment="1">
      <alignment horizontal="center" vertical="center" wrapText="1"/>
    </xf>
    <xf numFmtId="0" fontId="38" fillId="3" borderId="2" xfId="0" applyFont="1" applyFill="1" applyBorder="1" applyAlignment="1">
      <alignment horizontal="center" vertical="center" wrapText="1"/>
    </xf>
    <xf numFmtId="171" fontId="0" fillId="3" borderId="0" xfId="0" applyNumberFormat="1" applyFont="1" applyFill="1" applyBorder="1" applyAlignment="1">
      <alignment horizontal="center" vertical="center" wrapText="1"/>
    </xf>
    <xf numFmtId="0" fontId="0" fillId="3" borderId="2" xfId="0" applyFont="1" applyFill="1" applyBorder="1" applyAlignment="1">
      <alignment horizontal="center" vertical="center" wrapText="1"/>
    </xf>
    <xf numFmtId="168" fontId="19" fillId="3" borderId="2" xfId="0" applyNumberFormat="1" applyFont="1" applyFill="1" applyBorder="1" applyAlignment="1">
      <alignment wrapText="1"/>
    </xf>
    <xf numFmtId="0" fontId="23" fillId="3" borderId="11" xfId="0" applyFont="1" applyFill="1" applyBorder="1" applyAlignment="1">
      <alignment horizontal="center" vertical="center" wrapText="1"/>
    </xf>
    <xf numFmtId="14" fontId="42" fillId="3" borderId="0" xfId="0" applyNumberFormat="1" applyFont="1" applyFill="1" applyBorder="1" applyAlignment="1">
      <alignment horizontal="center" vertical="center" wrapText="1"/>
    </xf>
    <xf numFmtId="168" fontId="0" fillId="3" borderId="0" xfId="0" applyNumberFormat="1" applyFont="1" applyFill="1" applyAlignment="1">
      <alignment horizontal="center" vertical="center" wrapText="1"/>
    </xf>
    <xf numFmtId="14" fontId="24" fillId="3" borderId="0" xfId="0" applyNumberFormat="1" applyFont="1" applyFill="1" applyBorder="1" applyAlignment="1">
      <alignment horizontal="center" vertical="center" wrapText="1"/>
    </xf>
    <xf numFmtId="14" fontId="0" fillId="3" borderId="0" xfId="0" applyNumberFormat="1" applyFont="1" applyFill="1" applyBorder="1" applyAlignment="1">
      <alignment horizontal="center" vertical="center" wrapText="1"/>
    </xf>
    <xf numFmtId="172" fontId="0" fillId="3" borderId="0" xfId="0" applyNumberFormat="1" applyFont="1" applyFill="1" applyBorder="1" applyAlignment="1">
      <alignment horizontal="center" vertical="center" wrapText="1"/>
    </xf>
    <xf numFmtId="0" fontId="0" fillId="3" borderId="0" xfId="0" applyFill="1" applyAlignment="1">
      <alignment wrapText="1"/>
    </xf>
    <xf numFmtId="44" fontId="0" fillId="3" borderId="0" xfId="0" applyNumberFormat="1" applyFont="1" applyFill="1" applyAlignment="1">
      <alignment horizontal="center" vertical="center" wrapText="1"/>
    </xf>
    <xf numFmtId="0" fontId="28" fillId="3" borderId="0" xfId="0" applyFont="1" applyFill="1" applyAlignment="1">
      <alignment wrapText="1"/>
    </xf>
    <xf numFmtId="172" fontId="19" fillId="3" borderId="0" xfId="0" applyNumberFormat="1" applyFont="1" applyFill="1" applyBorder="1" applyAlignment="1">
      <alignment horizontal="center" vertical="center" wrapText="1"/>
    </xf>
    <xf numFmtId="172" fontId="0" fillId="3" borderId="0" xfId="0" applyNumberFormat="1" applyFont="1" applyFill="1" applyAlignment="1">
      <alignment horizontal="center" vertical="center" wrapText="1"/>
    </xf>
    <xf numFmtId="0" fontId="31" fillId="3" borderId="0" xfId="0" applyFont="1" applyFill="1" applyBorder="1" applyAlignment="1">
      <alignment horizontal="center" vertical="center" wrapText="1"/>
    </xf>
    <xf numFmtId="0" fontId="43" fillId="3" borderId="0" xfId="0" applyFont="1" applyFill="1" applyBorder="1" applyAlignment="1">
      <alignment horizontal="left" vertical="center" wrapText="1"/>
    </xf>
    <xf numFmtId="0" fontId="19" fillId="3" borderId="0" xfId="0" applyFont="1" applyFill="1" applyBorder="1" applyAlignment="1">
      <alignment horizontal="center" vertical="center" wrapText="1"/>
    </xf>
    <xf numFmtId="0" fontId="0" fillId="0" borderId="0" xfId="0" applyAlignment="1">
      <alignment horizontal="center" vertical="center"/>
    </xf>
    <xf numFmtId="0" fontId="56" fillId="3" borderId="2" xfId="9" applyNumberFormat="1" applyFont="1" applyFill="1" applyBorder="1" applyAlignment="1">
      <alignment horizontal="right" vertical="center" wrapText="1" readingOrder="1"/>
    </xf>
    <xf numFmtId="10" fontId="67" fillId="3" borderId="2" xfId="9" applyNumberFormat="1" applyFont="1" applyFill="1" applyBorder="1" applyAlignment="1">
      <alignment horizontal="center" vertical="center" wrapText="1"/>
    </xf>
    <xf numFmtId="39" fontId="61" fillId="21" borderId="2" xfId="9" applyNumberFormat="1" applyFont="1" applyFill="1" applyBorder="1"/>
    <xf numFmtId="39" fontId="61" fillId="21" borderId="2" xfId="9" applyNumberFormat="1" applyFont="1" applyFill="1" applyBorder="1" applyAlignment="1">
      <alignment horizontal="right"/>
    </xf>
    <xf numFmtId="39" fontId="61" fillId="21" borderId="2" xfId="9" applyNumberFormat="1" applyFont="1" applyFill="1" applyBorder="1" applyAlignment="1">
      <alignment horizontal="center" vertical="center"/>
    </xf>
    <xf numFmtId="39" fontId="98" fillId="13" borderId="2" xfId="9" applyNumberFormat="1" applyFont="1" applyFill="1" applyBorder="1" applyAlignment="1">
      <alignment horizontal="right" vertical="center" wrapText="1" readingOrder="1"/>
    </xf>
    <xf numFmtId="0" fontId="55" fillId="0" borderId="0" xfId="0" applyFont="1"/>
    <xf numFmtId="0" fontId="55" fillId="3" borderId="0" xfId="0" applyFont="1" applyFill="1"/>
    <xf numFmtId="39" fontId="52" fillId="7" borderId="2" xfId="9" applyNumberFormat="1" applyFont="1" applyFill="1" applyBorder="1" applyAlignment="1">
      <alignment horizontal="right" vertical="center" wrapText="1"/>
    </xf>
    <xf numFmtId="39" fontId="111" fillId="3" borderId="2" xfId="9" applyNumberFormat="1" applyFont="1" applyFill="1" applyBorder="1" applyAlignment="1">
      <alignment horizontal="right" vertical="center" wrapText="1" readingOrder="1"/>
    </xf>
    <xf numFmtId="39" fontId="111" fillId="3" borderId="2" xfId="9" applyNumberFormat="1" applyFont="1" applyFill="1" applyBorder="1" applyAlignment="1">
      <alignment horizontal="right" vertical="center" wrapText="1"/>
    </xf>
    <xf numFmtId="39" fontId="100" fillId="3" borderId="2" xfId="9" applyNumberFormat="1" applyFont="1" applyFill="1" applyBorder="1" applyAlignment="1">
      <alignment horizontal="right" vertical="center"/>
    </xf>
    <xf numFmtId="39" fontId="52" fillId="4" borderId="2" xfId="9" applyNumberFormat="1" applyFont="1" applyFill="1" applyBorder="1" applyAlignment="1">
      <alignment horizontal="right" vertical="center" wrapText="1"/>
    </xf>
    <xf numFmtId="172" fontId="70" fillId="8" borderId="0" xfId="108" applyNumberFormat="1" applyFont="1" applyFill="1" applyBorder="1" applyAlignment="1">
      <alignment horizontal="center" vertical="center" wrapText="1" readingOrder="1"/>
    </xf>
    <xf numFmtId="169" fontId="128" fillId="5" borderId="0" xfId="108" applyNumberFormat="1" applyFont="1" applyFill="1" applyBorder="1" applyAlignment="1">
      <alignment horizontal="center" vertical="center"/>
    </xf>
    <xf numFmtId="0" fontId="59" fillId="8" borderId="17" xfId="109" applyFont="1" applyFill="1" applyBorder="1" applyAlignment="1">
      <alignment horizontal="center" vertical="center" wrapText="1"/>
    </xf>
    <xf numFmtId="0" fontId="59" fillId="8" borderId="2" xfId="109" applyFont="1" applyFill="1" applyBorder="1" applyAlignment="1">
      <alignment horizontal="center" vertical="center" wrapText="1"/>
    </xf>
    <xf numFmtId="0" fontId="82" fillId="3" borderId="17" xfId="109" applyFont="1" applyFill="1" applyBorder="1" applyAlignment="1">
      <alignment horizontal="center" vertical="center" wrapText="1"/>
    </xf>
    <xf numFmtId="0" fontId="89" fillId="3" borderId="17" xfId="109" applyFont="1" applyFill="1" applyBorder="1" applyAlignment="1">
      <alignment horizontal="center" vertical="center" wrapText="1"/>
    </xf>
    <xf numFmtId="0" fontId="89" fillId="3" borderId="2" xfId="109" applyFont="1" applyFill="1" applyBorder="1" applyAlignment="1">
      <alignment horizontal="center" vertical="center" wrapText="1"/>
    </xf>
    <xf numFmtId="0" fontId="59" fillId="3" borderId="13" xfId="109" applyFont="1" applyFill="1" applyBorder="1" applyAlignment="1">
      <alignment horizontal="center" vertical="center" wrapText="1"/>
    </xf>
    <xf numFmtId="0" fontId="82" fillId="3" borderId="0" xfId="109" applyFont="1" applyFill="1" applyBorder="1" applyAlignment="1">
      <alignment horizontal="center" vertical="center" wrapText="1"/>
    </xf>
    <xf numFmtId="169" fontId="78" fillId="3" borderId="2" xfId="108" applyNumberFormat="1" applyFont="1" applyFill="1" applyBorder="1" applyAlignment="1">
      <alignment horizontal="center" vertical="center" wrapText="1"/>
    </xf>
    <xf numFmtId="169" fontId="78" fillId="3" borderId="18" xfId="108" applyNumberFormat="1" applyFont="1" applyFill="1" applyBorder="1" applyAlignment="1">
      <alignment horizontal="center" vertical="center" wrapText="1"/>
    </xf>
    <xf numFmtId="39" fontId="129" fillId="10" borderId="2" xfId="9" applyNumberFormat="1" applyFont="1" applyFill="1" applyBorder="1" applyAlignment="1">
      <alignment horizontal="right" vertical="center" wrapText="1" readingOrder="1"/>
    </xf>
    <xf numFmtId="39" fontId="130" fillId="16" borderId="2" xfId="9" applyNumberFormat="1" applyFont="1" applyFill="1" applyBorder="1" applyAlignment="1">
      <alignment horizontal="right" vertical="center" wrapText="1" readingOrder="1"/>
    </xf>
    <xf numFmtId="0" fontId="91" fillId="10" borderId="21" xfId="109" applyNumberFormat="1" applyFont="1" applyFill="1" applyBorder="1" applyAlignment="1">
      <alignment horizontal="center" vertical="center" wrapText="1" readingOrder="1"/>
    </xf>
    <xf numFmtId="10" fontId="91" fillId="10" borderId="2" xfId="110" applyNumberFormat="1" applyFont="1" applyFill="1" applyBorder="1" applyAlignment="1">
      <alignment horizontal="center" vertical="center"/>
    </xf>
    <xf numFmtId="169" fontId="101" fillId="10" borderId="2" xfId="108" applyNumberFormat="1" applyFont="1" applyFill="1" applyBorder="1" applyAlignment="1">
      <alignment horizontal="center" vertical="center"/>
    </xf>
    <xf numFmtId="169" fontId="101" fillId="10" borderId="18" xfId="108" applyNumberFormat="1" applyFont="1" applyFill="1" applyBorder="1" applyAlignment="1">
      <alignment horizontal="center" vertical="center"/>
    </xf>
    <xf numFmtId="0" fontId="117" fillId="5" borderId="17" xfId="109" applyFont="1" applyFill="1" applyBorder="1" applyAlignment="1">
      <alignment horizontal="center" vertical="center" wrapText="1"/>
    </xf>
    <xf numFmtId="10" fontId="118" fillId="28" borderId="2" xfId="110" applyNumberFormat="1" applyFont="1" applyFill="1" applyBorder="1" applyAlignment="1">
      <alignment horizontal="center" vertical="center"/>
    </xf>
    <xf numFmtId="10" fontId="100" fillId="28" borderId="2" xfId="110" applyNumberFormat="1" applyFont="1" applyFill="1" applyBorder="1" applyAlignment="1">
      <alignment horizontal="center" vertical="center"/>
    </xf>
    <xf numFmtId="0" fontId="117" fillId="3" borderId="0" xfId="109" applyFont="1" applyFill="1" applyBorder="1" applyAlignment="1">
      <alignment horizontal="center" vertical="center" wrapText="1"/>
    </xf>
    <xf numFmtId="10" fontId="100" fillId="3" borderId="0" xfId="110" applyNumberFormat="1" applyFont="1" applyFill="1" applyBorder="1" applyAlignment="1">
      <alignment horizontal="center" vertical="center"/>
    </xf>
    <xf numFmtId="0" fontId="133" fillId="0" borderId="0" xfId="0" applyFont="1" applyFill="1" applyBorder="1" applyAlignment="1">
      <alignment horizontal="center" vertical="center" wrapText="1"/>
    </xf>
    <xf numFmtId="0" fontId="134" fillId="0" borderId="0" xfId="0" applyFont="1" applyBorder="1" applyAlignment="1">
      <alignment horizontal="right" vertical="center" wrapText="1"/>
    </xf>
    <xf numFmtId="0" fontId="135" fillId="0" borderId="0" xfId="0" applyFont="1" applyAlignment="1">
      <alignment wrapText="1"/>
    </xf>
    <xf numFmtId="0" fontId="135" fillId="0" borderId="0" xfId="0" applyFont="1" applyAlignment="1">
      <alignment horizontal="center" vertical="center" wrapText="1"/>
    </xf>
    <xf numFmtId="44" fontId="135" fillId="0" borderId="0" xfId="0" applyNumberFormat="1" applyFont="1" applyAlignment="1">
      <alignment wrapText="1"/>
    </xf>
    <xf numFmtId="0" fontId="133" fillId="0" borderId="0" xfId="0" applyFont="1" applyFill="1" applyAlignment="1">
      <alignment horizontal="center" vertical="center" wrapText="1"/>
    </xf>
    <xf numFmtId="0" fontId="134" fillId="0" borderId="0" xfId="0" applyFont="1" applyFill="1" applyAlignment="1">
      <alignment horizontal="right" vertical="center" wrapText="1"/>
    </xf>
    <xf numFmtId="0" fontId="133" fillId="3" borderId="0" xfId="0" applyFont="1" applyFill="1" applyAlignment="1">
      <alignment horizontal="center" vertical="center" wrapText="1"/>
    </xf>
    <xf numFmtId="0" fontId="135" fillId="3" borderId="0" xfId="0" applyFont="1" applyFill="1" applyAlignment="1">
      <alignment wrapText="1"/>
    </xf>
    <xf numFmtId="0" fontId="135" fillId="3" borderId="0" xfId="0" applyFont="1" applyFill="1" applyAlignment="1">
      <alignment horizontal="center" vertical="center" wrapText="1"/>
    </xf>
    <xf numFmtId="44" fontId="135" fillId="3" borderId="0" xfId="0" applyNumberFormat="1" applyFont="1" applyFill="1" applyAlignment="1">
      <alignment wrapText="1"/>
    </xf>
    <xf numFmtId="168" fontId="135" fillId="3" borderId="0" xfId="0" applyNumberFormat="1" applyFont="1" applyFill="1" applyAlignment="1">
      <alignment wrapText="1"/>
    </xf>
    <xf numFmtId="0" fontId="134" fillId="3" borderId="0" xfId="0" applyFont="1" applyFill="1" applyBorder="1" applyAlignment="1">
      <alignment horizontal="right" vertical="center" wrapText="1"/>
    </xf>
    <xf numFmtId="44" fontId="136" fillId="3" borderId="0" xfId="0" applyNumberFormat="1" applyFont="1" applyFill="1" applyAlignment="1">
      <alignment wrapText="1"/>
    </xf>
    <xf numFmtId="172" fontId="134" fillId="3" borderId="0" xfId="0" applyNumberFormat="1" applyFont="1" applyFill="1" applyAlignment="1">
      <alignment horizontal="center" vertical="center" wrapText="1"/>
    </xf>
    <xf numFmtId="172" fontId="135" fillId="3" borderId="0" xfId="0" applyNumberFormat="1" applyFont="1" applyFill="1" applyAlignment="1">
      <alignment wrapText="1"/>
    </xf>
    <xf numFmtId="172" fontId="135" fillId="3" borderId="0" xfId="0" applyNumberFormat="1" applyFont="1" applyFill="1" applyAlignment="1">
      <alignment horizontal="center" vertical="center" wrapText="1"/>
    </xf>
    <xf numFmtId="44" fontId="135" fillId="3" borderId="0" xfId="0" applyNumberFormat="1" applyFont="1" applyFill="1" applyAlignment="1">
      <alignment horizontal="center" vertical="center" wrapText="1"/>
    </xf>
    <xf numFmtId="0" fontId="138" fillId="7" borderId="16" xfId="1" applyFont="1" applyFill="1" applyBorder="1" applyAlignment="1">
      <alignment horizontal="center" vertical="center" wrapText="1"/>
    </xf>
    <xf numFmtId="0" fontId="103" fillId="3" borderId="18" xfId="0" applyFont="1" applyFill="1" applyBorder="1" applyAlignment="1">
      <alignment horizontal="center" vertical="center" wrapText="1"/>
    </xf>
    <xf numFmtId="0" fontId="103" fillId="3" borderId="14" xfId="0" applyFont="1" applyFill="1" applyBorder="1" applyAlignment="1">
      <alignment horizontal="center" vertical="center" wrapText="1"/>
    </xf>
    <xf numFmtId="0" fontId="103" fillId="3" borderId="18" xfId="0" applyFont="1" applyFill="1" applyBorder="1" applyAlignment="1">
      <alignment horizontal="left" vertical="center" wrapText="1"/>
    </xf>
    <xf numFmtId="14" fontId="103" fillId="3" borderId="18" xfId="0" applyNumberFormat="1" applyFont="1" applyFill="1" applyBorder="1" applyAlignment="1">
      <alignment horizontal="center" vertical="center" wrapText="1"/>
    </xf>
    <xf numFmtId="0" fontId="103" fillId="3" borderId="2" xfId="0" applyFont="1" applyFill="1" applyBorder="1" applyAlignment="1">
      <alignment horizontal="center" vertical="center" wrapText="1"/>
    </xf>
    <xf numFmtId="0" fontId="103" fillId="3" borderId="5" xfId="0" applyFont="1" applyFill="1" applyBorder="1" applyAlignment="1">
      <alignment horizontal="center" vertical="center" wrapText="1"/>
    </xf>
    <xf numFmtId="0" fontId="103" fillId="3" borderId="2" xfId="0" applyFont="1" applyFill="1" applyBorder="1" applyAlignment="1">
      <alignment horizontal="left" vertical="center" wrapText="1"/>
    </xf>
    <xf numFmtId="14" fontId="103" fillId="3" borderId="2" xfId="0" applyNumberFormat="1" applyFont="1" applyFill="1" applyBorder="1" applyAlignment="1">
      <alignment horizontal="center" vertical="center" wrapText="1"/>
    </xf>
    <xf numFmtId="0" fontId="50" fillId="3" borderId="2" xfId="0" applyFont="1" applyFill="1" applyBorder="1" applyAlignment="1">
      <alignment horizontal="center" vertical="center" wrapText="1"/>
    </xf>
    <xf numFmtId="15" fontId="51" fillId="3" borderId="2" xfId="0" applyNumberFormat="1" applyFont="1" applyFill="1" applyBorder="1" applyAlignment="1">
      <alignment horizontal="center" vertical="center" wrapText="1"/>
    </xf>
    <xf numFmtId="0" fontId="51" fillId="3" borderId="2" xfId="0" applyFont="1" applyFill="1" applyBorder="1" applyAlignment="1">
      <alignment horizontal="left" vertical="center" wrapText="1"/>
    </xf>
    <xf numFmtId="0" fontId="51" fillId="3" borderId="2" xfId="0" applyFont="1" applyFill="1" applyBorder="1" applyAlignment="1">
      <alignment horizontal="center" vertical="center" wrapText="1"/>
    </xf>
    <xf numFmtId="44" fontId="143" fillId="3" borderId="2" xfId="7" applyFont="1" applyFill="1" applyBorder="1" applyAlignment="1">
      <alignment horizontal="center" vertical="center" wrapText="1"/>
    </xf>
    <xf numFmtId="170" fontId="143" fillId="3" borderId="2" xfId="7" applyNumberFormat="1" applyFont="1" applyFill="1" applyBorder="1" applyAlignment="1">
      <alignment horizontal="center" vertical="center" wrapText="1"/>
    </xf>
    <xf numFmtId="170" fontId="51" fillId="3" borderId="2" xfId="7" applyNumberFormat="1" applyFont="1" applyFill="1" applyBorder="1" applyAlignment="1">
      <alignment horizontal="center" vertical="center" wrapText="1"/>
    </xf>
    <xf numFmtId="0" fontId="140" fillId="5" borderId="2" xfId="0" applyFont="1" applyFill="1" applyBorder="1" applyAlignment="1">
      <alignment horizontal="center" vertical="center" wrapText="1"/>
    </xf>
    <xf numFmtId="0" fontId="135" fillId="3" borderId="0" xfId="0" applyFont="1" applyFill="1"/>
    <xf numFmtId="0" fontId="51" fillId="3" borderId="2" xfId="7" applyNumberFormat="1" applyFont="1" applyFill="1" applyBorder="1" applyAlignment="1">
      <alignment horizontal="center" vertical="center" wrapText="1"/>
    </xf>
    <xf numFmtId="0" fontId="53" fillId="3" borderId="2" xfId="0" applyFont="1" applyFill="1" applyBorder="1" applyAlignment="1">
      <alignment horizontal="left" vertical="center" wrapText="1"/>
    </xf>
    <xf numFmtId="15" fontId="53" fillId="3" borderId="2" xfId="0" applyNumberFormat="1" applyFont="1" applyFill="1" applyBorder="1" applyAlignment="1">
      <alignment horizontal="center" vertical="center" wrapText="1"/>
    </xf>
    <xf numFmtId="0" fontId="53" fillId="3" borderId="2" xfId="0" applyFont="1" applyFill="1" applyBorder="1" applyAlignment="1">
      <alignment horizontal="center" vertical="center" wrapText="1"/>
    </xf>
    <xf numFmtId="0" fontId="53" fillId="3" borderId="2" xfId="7" applyNumberFormat="1" applyFont="1" applyFill="1" applyBorder="1" applyAlignment="1">
      <alignment horizontal="center" vertical="center" wrapText="1"/>
    </xf>
    <xf numFmtId="44" fontId="144" fillId="3" borderId="2" xfId="7" applyFont="1" applyFill="1" applyBorder="1" applyAlignment="1">
      <alignment horizontal="center" vertical="center" wrapText="1"/>
    </xf>
    <xf numFmtId="170" fontId="144" fillId="3" borderId="2" xfId="7" applyNumberFormat="1" applyFont="1" applyFill="1" applyBorder="1" applyAlignment="1">
      <alignment horizontal="center" vertical="center" wrapText="1"/>
    </xf>
    <xf numFmtId="0" fontId="54" fillId="3" borderId="2" xfId="0" applyFont="1" applyFill="1" applyBorder="1" applyAlignment="1">
      <alignment horizontal="center" vertical="center" wrapText="1"/>
    </xf>
    <xf numFmtId="170" fontId="53" fillId="3" borderId="2" xfId="7" applyNumberFormat="1" applyFont="1" applyFill="1" applyBorder="1" applyAlignment="1">
      <alignment horizontal="center" vertical="center" wrapText="1"/>
    </xf>
    <xf numFmtId="0" fontId="103" fillId="0" borderId="2" xfId="0" applyFont="1" applyFill="1" applyBorder="1" applyAlignment="1">
      <alignment horizontal="center" vertical="center" wrapText="1"/>
    </xf>
    <xf numFmtId="14" fontId="53" fillId="3" borderId="2" xfId="0" applyNumberFormat="1" applyFont="1" applyFill="1" applyBorder="1" applyAlignment="1">
      <alignment horizontal="center" vertical="center" wrapText="1"/>
    </xf>
    <xf numFmtId="14" fontId="51" fillId="3" borderId="2" xfId="0" applyNumberFormat="1" applyFont="1" applyFill="1" applyBorder="1" applyAlignment="1">
      <alignment horizontal="center" vertical="center" wrapText="1"/>
    </xf>
    <xf numFmtId="0" fontId="145" fillId="0" borderId="0" xfId="1" applyFont="1" applyFill="1" applyBorder="1" applyAlignment="1">
      <alignment horizontal="center" vertical="center" wrapText="1"/>
    </xf>
    <xf numFmtId="0" fontId="134" fillId="0" borderId="0" xfId="0" applyFont="1"/>
    <xf numFmtId="0" fontId="146" fillId="0" borderId="0" xfId="0" applyFont="1" applyAlignment="1">
      <alignment horizontal="center" vertical="center"/>
    </xf>
    <xf numFmtId="0" fontId="135" fillId="0" borderId="0" xfId="0" applyFont="1"/>
    <xf numFmtId="0" fontId="49" fillId="4" borderId="4" xfId="0" applyFont="1" applyFill="1" applyBorder="1" applyAlignment="1">
      <alignment horizontal="center" vertical="center" wrapText="1"/>
    </xf>
    <xf numFmtId="0" fontId="47" fillId="6" borderId="39" xfId="1" applyFont="1" applyFill="1" applyBorder="1" applyAlignment="1">
      <alignment horizontal="center" vertical="center" wrapText="1"/>
    </xf>
    <xf numFmtId="0" fontId="139" fillId="6" borderId="39" xfId="1" applyFont="1" applyFill="1" applyBorder="1" applyAlignment="1">
      <alignment horizontal="center" vertical="center" wrapText="1"/>
    </xf>
    <xf numFmtId="0" fontId="55" fillId="3" borderId="2" xfId="0" applyFont="1" applyFill="1" applyBorder="1"/>
    <xf numFmtId="0" fontId="142" fillId="3" borderId="2" xfId="0" applyFont="1" applyFill="1" applyBorder="1"/>
    <xf numFmtId="0" fontId="0" fillId="3" borderId="2" xfId="0" applyFill="1" applyBorder="1"/>
    <xf numFmtId="0" fontId="135" fillId="3" borderId="2" xfId="0" applyFont="1" applyFill="1" applyBorder="1"/>
    <xf numFmtId="0" fontId="103" fillId="0" borderId="5" xfId="0" applyFont="1" applyFill="1" applyBorder="1" applyAlignment="1">
      <alignment horizontal="center" vertical="center" wrapText="1"/>
    </xf>
    <xf numFmtId="0" fontId="103" fillId="0" borderId="2" xfId="0" applyFont="1" applyFill="1" applyBorder="1" applyAlignment="1">
      <alignment horizontal="left" vertical="center" wrapText="1"/>
    </xf>
    <xf numFmtId="14" fontId="103" fillId="0" borderId="2" xfId="0" applyNumberFormat="1" applyFont="1" applyFill="1" applyBorder="1" applyAlignment="1">
      <alignment horizontal="center" vertical="center" wrapText="1"/>
    </xf>
    <xf numFmtId="0" fontId="75" fillId="3" borderId="2" xfId="9" applyNumberFormat="1" applyFont="1" applyFill="1" applyBorder="1" applyAlignment="1">
      <alignment horizontal="left" vertical="center" wrapText="1" readingOrder="1"/>
    </xf>
    <xf numFmtId="166" fontId="0" fillId="0" borderId="0" xfId="117" applyFont="1" applyAlignment="1">
      <alignment horizontal="center" vertical="center"/>
    </xf>
    <xf numFmtId="0" fontId="0" fillId="0" borderId="0" xfId="0" applyAlignment="1">
      <alignment horizontal="left" vertical="center" wrapText="1"/>
    </xf>
    <xf numFmtId="166" fontId="0" fillId="0" borderId="0" xfId="117" applyFont="1" applyAlignment="1">
      <alignment horizontal="left" vertical="center" wrapText="1"/>
    </xf>
    <xf numFmtId="166" fontId="0" fillId="0" borderId="2" xfId="117" applyFont="1" applyBorder="1" applyAlignment="1">
      <alignment horizontal="center" vertical="center" wrapText="1"/>
    </xf>
    <xf numFmtId="0" fontId="0" fillId="0" borderId="2" xfId="0" applyBorder="1" applyAlignment="1">
      <alignment horizontal="left" vertical="center" wrapText="1"/>
    </xf>
    <xf numFmtId="166" fontId="0" fillId="0" borderId="2" xfId="117" applyFont="1" applyBorder="1" applyAlignment="1">
      <alignment horizontal="left" vertical="center" wrapText="1"/>
    </xf>
    <xf numFmtId="166" fontId="0" fillId="0" borderId="2" xfId="117" applyFont="1" applyBorder="1" applyAlignment="1">
      <alignment horizontal="center" vertical="center"/>
    </xf>
    <xf numFmtId="0" fontId="0" fillId="5" borderId="2" xfId="0" applyFill="1" applyBorder="1" applyAlignment="1">
      <alignment horizontal="left" vertical="center" wrapText="1"/>
    </xf>
    <xf numFmtId="166" fontId="0" fillId="0" borderId="0" xfId="0" applyNumberFormat="1"/>
    <xf numFmtId="0" fontId="0" fillId="3" borderId="2" xfId="0" applyFill="1" applyBorder="1" applyAlignment="1">
      <alignment horizontal="left" vertical="center" wrapText="1"/>
    </xf>
    <xf numFmtId="0" fontId="0" fillId="3" borderId="2" xfId="0" applyFill="1" applyBorder="1" applyAlignment="1">
      <alignment horizontal="center" vertical="center" wrapText="1"/>
    </xf>
    <xf numFmtId="166" fontId="0" fillId="5" borderId="2" xfId="117" applyFont="1" applyFill="1" applyBorder="1" applyAlignment="1">
      <alignment horizontal="left" vertical="center" wrapText="1"/>
    </xf>
    <xf numFmtId="166" fontId="0" fillId="5" borderId="2" xfId="117" applyFont="1" applyFill="1" applyBorder="1" applyAlignment="1">
      <alignment horizontal="center" vertical="center"/>
    </xf>
    <xf numFmtId="166" fontId="0" fillId="0" borderId="2" xfId="0" applyNumberFormat="1" applyBorder="1"/>
    <xf numFmtId="39" fontId="143" fillId="3" borderId="2" xfId="9" applyNumberFormat="1" applyFont="1" applyFill="1" applyBorder="1" applyAlignment="1">
      <alignment horizontal="right" vertical="center" wrapText="1" readingOrder="1"/>
    </xf>
    <xf numFmtId="0" fontId="123" fillId="8" borderId="0" xfId="9" applyFont="1" applyFill="1" applyBorder="1"/>
    <xf numFmtId="0" fontId="49" fillId="3" borderId="21" xfId="9" applyNumberFormat="1" applyFont="1" applyFill="1" applyBorder="1" applyAlignment="1">
      <alignment horizontal="center" vertical="center" wrapText="1" readingOrder="1"/>
    </xf>
    <xf numFmtId="0" fontId="152" fillId="3" borderId="21" xfId="9" applyNumberFormat="1" applyFont="1" applyFill="1" applyBorder="1" applyAlignment="1">
      <alignment horizontal="center" vertical="center" wrapText="1" readingOrder="1"/>
    </xf>
    <xf numFmtId="0" fontId="154" fillId="17" borderId="21" xfId="9" applyNumberFormat="1" applyFont="1" applyFill="1" applyBorder="1" applyAlignment="1">
      <alignment horizontal="center" vertical="center" wrapText="1" readingOrder="1"/>
    </xf>
    <xf numFmtId="0" fontId="153" fillId="29" borderId="21" xfId="9" applyNumberFormat="1" applyFont="1" applyFill="1" applyBorder="1" applyAlignment="1">
      <alignment horizontal="center" vertical="center" wrapText="1" readingOrder="1"/>
    </xf>
    <xf numFmtId="49" fontId="155" fillId="30" borderId="0" xfId="9" applyNumberFormat="1" applyFont="1" applyFill="1" applyBorder="1" applyAlignment="1">
      <alignment horizontal="center" vertical="center" wrapText="1" readingOrder="1"/>
    </xf>
    <xf numFmtId="172" fontId="155" fillId="30" borderId="0" xfId="108" applyNumberFormat="1" applyFont="1" applyFill="1" applyBorder="1" applyAlignment="1">
      <alignment horizontal="center" vertical="center" wrapText="1" readingOrder="1"/>
    </xf>
    <xf numFmtId="0" fontId="81" fillId="30" borderId="0" xfId="9" applyNumberFormat="1" applyFont="1" applyFill="1" applyBorder="1" applyAlignment="1">
      <alignment horizontal="center" vertical="center" wrapText="1" readingOrder="1"/>
    </xf>
    <xf numFmtId="49" fontId="81" fillId="30" borderId="17" xfId="9" applyNumberFormat="1" applyFont="1" applyFill="1" applyBorder="1" applyAlignment="1">
      <alignment horizontal="center" vertical="center" wrapText="1" readingOrder="1"/>
    </xf>
    <xf numFmtId="0" fontId="81" fillId="30" borderId="17" xfId="9" applyNumberFormat="1" applyFont="1" applyFill="1" applyBorder="1" applyAlignment="1">
      <alignment horizontal="center" vertical="center" wrapText="1" readingOrder="1"/>
    </xf>
    <xf numFmtId="39" fontId="148" fillId="3" borderId="2" xfId="9" applyNumberFormat="1" applyFont="1" applyFill="1" applyBorder="1" applyAlignment="1">
      <alignment horizontal="right" vertical="center" wrapText="1" readingOrder="1"/>
    </xf>
    <xf numFmtId="39" fontId="81" fillId="3" borderId="2" xfId="9" applyNumberFormat="1" applyFont="1" applyFill="1" applyBorder="1" applyAlignment="1">
      <alignment horizontal="right" vertical="center" wrapText="1" readingOrder="1"/>
    </xf>
    <xf numFmtId="49" fontId="92" fillId="3" borderId="2" xfId="9" applyNumberFormat="1" applyFont="1" applyFill="1" applyBorder="1" applyAlignment="1">
      <alignment horizontal="center" vertical="center" wrapText="1" readingOrder="1"/>
    </xf>
    <xf numFmtId="0" fontId="71" fillId="3" borderId="22" xfId="9" applyNumberFormat="1" applyFont="1" applyFill="1" applyBorder="1" applyAlignment="1">
      <alignment horizontal="left" vertical="center" wrapText="1" readingOrder="1"/>
    </xf>
    <xf numFmtId="39" fontId="104" fillId="3" borderId="2" xfId="9" applyNumberFormat="1" applyFont="1" applyFill="1" applyBorder="1" applyAlignment="1">
      <alignment horizontal="right" vertical="center" wrapText="1" readingOrder="1"/>
    </xf>
    <xf numFmtId="39" fontId="97" fillId="3" borderId="2" xfId="9" applyNumberFormat="1" applyFont="1" applyFill="1" applyBorder="1" applyAlignment="1">
      <alignment horizontal="right" vertical="center" wrapText="1" readingOrder="1"/>
    </xf>
    <xf numFmtId="49" fontId="96" fillId="5" borderId="2" xfId="9" applyNumberFormat="1" applyFont="1" applyFill="1" applyBorder="1" applyAlignment="1">
      <alignment horizontal="center" vertical="center" wrapText="1" readingOrder="1"/>
    </xf>
    <xf numFmtId="0" fontId="102" fillId="5" borderId="2" xfId="9" applyNumberFormat="1" applyFont="1" applyFill="1" applyBorder="1" applyAlignment="1">
      <alignment horizontal="left" vertical="center" wrapText="1" readingOrder="1"/>
    </xf>
    <xf numFmtId="49" fontId="153" fillId="19" borderId="2" xfId="9" applyNumberFormat="1" applyFont="1" applyFill="1" applyBorder="1" applyAlignment="1">
      <alignment horizontal="center" vertical="center" wrapText="1" readingOrder="1"/>
    </xf>
    <xf numFmtId="0" fontId="148" fillId="19" borderId="2" xfId="9" applyNumberFormat="1" applyFont="1" applyFill="1" applyBorder="1" applyAlignment="1">
      <alignment horizontal="left" vertical="center" wrapText="1" readingOrder="1"/>
    </xf>
    <xf numFmtId="49" fontId="49" fillId="19" borderId="2" xfId="9" applyNumberFormat="1" applyFont="1" applyFill="1" applyBorder="1" applyAlignment="1">
      <alignment horizontal="center" vertical="center" wrapText="1" readingOrder="1"/>
    </xf>
    <xf numFmtId="0" fontId="156" fillId="19" borderId="2" xfId="9" applyNumberFormat="1" applyFont="1" applyFill="1" applyBorder="1" applyAlignment="1">
      <alignment horizontal="left" vertical="center" wrapText="1" readingOrder="1"/>
    </xf>
    <xf numFmtId="49" fontId="157" fillId="31" borderId="2" xfId="9" applyNumberFormat="1" applyFont="1" applyFill="1" applyBorder="1" applyAlignment="1">
      <alignment horizontal="center" vertical="center" wrapText="1" readingOrder="1"/>
    </xf>
    <xf numFmtId="49" fontId="92" fillId="31" borderId="2" xfId="9" applyNumberFormat="1" applyFont="1" applyFill="1" applyBorder="1" applyAlignment="1">
      <alignment horizontal="center" vertical="center" wrapText="1" readingOrder="1"/>
    </xf>
    <xf numFmtId="0" fontId="158" fillId="31" borderId="2" xfId="9" applyNumberFormat="1" applyFont="1" applyFill="1" applyBorder="1" applyAlignment="1">
      <alignment horizontal="left" vertical="center" wrapText="1" readingOrder="1"/>
    </xf>
    <xf numFmtId="49" fontId="149" fillId="31" borderId="2" xfId="9" applyNumberFormat="1" applyFont="1" applyFill="1" applyBorder="1" applyAlignment="1">
      <alignment horizontal="center" vertical="center" wrapText="1" readingOrder="1"/>
    </xf>
    <xf numFmtId="0" fontId="150" fillId="31" borderId="2" xfId="9" applyNumberFormat="1" applyFont="1" applyFill="1" applyBorder="1" applyAlignment="1">
      <alignment horizontal="left" vertical="center" wrapText="1" readingOrder="1"/>
    </xf>
    <xf numFmtId="0" fontId="143" fillId="32" borderId="21" xfId="109" applyNumberFormat="1" applyFont="1" applyFill="1" applyBorder="1" applyAlignment="1">
      <alignment horizontal="center" vertical="center" wrapText="1" readingOrder="1"/>
    </xf>
    <xf numFmtId="49" fontId="143" fillId="32" borderId="22" xfId="9" applyNumberFormat="1" applyFont="1" applyFill="1" applyBorder="1" applyAlignment="1">
      <alignment horizontal="center" vertical="center" wrapText="1" readingOrder="1"/>
    </xf>
    <xf numFmtId="0" fontId="143" fillId="32" borderId="22" xfId="9" applyNumberFormat="1" applyFont="1" applyFill="1" applyBorder="1" applyAlignment="1">
      <alignment horizontal="left" vertical="center" wrapText="1" readingOrder="1"/>
    </xf>
    <xf numFmtId="39" fontId="159" fillId="32" borderId="2" xfId="9" applyNumberFormat="1" applyFont="1" applyFill="1" applyBorder="1" applyAlignment="1">
      <alignment horizontal="right" vertical="center" wrapText="1" readingOrder="1"/>
    </xf>
    <xf numFmtId="49" fontId="95" fillId="5" borderId="2" xfId="9" applyNumberFormat="1" applyFont="1" applyFill="1" applyBorder="1" applyAlignment="1">
      <alignment horizontal="center" vertical="center" wrapText="1" readingOrder="1"/>
    </xf>
    <xf numFmtId="0" fontId="75" fillId="5" borderId="2" xfId="9" applyNumberFormat="1" applyFont="1" applyFill="1" applyBorder="1" applyAlignment="1">
      <alignment horizontal="left" vertical="center" wrapText="1" readingOrder="1"/>
    </xf>
    <xf numFmtId="0" fontId="56" fillId="19" borderId="2" xfId="9" applyNumberFormat="1" applyFont="1" applyFill="1" applyBorder="1" applyAlignment="1">
      <alignment horizontal="left" vertical="center" wrapText="1" readingOrder="1"/>
    </xf>
    <xf numFmtId="0" fontId="154" fillId="33" borderId="21" xfId="9" applyNumberFormat="1" applyFont="1" applyFill="1" applyBorder="1" applyAlignment="1">
      <alignment horizontal="center" vertical="center" wrapText="1" readingOrder="1"/>
    </xf>
    <xf numFmtId="39" fontId="151" fillId="3" borderId="2" xfId="9" applyNumberFormat="1" applyFont="1" applyFill="1" applyBorder="1" applyAlignment="1">
      <alignment horizontal="right" vertical="center" wrapText="1" readingOrder="1"/>
    </xf>
    <xf numFmtId="0" fontId="154" fillId="32" borderId="0" xfId="9" applyNumberFormat="1" applyFont="1" applyFill="1" applyBorder="1" applyAlignment="1">
      <alignment horizontal="center" vertical="center" wrapText="1" readingOrder="1"/>
    </xf>
    <xf numFmtId="49" fontId="143" fillId="32" borderId="0" xfId="9" applyNumberFormat="1" applyFont="1" applyFill="1" applyBorder="1" applyAlignment="1">
      <alignment horizontal="center" vertical="center" wrapText="1" readingOrder="1"/>
    </xf>
    <xf numFmtId="49" fontId="143" fillId="32" borderId="17" xfId="9" applyNumberFormat="1" applyFont="1" applyFill="1" applyBorder="1" applyAlignment="1">
      <alignment horizontal="center" vertical="center" wrapText="1" readingOrder="1"/>
    </xf>
    <xf numFmtId="0" fontId="143" fillId="32" borderId="17" xfId="9" applyNumberFormat="1" applyFont="1" applyFill="1" applyBorder="1" applyAlignment="1">
      <alignment horizontal="center" vertical="center" wrapText="1" readingOrder="1"/>
    </xf>
    <xf numFmtId="0" fontId="112" fillId="32" borderId="17" xfId="9" applyNumberFormat="1" applyFont="1" applyFill="1" applyBorder="1" applyAlignment="1">
      <alignment horizontal="center" vertical="center" wrapText="1" readingOrder="1"/>
    </xf>
    <xf numFmtId="39" fontId="159" fillId="32" borderId="17" xfId="9" applyNumberFormat="1" applyFont="1" applyFill="1" applyBorder="1" applyAlignment="1">
      <alignment horizontal="center" vertical="center" wrapText="1" readingOrder="1"/>
    </xf>
    <xf numFmtId="0" fontId="90" fillId="14" borderId="32" xfId="9" applyNumberFormat="1" applyFont="1" applyFill="1" applyBorder="1" applyAlignment="1">
      <alignment horizontal="center" vertical="center" wrapText="1" readingOrder="1"/>
    </xf>
    <xf numFmtId="49" fontId="92" fillId="14" borderId="17" xfId="9" applyNumberFormat="1" applyFont="1" applyFill="1" applyBorder="1" applyAlignment="1">
      <alignment horizontal="center" vertical="center" wrapText="1" readingOrder="1"/>
    </xf>
    <xf numFmtId="0" fontId="92" fillId="14" borderId="17" xfId="9" applyNumberFormat="1" applyFont="1" applyFill="1" applyBorder="1" applyAlignment="1">
      <alignment horizontal="left" vertical="center" wrapText="1" readingOrder="1"/>
    </xf>
    <xf numFmtId="0" fontId="48" fillId="0" borderId="0" xfId="1" applyFont="1" applyFill="1" applyBorder="1" applyAlignment="1">
      <alignment horizontal="center" vertical="center" wrapText="1"/>
    </xf>
    <xf numFmtId="0" fontId="140" fillId="5" borderId="17" xfId="0" applyFont="1" applyFill="1" applyBorder="1" applyAlignment="1">
      <alignment horizontal="center" vertical="center" wrapText="1"/>
    </xf>
    <xf numFmtId="0" fontId="140" fillId="5" borderId="18" xfId="0" applyFont="1" applyFill="1" applyBorder="1" applyAlignment="1">
      <alignment horizontal="center" vertical="center" wrapText="1"/>
    </xf>
    <xf numFmtId="165" fontId="134" fillId="0" borderId="0" xfId="118" applyFont="1" applyBorder="1" applyAlignment="1">
      <alignment horizontal="right" vertical="center" wrapText="1"/>
    </xf>
    <xf numFmtId="0" fontId="27" fillId="0" borderId="0" xfId="118" applyNumberFormat="1" applyFont="1" applyAlignment="1">
      <alignment horizontal="left" wrapText="1"/>
    </xf>
    <xf numFmtId="0" fontId="22" fillId="0" borderId="2" xfId="118" applyNumberFormat="1" applyFont="1" applyBorder="1" applyAlignment="1">
      <alignment horizontal="center" vertical="center" wrapText="1"/>
    </xf>
    <xf numFmtId="165" fontId="134" fillId="0" borderId="0" xfId="118" applyFont="1" applyFill="1" applyAlignment="1">
      <alignment horizontal="right" vertical="center" wrapText="1"/>
    </xf>
    <xf numFmtId="169" fontId="37" fillId="0" borderId="2" xfId="119" applyNumberFormat="1" applyFont="1" applyBorder="1" applyAlignment="1">
      <alignment horizontal="left" wrapText="1"/>
    </xf>
    <xf numFmtId="169" fontId="38" fillId="0" borderId="2" xfId="119" applyNumberFormat="1" applyFont="1" applyBorder="1" applyAlignment="1">
      <alignment wrapText="1"/>
    </xf>
    <xf numFmtId="169" fontId="37" fillId="3" borderId="2" xfId="119" applyNumberFormat="1" applyFont="1" applyFill="1" applyBorder="1" applyAlignment="1">
      <alignment horizontal="left" wrapText="1"/>
    </xf>
    <xf numFmtId="169" fontId="38" fillId="3" borderId="2" xfId="119" applyNumberFormat="1" applyFont="1" applyFill="1" applyBorder="1" applyAlignment="1">
      <alignment wrapText="1"/>
    </xf>
    <xf numFmtId="0" fontId="27" fillId="3" borderId="2" xfId="118" applyNumberFormat="1" applyFont="1" applyFill="1" applyBorder="1" applyAlignment="1">
      <alignment horizontal="left" wrapText="1"/>
    </xf>
    <xf numFmtId="165" fontId="134" fillId="3" borderId="0" xfId="118" applyFont="1" applyFill="1" applyBorder="1" applyAlignment="1">
      <alignment horizontal="right" vertical="center" wrapText="1"/>
    </xf>
    <xf numFmtId="0" fontId="27" fillId="3" borderId="0" xfId="118" applyNumberFormat="1" applyFont="1" applyFill="1" applyAlignment="1">
      <alignment horizontal="left" wrapText="1"/>
    </xf>
    <xf numFmtId="164" fontId="19" fillId="3" borderId="0" xfId="119" applyFont="1" applyFill="1" applyBorder="1" applyAlignment="1">
      <alignment horizontal="center" wrapText="1"/>
    </xf>
    <xf numFmtId="165" fontId="134" fillId="3" borderId="0" xfId="118" applyFont="1" applyFill="1" applyAlignment="1">
      <alignment horizontal="center" vertical="center" wrapText="1"/>
    </xf>
    <xf numFmtId="168" fontId="27" fillId="3" borderId="0" xfId="118" applyNumberFormat="1" applyFont="1" applyFill="1" applyAlignment="1">
      <alignment horizontal="left" wrapText="1"/>
    </xf>
    <xf numFmtId="164" fontId="19" fillId="3" borderId="0" xfId="119" applyFont="1" applyFill="1" applyBorder="1" applyAlignment="1">
      <alignment horizontal="center" vertical="center" wrapText="1"/>
    </xf>
    <xf numFmtId="44" fontId="137" fillId="3" borderId="0" xfId="120" applyFont="1" applyFill="1" applyAlignment="1">
      <alignment horizontal="right" vertical="center" wrapText="1"/>
    </xf>
    <xf numFmtId="44" fontId="44" fillId="3" borderId="0" xfId="120" applyFont="1" applyFill="1" applyAlignment="1">
      <alignment horizontal="right" vertical="center" wrapText="1"/>
    </xf>
    <xf numFmtId="44" fontId="45" fillId="3" borderId="0" xfId="120" applyFont="1" applyFill="1" applyAlignment="1">
      <alignment horizontal="right" vertical="center" wrapText="1"/>
    </xf>
    <xf numFmtId="41" fontId="138" fillId="7" borderId="16" xfId="121" applyFont="1" applyFill="1" applyBorder="1" applyAlignment="1">
      <alignment horizontal="center" vertical="center" wrapText="1"/>
    </xf>
    <xf numFmtId="171" fontId="141" fillId="3" borderId="18" xfId="118" applyNumberFormat="1" applyFont="1" applyFill="1" applyBorder="1" applyAlignment="1">
      <alignment horizontal="right" vertical="center" wrapText="1"/>
    </xf>
    <xf numFmtId="44" fontId="141" fillId="3" borderId="18" xfId="120" applyNumberFormat="1" applyFont="1" applyFill="1" applyBorder="1" applyAlignment="1">
      <alignment horizontal="center" vertical="center" wrapText="1"/>
    </xf>
    <xf numFmtId="171" fontId="141" fillId="3" borderId="2" xfId="118" applyNumberFormat="1" applyFont="1" applyFill="1" applyBorder="1" applyAlignment="1">
      <alignment horizontal="right" vertical="center" wrapText="1"/>
    </xf>
    <xf numFmtId="44" fontId="141" fillId="3" borderId="2" xfId="120" applyNumberFormat="1" applyFont="1" applyFill="1" applyBorder="1" applyAlignment="1">
      <alignment horizontal="center" vertical="center" wrapText="1"/>
    </xf>
    <xf numFmtId="171" fontId="141" fillId="0" borderId="2" xfId="118" applyNumberFormat="1" applyFont="1" applyFill="1" applyBorder="1" applyAlignment="1">
      <alignment horizontal="right" vertical="center" wrapText="1"/>
    </xf>
    <xf numFmtId="44" fontId="141" fillId="0" borderId="2" xfId="120" applyNumberFormat="1" applyFont="1" applyFill="1" applyBorder="1" applyAlignment="1">
      <alignment horizontal="center" vertical="center" wrapText="1"/>
    </xf>
    <xf numFmtId="44" fontId="143" fillId="3" borderId="2" xfId="120" applyNumberFormat="1" applyFont="1" applyFill="1" applyBorder="1" applyAlignment="1">
      <alignment horizontal="center" vertical="center" wrapText="1"/>
    </xf>
    <xf numFmtId="0" fontId="160" fillId="0" borderId="0" xfId="0" applyFont="1"/>
    <xf numFmtId="49" fontId="22" fillId="0" borderId="0" xfId="0" applyNumberFormat="1" applyFont="1" applyFill="1" applyBorder="1" applyAlignment="1">
      <alignment horizontal="center" vertical="center" wrapText="1"/>
    </xf>
    <xf numFmtId="49" fontId="22" fillId="0" borderId="0" xfId="0" applyNumberFormat="1" applyFont="1" applyFill="1" applyAlignment="1">
      <alignment horizontal="center" wrapText="1"/>
    </xf>
    <xf numFmtId="49" fontId="22" fillId="0" borderId="0" xfId="0" applyNumberFormat="1" applyFont="1" applyFill="1" applyAlignment="1">
      <alignment horizontal="center" vertical="center" wrapText="1"/>
    </xf>
    <xf numFmtId="49" fontId="22" fillId="3" borderId="0" xfId="0" applyNumberFormat="1" applyFont="1" applyFill="1" applyAlignment="1">
      <alignment horizontal="center" vertical="center" wrapText="1"/>
    </xf>
    <xf numFmtId="49" fontId="47" fillId="7" borderId="16" xfId="1" applyNumberFormat="1" applyFont="1" applyFill="1" applyBorder="1" applyAlignment="1">
      <alignment horizontal="center" vertical="center" wrapText="1"/>
    </xf>
    <xf numFmtId="0" fontId="140" fillId="3" borderId="0" xfId="0" applyFont="1" applyFill="1" applyBorder="1" applyAlignment="1">
      <alignment horizontal="center" vertical="center" wrapText="1"/>
    </xf>
    <xf numFmtId="0" fontId="103" fillId="3" borderId="0" xfId="0" applyFont="1" applyFill="1" applyBorder="1" applyAlignment="1">
      <alignment horizontal="center" vertical="center" wrapText="1"/>
    </xf>
    <xf numFmtId="14" fontId="103" fillId="3" borderId="0" xfId="0" applyNumberFormat="1" applyFont="1" applyFill="1" applyBorder="1" applyAlignment="1">
      <alignment horizontal="center" vertical="center" wrapText="1"/>
    </xf>
    <xf numFmtId="171" fontId="141" fillId="3" borderId="0" xfId="118" applyNumberFormat="1" applyFont="1" applyFill="1" applyBorder="1" applyAlignment="1">
      <alignment horizontal="right" vertical="center" wrapText="1"/>
    </xf>
    <xf numFmtId="49" fontId="48" fillId="0" borderId="0" xfId="1" applyNumberFormat="1" applyFont="1" applyFill="1" applyBorder="1" applyAlignment="1">
      <alignment horizontal="center" vertical="center" wrapText="1"/>
    </xf>
    <xf numFmtId="49" fontId="0" fillId="0" borderId="0" xfId="0" applyNumberFormat="1"/>
    <xf numFmtId="0" fontId="61" fillId="0" borderId="0" xfId="9" applyFont="1" applyFill="1" applyBorder="1" applyAlignment="1">
      <alignment horizontal="center"/>
    </xf>
    <xf numFmtId="0" fontId="71" fillId="8" borderId="17" xfId="9" applyNumberFormat="1" applyFont="1" applyFill="1" applyBorder="1" applyAlignment="1">
      <alignment horizontal="center" vertical="center" wrapText="1" readingOrder="1"/>
    </xf>
    <xf numFmtId="0" fontId="98" fillId="5" borderId="2" xfId="9" applyNumberFormat="1" applyFont="1" applyFill="1" applyBorder="1" applyAlignment="1">
      <alignment horizontal="left" vertical="center" wrapText="1" readingOrder="1"/>
    </xf>
    <xf numFmtId="0" fontId="98" fillId="19" borderId="2" xfId="9" applyNumberFormat="1" applyFont="1" applyFill="1" applyBorder="1" applyAlignment="1">
      <alignment horizontal="left" vertical="center" wrapText="1" readingOrder="1"/>
    </xf>
    <xf numFmtId="49" fontId="161" fillId="23" borderId="2" xfId="9" applyNumberFormat="1" applyFont="1" applyFill="1" applyBorder="1" applyAlignment="1">
      <alignment horizontal="center" vertical="center" wrapText="1" readingOrder="1"/>
    </xf>
    <xf numFmtId="39" fontId="100" fillId="7" borderId="2" xfId="9" applyNumberFormat="1" applyFont="1" applyFill="1" applyBorder="1" applyAlignment="1">
      <alignment horizontal="right" vertical="center" wrapText="1" readingOrder="1"/>
    </xf>
    <xf numFmtId="39" fontId="109" fillId="22" borderId="2" xfId="9" applyNumberFormat="1" applyFont="1" applyFill="1" applyBorder="1" applyAlignment="1">
      <alignment horizontal="right" vertical="center" wrapText="1" readingOrder="1"/>
    </xf>
    <xf numFmtId="173" fontId="61" fillId="0" borderId="0" xfId="9" applyNumberFormat="1" applyFont="1" applyFill="1" applyBorder="1"/>
    <xf numFmtId="0" fontId="61" fillId="0" borderId="0" xfId="9" applyFont="1" applyFill="1" applyBorder="1" applyAlignment="1">
      <alignment horizontal="center" vertical="center"/>
    </xf>
    <xf numFmtId="169" fontId="78" fillId="0" borderId="0" xfId="108" applyNumberFormat="1" applyFont="1" applyFill="1" applyBorder="1" applyAlignment="1">
      <alignment horizontal="center" vertical="center"/>
    </xf>
    <xf numFmtId="0" fontId="78" fillId="0" borderId="0" xfId="9" applyFont="1" applyFill="1" applyBorder="1"/>
    <xf numFmtId="0" fontId="120" fillId="0" borderId="0" xfId="9" applyFont="1" applyFill="1" applyBorder="1" applyAlignment="1">
      <alignment horizontal="center" vertical="center"/>
    </xf>
    <xf numFmtId="173" fontId="113" fillId="3" borderId="0" xfId="9" applyNumberFormat="1" applyFont="1" applyFill="1" applyBorder="1"/>
    <xf numFmtId="0" fontId="61" fillId="0" borderId="0" xfId="9" applyFont="1" applyFill="1" applyBorder="1" applyAlignment="1"/>
    <xf numFmtId="174" fontId="61" fillId="0" borderId="0" xfId="9" applyNumberFormat="1" applyFont="1" applyFill="1" applyBorder="1" applyAlignment="1"/>
    <xf numFmtId="0" fontId="61" fillId="5" borderId="0" xfId="9" applyFont="1" applyFill="1" applyBorder="1" applyAlignment="1"/>
    <xf numFmtId="173" fontId="61" fillId="3" borderId="0" xfId="9" applyNumberFormat="1" applyFont="1" applyFill="1" applyBorder="1" applyAlignment="1">
      <alignment horizontal="center" vertical="center"/>
    </xf>
    <xf numFmtId="0" fontId="110" fillId="0" borderId="2" xfId="9" applyNumberFormat="1" applyFont="1" applyFill="1" applyBorder="1" applyAlignment="1">
      <alignment horizontal="center" vertical="center" wrapText="1" readingOrder="1"/>
    </xf>
    <xf numFmtId="0" fontId="110" fillId="3" borderId="0" xfId="9" applyNumberFormat="1" applyFont="1" applyFill="1" applyBorder="1" applyAlignment="1">
      <alignment horizontal="center" vertical="center" wrapText="1" readingOrder="1"/>
    </xf>
    <xf numFmtId="0" fontId="74" fillId="3" borderId="2" xfId="9" applyFont="1" applyFill="1" applyBorder="1" applyAlignment="1">
      <alignment horizontal="center" vertical="center" wrapText="1"/>
    </xf>
    <xf numFmtId="0" fontId="78" fillId="3" borderId="0" xfId="9" applyFont="1" applyFill="1" applyBorder="1"/>
    <xf numFmtId="0" fontId="120" fillId="3" borderId="0" xfId="9" applyFont="1" applyFill="1" applyBorder="1" applyAlignment="1">
      <alignment horizontal="center" vertical="center"/>
    </xf>
    <xf numFmtId="0" fontId="99" fillId="10" borderId="21" xfId="9" applyNumberFormat="1" applyFont="1" applyFill="1" applyBorder="1" applyAlignment="1">
      <alignment horizontal="center" vertical="center" wrapText="1" readingOrder="1"/>
    </xf>
    <xf numFmtId="49" fontId="84" fillId="10" borderId="2" xfId="9" applyNumberFormat="1" applyFont="1" applyFill="1" applyBorder="1" applyAlignment="1">
      <alignment horizontal="center" vertical="center" wrapText="1" readingOrder="1"/>
    </xf>
    <xf numFmtId="49" fontId="99" fillId="10" borderId="2" xfId="9" applyNumberFormat="1" applyFont="1" applyFill="1" applyBorder="1" applyAlignment="1">
      <alignment horizontal="center" vertical="center" wrapText="1" readingOrder="1"/>
    </xf>
    <xf numFmtId="10" fontId="71" fillId="10" borderId="2" xfId="110" applyNumberFormat="1" applyFont="1" applyFill="1" applyBorder="1" applyAlignment="1">
      <alignment horizontal="center" vertical="center"/>
    </xf>
    <xf numFmtId="39" fontId="71" fillId="10" borderId="2" xfId="9" applyNumberFormat="1" applyFont="1" applyFill="1" applyBorder="1" applyAlignment="1">
      <alignment horizontal="right" vertical="center"/>
    </xf>
    <xf numFmtId="39" fontId="71" fillId="10" borderId="4" xfId="9" applyNumberFormat="1" applyFont="1" applyFill="1" applyBorder="1" applyAlignment="1">
      <alignment horizontal="right" vertical="center"/>
    </xf>
    <xf numFmtId="10" fontId="71" fillId="10" borderId="2" xfId="9" applyNumberFormat="1" applyFont="1" applyFill="1" applyBorder="1" applyAlignment="1">
      <alignment horizontal="center" vertical="center"/>
    </xf>
    <xf numFmtId="10" fontId="88" fillId="10" borderId="0" xfId="9" applyNumberFormat="1" applyFont="1" applyFill="1" applyBorder="1" applyAlignment="1">
      <alignment horizontal="center" vertical="center"/>
    </xf>
    <xf numFmtId="175" fontId="70" fillId="10" borderId="2" xfId="9" applyNumberFormat="1" applyFont="1" applyFill="1" applyBorder="1" applyAlignment="1">
      <alignment horizontal="right" vertical="center" wrapText="1" readingOrder="1"/>
    </xf>
    <xf numFmtId="10" fontId="74" fillId="10" borderId="2" xfId="110" applyNumberFormat="1" applyFont="1" applyFill="1" applyBorder="1" applyAlignment="1">
      <alignment horizontal="center" vertical="center" wrapText="1"/>
    </xf>
    <xf numFmtId="169" fontId="79" fillId="10" borderId="2" xfId="108" applyNumberFormat="1" applyFont="1" applyFill="1" applyBorder="1" applyAlignment="1">
      <alignment horizontal="center" vertical="center"/>
    </xf>
    <xf numFmtId="169" fontId="79" fillId="10" borderId="18" xfId="108" applyNumberFormat="1" applyFont="1" applyFill="1" applyBorder="1" applyAlignment="1">
      <alignment horizontal="center" vertical="center"/>
    </xf>
    <xf numFmtId="0" fontId="88" fillId="10" borderId="0" xfId="9" applyFont="1" applyFill="1" applyBorder="1"/>
    <xf numFmtId="0" fontId="162" fillId="10" borderId="0" xfId="9" applyFont="1" applyFill="1" applyBorder="1"/>
    <xf numFmtId="0" fontId="163" fillId="10" borderId="0" xfId="9" applyFont="1" applyFill="1" applyBorder="1" applyAlignment="1">
      <alignment horizontal="center" vertical="center"/>
    </xf>
    <xf numFmtId="0" fontId="108" fillId="0" borderId="21" xfId="9" applyNumberFormat="1" applyFont="1" applyFill="1" applyBorder="1" applyAlignment="1">
      <alignment horizontal="center" vertical="center" wrapText="1" readingOrder="1"/>
    </xf>
    <xf numFmtId="49" fontId="75" fillId="8" borderId="2" xfId="9" applyNumberFormat="1" applyFont="1" applyFill="1" applyBorder="1" applyAlignment="1">
      <alignment horizontal="center" vertical="center" wrapText="1" readingOrder="1"/>
    </xf>
    <xf numFmtId="49" fontId="81" fillId="8" borderId="2" xfId="9" applyNumberFormat="1" applyFont="1" applyFill="1" applyBorder="1" applyAlignment="1">
      <alignment horizontal="center" vertical="center" wrapText="1" readingOrder="1"/>
    </xf>
    <xf numFmtId="39" fontId="108" fillId="8" borderId="2" xfId="9" applyNumberFormat="1" applyFont="1" applyFill="1" applyBorder="1" applyAlignment="1">
      <alignment horizontal="right" vertical="center" wrapText="1" readingOrder="1"/>
    </xf>
    <xf numFmtId="39" fontId="71" fillId="8" borderId="2" xfId="9" applyNumberFormat="1" applyFont="1" applyFill="1" applyBorder="1" applyAlignment="1">
      <alignment horizontal="right" vertical="center" wrapText="1" readingOrder="1"/>
    </xf>
    <xf numFmtId="10" fontId="81" fillId="3" borderId="2" xfId="110" applyNumberFormat="1" applyFont="1" applyFill="1" applyBorder="1" applyAlignment="1">
      <alignment horizontal="center" vertical="center"/>
    </xf>
    <xf numFmtId="39" fontId="81" fillId="11" borderId="2" xfId="9" applyNumberFormat="1" applyFont="1" applyFill="1" applyBorder="1" applyAlignment="1">
      <alignment horizontal="right" vertical="center"/>
    </xf>
    <xf numFmtId="39" fontId="81" fillId="11" borderId="2" xfId="9" applyNumberFormat="1" applyFont="1" applyFill="1" applyBorder="1" applyAlignment="1">
      <alignment horizontal="center" vertical="center" wrapText="1"/>
    </xf>
    <xf numFmtId="39" fontId="81" fillId="3" borderId="4" xfId="9" applyNumberFormat="1" applyFont="1" applyFill="1" applyBorder="1" applyAlignment="1">
      <alignment horizontal="right" vertical="center"/>
    </xf>
    <xf numFmtId="10" fontId="81" fillId="0" borderId="2" xfId="9" applyNumberFormat="1" applyFont="1" applyFill="1" applyBorder="1" applyAlignment="1">
      <alignment horizontal="center" vertical="center"/>
    </xf>
    <xf numFmtId="175" fontId="164" fillId="3" borderId="2" xfId="9" applyNumberFormat="1" applyFont="1" applyFill="1" applyBorder="1" applyAlignment="1">
      <alignment vertical="center" wrapText="1" readingOrder="1"/>
    </xf>
    <xf numFmtId="10" fontId="115" fillId="3" borderId="2" xfId="110" applyNumberFormat="1" applyFont="1" applyFill="1" applyBorder="1" applyAlignment="1">
      <alignment horizontal="center" vertical="center" wrapText="1"/>
    </xf>
    <xf numFmtId="169" fontId="116" fillId="3" borderId="2" xfId="108" applyNumberFormat="1" applyFont="1" applyFill="1" applyBorder="1" applyAlignment="1">
      <alignment horizontal="center" vertical="center"/>
    </xf>
    <xf numFmtId="169" fontId="165" fillId="3" borderId="18" xfId="108" applyNumberFormat="1" applyFont="1" applyFill="1" applyBorder="1" applyAlignment="1">
      <alignment horizontal="center" vertical="center"/>
    </xf>
    <xf numFmtId="0" fontId="113" fillId="0" borderId="0" xfId="9" applyFont="1" applyFill="1" applyBorder="1"/>
    <xf numFmtId="49" fontId="75" fillId="3" borderId="2" xfId="9" applyNumberFormat="1" applyFont="1" applyFill="1" applyBorder="1" applyAlignment="1">
      <alignment horizontal="center" vertical="center" wrapText="1" readingOrder="1"/>
    </xf>
    <xf numFmtId="49" fontId="81" fillId="0" borderId="2" xfId="9" applyNumberFormat="1" applyFont="1" applyFill="1" applyBorder="1" applyAlignment="1">
      <alignment horizontal="center" vertical="center" wrapText="1" readingOrder="1"/>
    </xf>
    <xf numFmtId="39" fontId="81" fillId="0" borderId="2" xfId="9" applyNumberFormat="1" applyFont="1" applyFill="1" applyBorder="1" applyAlignment="1">
      <alignment horizontal="right" vertical="center" wrapText="1" readingOrder="1"/>
    </xf>
    <xf numFmtId="39" fontId="81" fillId="3" borderId="2" xfId="9" applyNumberFormat="1" applyFont="1" applyFill="1" applyBorder="1" applyAlignment="1">
      <alignment horizontal="right" vertical="top" wrapText="1" readingOrder="1"/>
    </xf>
    <xf numFmtId="39" fontId="81" fillId="5" borderId="2" xfId="9" applyNumberFormat="1" applyFont="1" applyFill="1" applyBorder="1" applyAlignment="1">
      <alignment horizontal="right" vertical="center"/>
    </xf>
    <xf numFmtId="0" fontId="98" fillId="3" borderId="2" xfId="9" applyNumberFormat="1" applyFont="1" applyFill="1" applyBorder="1" applyAlignment="1">
      <alignment horizontal="right" vertical="center" wrapText="1" readingOrder="1"/>
    </xf>
    <xf numFmtId="39" fontId="81" fillId="13" borderId="2" xfId="9" applyNumberFormat="1" applyFont="1" applyFill="1" applyBorder="1" applyAlignment="1">
      <alignment horizontal="right" vertical="center"/>
    </xf>
    <xf numFmtId="10" fontId="78" fillId="3" borderId="0" xfId="110" applyNumberFormat="1" applyFont="1" applyFill="1" applyBorder="1" applyAlignment="1">
      <alignment horizontal="center" vertical="center"/>
    </xf>
    <xf numFmtId="175" fontId="166" fillId="3" borderId="2" xfId="9" applyNumberFormat="1" applyFont="1" applyFill="1" applyBorder="1" applyAlignment="1">
      <alignment horizontal="right" vertical="center" wrapText="1" readingOrder="1"/>
    </xf>
    <xf numFmtId="10" fontId="120" fillId="3" borderId="2" xfId="110" applyNumberFormat="1" applyFont="1" applyFill="1" applyBorder="1" applyAlignment="1">
      <alignment horizontal="center" vertical="center" wrapText="1"/>
    </xf>
    <xf numFmtId="169" fontId="165" fillId="3" borderId="2" xfId="108" applyNumberFormat="1" applyFont="1" applyFill="1" applyBorder="1" applyAlignment="1">
      <alignment horizontal="center" vertical="center"/>
    </xf>
    <xf numFmtId="0" fontId="108" fillId="3" borderId="21" xfId="9" applyNumberFormat="1" applyFont="1" applyFill="1" applyBorder="1" applyAlignment="1">
      <alignment horizontal="center" vertical="center" wrapText="1" readingOrder="1"/>
    </xf>
    <xf numFmtId="49" fontId="71" fillId="10" borderId="2" xfId="9" applyNumberFormat="1" applyFont="1" applyFill="1" applyBorder="1" applyAlignment="1">
      <alignment horizontal="center" vertical="center" wrapText="1" readingOrder="1"/>
    </xf>
    <xf numFmtId="39" fontId="71" fillId="10" borderId="2" xfId="9" applyNumberFormat="1" applyFont="1" applyFill="1" applyBorder="1" applyAlignment="1">
      <alignment horizontal="right" vertical="center" wrapText="1" readingOrder="1"/>
    </xf>
    <xf numFmtId="39" fontId="71" fillId="14" borderId="2" xfId="9" applyNumberFormat="1" applyFont="1" applyFill="1" applyBorder="1" applyAlignment="1">
      <alignment horizontal="right" vertical="center" wrapText="1" readingOrder="1"/>
    </xf>
    <xf numFmtId="39" fontId="167" fillId="14" borderId="2" xfId="9" applyNumberFormat="1" applyFont="1" applyFill="1" applyBorder="1" applyAlignment="1">
      <alignment horizontal="right" vertical="center" wrapText="1" readingOrder="1"/>
    </xf>
    <xf numFmtId="39" fontId="167" fillId="10" borderId="2" xfId="9" applyNumberFormat="1" applyFont="1" applyFill="1" applyBorder="1" applyAlignment="1">
      <alignment horizontal="right" vertical="center" wrapText="1" readingOrder="1"/>
    </xf>
    <xf numFmtId="0" fontId="167" fillId="10" borderId="2" xfId="9" applyNumberFormat="1" applyFont="1" applyFill="1" applyBorder="1" applyAlignment="1">
      <alignment horizontal="right" vertical="center" wrapText="1" readingOrder="1"/>
    </xf>
    <xf numFmtId="39" fontId="167" fillId="10" borderId="2" xfId="9" applyNumberFormat="1" applyFont="1" applyFill="1" applyBorder="1" applyAlignment="1">
      <alignment horizontal="right" vertical="center"/>
    </xf>
    <xf numFmtId="39" fontId="71" fillId="10" borderId="0" xfId="9" applyNumberFormat="1" applyFont="1" applyFill="1" applyBorder="1" applyAlignment="1">
      <alignment horizontal="right" vertical="center"/>
    </xf>
    <xf numFmtId="10" fontId="71" fillId="15" borderId="2" xfId="9" applyNumberFormat="1" applyFont="1" applyFill="1" applyBorder="1" applyAlignment="1">
      <alignment horizontal="center" vertical="center"/>
    </xf>
    <xf numFmtId="10" fontId="88" fillId="3" borderId="0" xfId="9" applyNumberFormat="1" applyFont="1" applyFill="1" applyBorder="1" applyAlignment="1">
      <alignment horizontal="center" vertical="center"/>
    </xf>
    <xf numFmtId="0" fontId="65" fillId="15" borderId="2" xfId="9" applyFont="1" applyFill="1" applyBorder="1"/>
    <xf numFmtId="0" fontId="162" fillId="15" borderId="2" xfId="9" applyFont="1" applyFill="1" applyBorder="1" applyAlignment="1">
      <alignment horizontal="center" vertical="center" wrapText="1"/>
    </xf>
    <xf numFmtId="169" fontId="116" fillId="15" borderId="2" xfId="108" applyNumberFormat="1" applyFont="1" applyFill="1" applyBorder="1" applyAlignment="1">
      <alignment horizontal="center" vertical="center"/>
    </xf>
    <xf numFmtId="0" fontId="81" fillId="0" borderId="2" xfId="9" applyNumberFormat="1" applyFont="1" applyFill="1" applyBorder="1" applyAlignment="1">
      <alignment horizontal="left" vertical="center" wrapText="1" readingOrder="1"/>
    </xf>
    <xf numFmtId="39" fontId="108" fillId="16" borderId="2" xfId="9" applyNumberFormat="1" applyFont="1" applyFill="1" applyBorder="1" applyAlignment="1">
      <alignment horizontal="right" vertical="center" wrapText="1" readingOrder="1"/>
    </xf>
    <xf numFmtId="39" fontId="168" fillId="3" borderId="2" xfId="9" applyNumberFormat="1" applyFont="1" applyFill="1" applyBorder="1" applyAlignment="1">
      <alignment horizontal="right" vertical="center" wrapText="1" readingOrder="1"/>
    </xf>
    <xf numFmtId="39" fontId="81" fillId="3" borderId="2" xfId="9" applyNumberFormat="1" applyFont="1" applyFill="1" applyBorder="1" applyAlignment="1">
      <alignment horizontal="right" vertical="center"/>
    </xf>
    <xf numFmtId="39" fontId="81" fillId="3" borderId="2" xfId="9" applyNumberFormat="1" applyFont="1" applyFill="1" applyBorder="1" applyAlignment="1">
      <alignment horizontal="center" vertical="center"/>
    </xf>
    <xf numFmtId="39" fontId="81" fillId="3" borderId="0" xfId="9" applyNumberFormat="1" applyFont="1" applyFill="1" applyBorder="1" applyAlignment="1">
      <alignment horizontal="right" vertical="center"/>
    </xf>
    <xf numFmtId="0" fontId="81" fillId="0" borderId="2" xfId="9" applyFont="1" applyFill="1" applyBorder="1" applyAlignment="1">
      <alignment horizontal="center" vertical="center"/>
    </xf>
    <xf numFmtId="0" fontId="78" fillId="3" borderId="0" xfId="9" applyFont="1" applyFill="1" applyBorder="1" applyAlignment="1">
      <alignment horizontal="center" vertical="center"/>
    </xf>
    <xf numFmtId="0" fontId="65" fillId="0" borderId="2" xfId="9" applyFont="1" applyFill="1" applyBorder="1"/>
    <xf numFmtId="0" fontId="113" fillId="3" borderId="2" xfId="9" applyFont="1" applyFill="1" applyBorder="1" applyAlignment="1">
      <alignment horizontal="center" vertical="center" wrapText="1"/>
    </xf>
    <xf numFmtId="0" fontId="110" fillId="14" borderId="22" xfId="9" applyNumberFormat="1" applyFont="1" applyFill="1" applyBorder="1" applyAlignment="1">
      <alignment horizontal="center" vertical="center" wrapText="1" readingOrder="1"/>
    </xf>
    <xf numFmtId="49" fontId="110" fillId="14" borderId="23" xfId="9" applyNumberFormat="1" applyFont="1" applyFill="1" applyBorder="1" applyAlignment="1">
      <alignment horizontal="center" vertical="center" wrapText="1" readingOrder="1"/>
    </xf>
    <xf numFmtId="0" fontId="81" fillId="14" borderId="23" xfId="9" applyNumberFormat="1" applyFont="1" applyFill="1" applyBorder="1" applyAlignment="1">
      <alignment horizontal="left" vertical="center" wrapText="1" readingOrder="1"/>
    </xf>
    <xf numFmtId="39" fontId="108" fillId="14" borderId="23" xfId="9" applyNumberFormat="1" applyFont="1" applyFill="1" applyBorder="1" applyAlignment="1">
      <alignment horizontal="right" vertical="center" wrapText="1" readingOrder="1"/>
    </xf>
    <xf numFmtId="39" fontId="108" fillId="14" borderId="24" xfId="9" applyNumberFormat="1" applyFont="1" applyFill="1" applyBorder="1" applyAlignment="1">
      <alignment horizontal="right" vertical="center" wrapText="1" readingOrder="1"/>
    </xf>
    <xf numFmtId="39" fontId="108" fillId="14" borderId="25" xfId="9" applyNumberFormat="1" applyFont="1" applyFill="1" applyBorder="1" applyAlignment="1">
      <alignment horizontal="right" vertical="center" wrapText="1" readingOrder="1"/>
    </xf>
    <xf numFmtId="0" fontId="61" fillId="15" borderId="2" xfId="9" applyFont="1" applyFill="1" applyBorder="1" applyAlignment="1">
      <alignment horizontal="center" vertical="center" wrapText="1"/>
    </xf>
    <xf numFmtId="49" fontId="110" fillId="14" borderId="30" xfId="9" applyNumberFormat="1" applyFont="1" applyFill="1" applyBorder="1" applyAlignment="1">
      <alignment horizontal="center" vertical="center" wrapText="1" readingOrder="1"/>
    </xf>
    <xf numFmtId="0" fontId="81" fillId="14" borderId="30" xfId="9" applyNumberFormat="1" applyFont="1" applyFill="1" applyBorder="1" applyAlignment="1">
      <alignment horizontal="left" vertical="center" wrapText="1" readingOrder="1"/>
    </xf>
    <xf numFmtId="39" fontId="108" fillId="14" borderId="30" xfId="9" applyNumberFormat="1" applyFont="1" applyFill="1" applyBorder="1" applyAlignment="1">
      <alignment horizontal="right" vertical="center" wrapText="1" readingOrder="1"/>
    </xf>
    <xf numFmtId="39" fontId="108" fillId="14" borderId="31" xfId="9" applyNumberFormat="1" applyFont="1" applyFill="1" applyBorder="1" applyAlignment="1">
      <alignment horizontal="right" vertical="center" wrapText="1" readingOrder="1"/>
    </xf>
    <xf numFmtId="39" fontId="108" fillId="14" borderId="32" xfId="9" applyNumberFormat="1" applyFont="1" applyFill="1" applyBorder="1" applyAlignment="1">
      <alignment horizontal="right" vertical="center" wrapText="1" readingOrder="1"/>
    </xf>
    <xf numFmtId="0" fontId="108" fillId="17" borderId="21" xfId="9" applyNumberFormat="1" applyFont="1" applyFill="1" applyBorder="1" applyAlignment="1">
      <alignment horizontal="center" vertical="center" wrapText="1" readingOrder="1"/>
    </xf>
    <xf numFmtId="49" fontId="81" fillId="3" borderId="2" xfId="9" applyNumberFormat="1" applyFont="1" applyFill="1" applyBorder="1" applyAlignment="1">
      <alignment horizontal="center" vertical="center" wrapText="1" readingOrder="1"/>
    </xf>
    <xf numFmtId="49" fontId="81" fillId="3" borderId="2" xfId="9" applyNumberFormat="1" applyFont="1" applyFill="1" applyBorder="1" applyAlignment="1">
      <alignment vertical="center" wrapText="1" readingOrder="1"/>
    </xf>
    <xf numFmtId="39" fontId="100" fillId="3" borderId="2" xfId="9" applyNumberFormat="1" applyFont="1" applyFill="1" applyBorder="1" applyAlignment="1">
      <alignment horizontal="right" vertical="center" wrapText="1" readingOrder="1"/>
    </xf>
    <xf numFmtId="10" fontId="100" fillId="3" borderId="2" xfId="110" applyNumberFormat="1" applyFont="1" applyFill="1" applyBorder="1" applyAlignment="1">
      <alignment horizontal="center" vertical="center"/>
    </xf>
    <xf numFmtId="39" fontId="100" fillId="11" borderId="2" xfId="9" applyNumberFormat="1" applyFont="1" applyFill="1" applyBorder="1" applyAlignment="1">
      <alignment horizontal="right" vertical="center"/>
    </xf>
    <xf numFmtId="39" fontId="100" fillId="11" borderId="2" xfId="9" applyNumberFormat="1" applyFont="1" applyFill="1" applyBorder="1" applyAlignment="1">
      <alignment horizontal="center" vertical="center" wrapText="1"/>
    </xf>
    <xf numFmtId="39" fontId="100" fillId="3" borderId="4" xfId="9" applyNumberFormat="1" applyFont="1" applyFill="1" applyBorder="1" applyAlignment="1">
      <alignment horizontal="right" vertical="center"/>
    </xf>
    <xf numFmtId="10" fontId="100" fillId="0" borderId="2" xfId="9" applyNumberFormat="1" applyFont="1" applyFill="1" applyBorder="1" applyAlignment="1">
      <alignment horizontal="center" vertical="center"/>
    </xf>
    <xf numFmtId="0" fontId="78" fillId="3" borderId="2" xfId="9" applyFont="1" applyFill="1" applyBorder="1"/>
    <xf numFmtId="10" fontId="78" fillId="3" borderId="2" xfId="9" applyNumberFormat="1" applyFont="1" applyFill="1" applyBorder="1" applyAlignment="1">
      <alignment horizontal="center" vertical="center" wrapText="1"/>
    </xf>
    <xf numFmtId="169" fontId="78" fillId="3" borderId="2" xfId="108" applyNumberFormat="1" applyFont="1" applyFill="1" applyBorder="1" applyAlignment="1">
      <alignment horizontal="center" vertical="center"/>
    </xf>
    <xf numFmtId="0" fontId="113" fillId="17" borderId="0" xfId="9" applyFont="1" applyFill="1" applyBorder="1"/>
    <xf numFmtId="0" fontId="120" fillId="17" borderId="0" xfId="9" applyFont="1" applyFill="1" applyBorder="1" applyAlignment="1">
      <alignment horizontal="center" vertical="center"/>
    </xf>
    <xf numFmtId="0" fontId="108" fillId="8" borderId="21" xfId="9" applyNumberFormat="1" applyFont="1" applyFill="1" applyBorder="1" applyAlignment="1">
      <alignment horizontal="center" vertical="center" wrapText="1" readingOrder="1"/>
    </xf>
    <xf numFmtId="49" fontId="81" fillId="8" borderId="2" xfId="9" applyNumberFormat="1" applyFont="1" applyFill="1" applyBorder="1" applyAlignment="1">
      <alignment vertical="center" wrapText="1" readingOrder="1"/>
    </xf>
    <xf numFmtId="39" fontId="100" fillId="8" borderId="2" xfId="9" applyNumberFormat="1" applyFont="1" applyFill="1" applyBorder="1" applyAlignment="1">
      <alignment horizontal="right" vertical="center" wrapText="1" readingOrder="1"/>
    </xf>
    <xf numFmtId="10" fontId="100" fillId="8" borderId="2" xfId="110" applyNumberFormat="1" applyFont="1" applyFill="1" applyBorder="1" applyAlignment="1">
      <alignment horizontal="center" vertical="center"/>
    </xf>
    <xf numFmtId="39" fontId="100" fillId="8" borderId="2" xfId="9" applyNumberFormat="1" applyFont="1" applyFill="1" applyBorder="1" applyAlignment="1">
      <alignment horizontal="right" vertical="center"/>
    </xf>
    <xf numFmtId="39" fontId="100" fillId="8" borderId="2" xfId="9" applyNumberFormat="1" applyFont="1" applyFill="1" applyBorder="1" applyAlignment="1">
      <alignment horizontal="center" vertical="center" wrapText="1"/>
    </xf>
    <xf numFmtId="39" fontId="100" fillId="8" borderId="4" xfId="9" applyNumberFormat="1" applyFont="1" applyFill="1" applyBorder="1" applyAlignment="1">
      <alignment horizontal="right" vertical="center"/>
    </xf>
    <xf numFmtId="10" fontId="100" fillId="8" borderId="2" xfId="9" applyNumberFormat="1" applyFont="1" applyFill="1" applyBorder="1" applyAlignment="1">
      <alignment horizontal="center" vertical="center"/>
    </xf>
    <xf numFmtId="10" fontId="78" fillId="8" borderId="0" xfId="9" applyNumberFormat="1" applyFont="1" applyFill="1" applyBorder="1" applyAlignment="1">
      <alignment horizontal="center" vertical="center"/>
    </xf>
    <xf numFmtId="0" fontId="78" fillId="8" borderId="2" xfId="9" applyFont="1" applyFill="1" applyBorder="1"/>
    <xf numFmtId="10" fontId="78" fillId="8" borderId="2" xfId="9" applyNumberFormat="1" applyFont="1" applyFill="1" applyBorder="1" applyAlignment="1">
      <alignment horizontal="center" vertical="center" wrapText="1"/>
    </xf>
    <xf numFmtId="169" fontId="78" fillId="8" borderId="2" xfId="108" applyNumberFormat="1" applyFont="1" applyFill="1" applyBorder="1" applyAlignment="1">
      <alignment horizontal="center" vertical="center"/>
    </xf>
    <xf numFmtId="0" fontId="78" fillId="8" borderId="0" xfId="9" applyFont="1" applyFill="1" applyBorder="1"/>
    <xf numFmtId="0" fontId="113" fillId="8" borderId="0" xfId="9" applyFont="1" applyFill="1" applyBorder="1"/>
    <xf numFmtId="0" fontId="120" fillId="8" borderId="0" xfId="9" applyFont="1" applyFill="1" applyBorder="1" applyAlignment="1">
      <alignment horizontal="center" vertical="center"/>
    </xf>
    <xf numFmtId="0" fontId="108" fillId="12" borderId="21" xfId="9" applyNumberFormat="1" applyFont="1" applyFill="1" applyBorder="1" applyAlignment="1">
      <alignment horizontal="center" vertical="center" wrapText="1" readingOrder="1"/>
    </xf>
    <xf numFmtId="49" fontId="81" fillId="12" borderId="2" xfId="9" applyNumberFormat="1" applyFont="1" applyFill="1" applyBorder="1" applyAlignment="1">
      <alignment horizontal="center" vertical="center" wrapText="1" readingOrder="1"/>
    </xf>
    <xf numFmtId="49" fontId="81" fillId="12" borderId="2" xfId="9" applyNumberFormat="1" applyFont="1" applyFill="1" applyBorder="1" applyAlignment="1">
      <alignment vertical="center" wrapText="1" readingOrder="1"/>
    </xf>
    <xf numFmtId="39" fontId="108" fillId="12" borderId="2" xfId="9" applyNumberFormat="1" applyFont="1" applyFill="1" applyBorder="1" applyAlignment="1">
      <alignment horizontal="right" vertical="center" wrapText="1" readingOrder="1"/>
    </xf>
    <xf numFmtId="39" fontId="100" fillId="12" borderId="2" xfId="9" applyNumberFormat="1" applyFont="1" applyFill="1" applyBorder="1" applyAlignment="1">
      <alignment horizontal="right" vertical="center" wrapText="1" readingOrder="1"/>
    </xf>
    <xf numFmtId="10" fontId="100" fillId="12" borderId="2" xfId="110" applyNumberFormat="1" applyFont="1" applyFill="1" applyBorder="1" applyAlignment="1">
      <alignment horizontal="center" vertical="center"/>
    </xf>
    <xf numFmtId="39" fontId="100" fillId="12" borderId="2" xfId="9" applyNumberFormat="1" applyFont="1" applyFill="1" applyBorder="1" applyAlignment="1">
      <alignment horizontal="right" vertical="center"/>
    </xf>
    <xf numFmtId="39" fontId="100" fillId="12" borderId="2" xfId="9" applyNumberFormat="1" applyFont="1" applyFill="1" applyBorder="1" applyAlignment="1">
      <alignment horizontal="center" vertical="center" wrapText="1"/>
    </xf>
    <xf numFmtId="39" fontId="100" fillId="12" borderId="4" xfId="9" applyNumberFormat="1" applyFont="1" applyFill="1" applyBorder="1" applyAlignment="1">
      <alignment horizontal="right" vertical="center"/>
    </xf>
    <xf numFmtId="10" fontId="100" fillId="12" borderId="2" xfId="9" applyNumberFormat="1" applyFont="1" applyFill="1" applyBorder="1" applyAlignment="1">
      <alignment horizontal="center" vertical="center"/>
    </xf>
    <xf numFmtId="10" fontId="78" fillId="12" borderId="0" xfId="9" applyNumberFormat="1" applyFont="1" applyFill="1" applyBorder="1" applyAlignment="1">
      <alignment horizontal="center" vertical="center"/>
    </xf>
    <xf numFmtId="0" fontId="78" fillId="12" borderId="2" xfId="9" applyFont="1" applyFill="1" applyBorder="1"/>
    <xf numFmtId="10" fontId="78" fillId="12" borderId="2" xfId="9" applyNumberFormat="1" applyFont="1" applyFill="1" applyBorder="1" applyAlignment="1">
      <alignment horizontal="center" vertical="center" wrapText="1"/>
    </xf>
    <xf numFmtId="169" fontId="165" fillId="12" borderId="18" xfId="108" applyNumberFormat="1" applyFont="1" applyFill="1" applyBorder="1" applyAlignment="1">
      <alignment horizontal="center" vertical="center"/>
    </xf>
    <xf numFmtId="0" fontId="113" fillId="12" borderId="0" xfId="9" applyFont="1" applyFill="1" applyBorder="1"/>
    <xf numFmtId="0" fontId="120" fillId="12" borderId="0" xfId="9" applyFont="1" applyFill="1" applyBorder="1" applyAlignment="1">
      <alignment horizontal="center" vertical="center"/>
    </xf>
    <xf numFmtId="39" fontId="81" fillId="19" borderId="2" xfId="9" applyNumberFormat="1" applyFont="1" applyFill="1" applyBorder="1" applyAlignment="1">
      <alignment horizontal="right" vertical="center" wrapText="1" readingOrder="1"/>
    </xf>
    <xf numFmtId="39" fontId="169" fillId="19" borderId="2" xfId="9" applyNumberFormat="1" applyFont="1" applyFill="1" applyBorder="1" applyAlignment="1">
      <alignment horizontal="right" vertical="center" wrapText="1" readingOrder="1"/>
    </xf>
    <xf numFmtId="39" fontId="100" fillId="5" borderId="2" xfId="9" applyNumberFormat="1" applyFont="1" applyFill="1" applyBorder="1" applyAlignment="1">
      <alignment horizontal="right" vertical="center"/>
    </xf>
    <xf numFmtId="44" fontId="170" fillId="7" borderId="2" xfId="111" applyFont="1" applyFill="1" applyBorder="1" applyAlignment="1">
      <alignment horizontal="right" vertical="center" wrapText="1"/>
    </xf>
    <xf numFmtId="39" fontId="100" fillId="13" borderId="2" xfId="9" applyNumberFormat="1" applyFont="1" applyFill="1" applyBorder="1" applyAlignment="1">
      <alignment horizontal="right" vertical="center"/>
    </xf>
    <xf numFmtId="10" fontId="100" fillId="3" borderId="2" xfId="9" applyNumberFormat="1" applyFont="1" applyFill="1" applyBorder="1" applyAlignment="1">
      <alignment horizontal="center" vertical="center"/>
    </xf>
    <xf numFmtId="164" fontId="78" fillId="3" borderId="2" xfId="108" applyFont="1" applyFill="1" applyBorder="1" applyAlignment="1">
      <alignment horizontal="center" vertical="center" wrapText="1"/>
    </xf>
    <xf numFmtId="0" fontId="78" fillId="3" borderId="2" xfId="9" applyFont="1" applyFill="1" applyBorder="1" applyAlignment="1">
      <alignment wrapText="1"/>
    </xf>
    <xf numFmtId="0" fontId="99" fillId="14" borderId="21" xfId="9" applyNumberFormat="1" applyFont="1" applyFill="1" applyBorder="1" applyAlignment="1">
      <alignment horizontal="center" vertical="center" wrapText="1" readingOrder="1"/>
    </xf>
    <xf numFmtId="49" fontId="71" fillId="14" borderId="2" xfId="9" applyNumberFormat="1" applyFont="1" applyFill="1" applyBorder="1" applyAlignment="1">
      <alignment horizontal="center" vertical="center" wrapText="1" readingOrder="1"/>
    </xf>
    <xf numFmtId="49" fontId="71" fillId="14" borderId="2" xfId="9" applyNumberFormat="1" applyFont="1" applyFill="1" applyBorder="1" applyAlignment="1">
      <alignment vertical="center" wrapText="1" readingOrder="1"/>
    </xf>
    <xf numFmtId="39" fontId="99" fillId="14" borderId="2" xfId="9" applyNumberFormat="1" applyFont="1" applyFill="1" applyBorder="1" applyAlignment="1">
      <alignment horizontal="right" vertical="center" wrapText="1" readingOrder="1"/>
    </xf>
    <xf numFmtId="39" fontId="71" fillId="20" borderId="2" xfId="9" applyNumberFormat="1" applyFont="1" applyFill="1" applyBorder="1" applyAlignment="1">
      <alignment horizontal="right" vertical="center" wrapText="1" readingOrder="1"/>
    </xf>
    <xf numFmtId="39" fontId="171" fillId="14" borderId="2" xfId="9" applyNumberFormat="1" applyFont="1" applyFill="1" applyBorder="1" applyAlignment="1">
      <alignment horizontal="right" vertical="center" wrapText="1" readingOrder="1"/>
    </xf>
    <xf numFmtId="39" fontId="171" fillId="14" borderId="2" xfId="9" applyNumberFormat="1" applyFont="1" applyFill="1" applyBorder="1" applyAlignment="1">
      <alignment horizontal="right" vertical="center"/>
    </xf>
    <xf numFmtId="10" fontId="171" fillId="14" borderId="2" xfId="110" applyNumberFormat="1" applyFont="1" applyFill="1" applyBorder="1" applyAlignment="1">
      <alignment horizontal="center" vertical="center"/>
    </xf>
    <xf numFmtId="39" fontId="171" fillId="14" borderId="4" xfId="9" applyNumberFormat="1" applyFont="1" applyFill="1" applyBorder="1" applyAlignment="1">
      <alignment horizontal="right" vertical="center"/>
    </xf>
    <xf numFmtId="10" fontId="171" fillId="14" borderId="2" xfId="9" applyNumberFormat="1" applyFont="1" applyFill="1" applyBorder="1" applyAlignment="1">
      <alignment horizontal="center" vertical="center"/>
    </xf>
    <xf numFmtId="10" fontId="88" fillId="14" borderId="0" xfId="9" applyNumberFormat="1" applyFont="1" applyFill="1" applyBorder="1" applyAlignment="1">
      <alignment horizontal="center" vertical="center"/>
    </xf>
    <xf numFmtId="0" fontId="88" fillId="14" borderId="2" xfId="9" applyFont="1" applyFill="1" applyBorder="1"/>
    <xf numFmtId="0" fontId="88" fillId="14" borderId="2" xfId="9" applyFont="1" applyFill="1" applyBorder="1" applyAlignment="1">
      <alignment horizontal="center" vertical="center" wrapText="1"/>
    </xf>
    <xf numFmtId="169" fontId="88" fillId="14" borderId="2" xfId="108" applyNumberFormat="1" applyFont="1" applyFill="1" applyBorder="1" applyAlignment="1">
      <alignment horizontal="center" vertical="center"/>
    </xf>
    <xf numFmtId="0" fontId="88" fillId="14" borderId="0" xfId="9" applyFont="1" applyFill="1" applyBorder="1"/>
    <xf numFmtId="0" fontId="162" fillId="14" borderId="0" xfId="9" applyFont="1" applyFill="1" applyBorder="1"/>
    <xf numFmtId="0" fontId="163" fillId="14" borderId="0" xfId="9" applyFont="1" applyFill="1" applyBorder="1" applyAlignment="1">
      <alignment horizontal="center" vertical="center"/>
    </xf>
    <xf numFmtId="0" fontId="78" fillId="11" borderId="0" xfId="9" applyFont="1" applyFill="1" applyBorder="1"/>
    <xf numFmtId="0" fontId="113" fillId="11" borderId="0" xfId="9" applyFont="1" applyFill="1" applyBorder="1"/>
    <xf numFmtId="0" fontId="120" fillId="11" borderId="0" xfId="9" applyFont="1" applyFill="1" applyBorder="1" applyAlignment="1">
      <alignment horizontal="center" vertical="center"/>
    </xf>
    <xf numFmtId="0" fontId="78" fillId="8" borderId="2" xfId="9" applyFont="1" applyFill="1" applyBorder="1" applyAlignment="1">
      <alignment wrapText="1"/>
    </xf>
    <xf numFmtId="169" fontId="165" fillId="8" borderId="18" xfId="108" applyNumberFormat="1" applyFont="1" applyFill="1" applyBorder="1" applyAlignment="1">
      <alignment horizontal="center" vertical="center"/>
    </xf>
    <xf numFmtId="39" fontId="172" fillId="12" borderId="2" xfId="9" applyNumberFormat="1" applyFont="1" applyFill="1" applyBorder="1" applyAlignment="1">
      <alignment horizontal="right" vertical="center" wrapText="1" readingOrder="1"/>
    </xf>
    <xf numFmtId="0" fontId="78" fillId="12" borderId="2" xfId="9" applyFont="1" applyFill="1" applyBorder="1" applyAlignment="1">
      <alignment wrapText="1"/>
    </xf>
    <xf numFmtId="39" fontId="100" fillId="0" borderId="2" xfId="9" applyNumberFormat="1" applyFont="1" applyFill="1" applyBorder="1" applyAlignment="1">
      <alignment horizontal="right" vertical="center"/>
    </xf>
    <xf numFmtId="169" fontId="116" fillId="3" borderId="18" xfId="108" applyNumberFormat="1" applyFont="1" applyFill="1" applyBorder="1" applyAlignment="1">
      <alignment horizontal="center" vertical="center"/>
    </xf>
    <xf numFmtId="0" fontId="173" fillId="11" borderId="0" xfId="9" applyFont="1" applyFill="1" applyBorder="1"/>
    <xf numFmtId="39" fontId="130" fillId="0" borderId="2" xfId="9" applyNumberFormat="1" applyFont="1" applyFill="1" applyBorder="1" applyAlignment="1">
      <alignment horizontal="right" vertical="center"/>
    </xf>
    <xf numFmtId="39" fontId="130" fillId="3" borderId="2" xfId="9" applyNumberFormat="1" applyFont="1" applyFill="1" applyBorder="1" applyAlignment="1">
      <alignment horizontal="right" vertical="center"/>
    </xf>
    <xf numFmtId="0" fontId="173" fillId="3" borderId="2" xfId="9" applyFont="1" applyFill="1" applyBorder="1" applyAlignment="1">
      <alignment wrapText="1"/>
    </xf>
    <xf numFmtId="39" fontId="172" fillId="3" borderId="2" xfId="9" applyNumberFormat="1" applyFont="1" applyFill="1" applyBorder="1" applyAlignment="1">
      <alignment horizontal="right" vertical="center" wrapText="1" readingOrder="1"/>
    </xf>
    <xf numFmtId="39" fontId="172" fillId="7" borderId="2" xfId="9" applyNumberFormat="1" applyFont="1" applyFill="1" applyBorder="1" applyAlignment="1">
      <alignment horizontal="right" vertical="center" wrapText="1" readingOrder="1"/>
    </xf>
    <xf numFmtId="0" fontId="174" fillId="11" borderId="0" xfId="9" applyFont="1" applyFill="1" applyBorder="1" applyAlignment="1">
      <alignment horizontal="center"/>
    </xf>
    <xf numFmtId="39" fontId="100" fillId="34" borderId="2" xfId="9" applyNumberFormat="1" applyFont="1" applyFill="1" applyBorder="1" applyAlignment="1">
      <alignment horizontal="right" vertical="center" wrapText="1" readingOrder="1"/>
    </xf>
    <xf numFmtId="167" fontId="175" fillId="11" borderId="0" xfId="112" applyFont="1" applyFill="1" applyBorder="1" applyAlignment="1">
      <alignment horizontal="center" vertical="center"/>
    </xf>
    <xf numFmtId="168" fontId="115" fillId="4" borderId="0" xfId="9" applyNumberFormat="1" applyFont="1" applyFill="1" applyBorder="1" applyAlignment="1">
      <alignment horizontal="center" vertical="center"/>
    </xf>
    <xf numFmtId="167" fontId="176" fillId="11" borderId="0" xfId="112" applyFont="1" applyFill="1" applyBorder="1" applyAlignment="1">
      <alignment horizontal="center" vertical="center"/>
    </xf>
    <xf numFmtId="168" fontId="176" fillId="11" borderId="0" xfId="9" applyNumberFormat="1" applyFont="1" applyFill="1" applyBorder="1" applyAlignment="1">
      <alignment horizontal="center" vertical="center"/>
    </xf>
    <xf numFmtId="0" fontId="174" fillId="12" borderId="0" xfId="9" applyFont="1" applyFill="1" applyBorder="1" applyAlignment="1">
      <alignment horizontal="center" vertical="center"/>
    </xf>
    <xf numFmtId="0" fontId="113" fillId="12" borderId="0" xfId="9" applyFont="1" applyFill="1" applyBorder="1" applyAlignment="1">
      <alignment vertical="center"/>
    </xf>
    <xf numFmtId="39" fontId="100" fillId="7" borderId="2" xfId="9" applyNumberFormat="1" applyFont="1" applyFill="1" applyBorder="1" applyAlignment="1">
      <alignment horizontal="right" vertical="center"/>
    </xf>
    <xf numFmtId="39" fontId="52" fillId="4" borderId="2" xfId="9" applyNumberFormat="1" applyFont="1" applyFill="1" applyBorder="1" applyAlignment="1">
      <alignment horizontal="right" vertical="center" wrapText="1" readingOrder="1"/>
    </xf>
    <xf numFmtId="169" fontId="176" fillId="3" borderId="18" xfId="108" applyNumberFormat="1" applyFont="1" applyFill="1" applyBorder="1" applyAlignment="1">
      <alignment horizontal="center" vertical="center"/>
    </xf>
    <xf numFmtId="167" fontId="176" fillId="11" borderId="0" xfId="112" applyFont="1" applyFill="1" applyBorder="1"/>
    <xf numFmtId="168" fontId="176" fillId="11" borderId="0" xfId="9" applyNumberFormat="1" applyFont="1" applyFill="1" applyBorder="1"/>
    <xf numFmtId="167" fontId="177" fillId="0" borderId="2" xfId="112" applyFont="1" applyBorder="1"/>
    <xf numFmtId="167" fontId="78" fillId="3" borderId="2" xfId="112" applyFont="1" applyFill="1" applyBorder="1" applyAlignment="1">
      <alignment horizontal="center" vertical="center" wrapText="1"/>
    </xf>
    <xf numFmtId="0" fontId="78" fillId="3" borderId="2" xfId="9" applyFont="1" applyFill="1" applyBorder="1" applyAlignment="1">
      <alignment horizontal="center" vertical="center" wrapText="1"/>
    </xf>
    <xf numFmtId="10" fontId="173" fillId="3" borderId="2" xfId="9" applyNumberFormat="1" applyFont="1" applyFill="1" applyBorder="1" applyAlignment="1">
      <alignment horizontal="center" vertical="center" wrapText="1"/>
    </xf>
    <xf numFmtId="39" fontId="130" fillId="3" borderId="2" xfId="9" applyNumberFormat="1" applyFont="1" applyFill="1" applyBorder="1" applyAlignment="1">
      <alignment horizontal="right" vertical="center" wrapText="1" readingOrder="1"/>
    </xf>
    <xf numFmtId="166" fontId="78" fillId="17" borderId="0" xfId="9" applyNumberFormat="1" applyFont="1" applyFill="1" applyBorder="1"/>
    <xf numFmtId="39" fontId="108" fillId="3" borderId="2" xfId="9" applyNumberFormat="1" applyFont="1" applyFill="1" applyBorder="1" applyAlignment="1">
      <alignment horizontal="center" vertical="center" wrapText="1" readingOrder="1"/>
    </xf>
    <xf numFmtId="39" fontId="100" fillId="3" borderId="2" xfId="9" applyNumberFormat="1" applyFont="1" applyFill="1" applyBorder="1" applyAlignment="1">
      <alignment vertical="center" wrapText="1" readingOrder="1"/>
    </xf>
    <xf numFmtId="166" fontId="78" fillId="12" borderId="0" xfId="9" applyNumberFormat="1" applyFont="1" applyFill="1" applyBorder="1"/>
    <xf numFmtId="167" fontId="78" fillId="5" borderId="0" xfId="112" applyFont="1" applyFill="1" applyBorder="1"/>
    <xf numFmtId="16" fontId="113" fillId="5" borderId="0" xfId="9" applyNumberFormat="1" applyFont="1" applyFill="1" applyBorder="1"/>
    <xf numFmtId="0" fontId="71" fillId="14" borderId="2" xfId="9" applyNumberFormat="1" applyFont="1" applyFill="1" applyBorder="1" applyAlignment="1">
      <alignment horizontal="left" vertical="center" wrapText="1" readingOrder="1"/>
    </xf>
    <xf numFmtId="39" fontId="100" fillId="14" borderId="2" xfId="9" applyNumberFormat="1" applyFont="1" applyFill="1" applyBorder="1" applyAlignment="1">
      <alignment horizontal="right" vertical="center"/>
    </xf>
    <xf numFmtId="39" fontId="171" fillId="10" borderId="2" xfId="9" applyNumberFormat="1" applyFont="1" applyFill="1" applyBorder="1" applyAlignment="1">
      <alignment horizontal="right" vertical="center"/>
    </xf>
    <xf numFmtId="39" fontId="171" fillId="3" borderId="4" xfId="9" applyNumberFormat="1" applyFont="1" applyFill="1" applyBorder="1" applyAlignment="1">
      <alignment horizontal="right" vertical="center"/>
    </xf>
    <xf numFmtId="10" fontId="171" fillId="15" borderId="2" xfId="9" applyNumberFormat="1" applyFont="1" applyFill="1" applyBorder="1" applyAlignment="1">
      <alignment horizontal="center" vertical="center"/>
    </xf>
    <xf numFmtId="49" fontId="81" fillId="17" borderId="2" xfId="9" applyNumberFormat="1" applyFont="1" applyFill="1" applyBorder="1" applyAlignment="1">
      <alignment horizontal="center" vertical="center" wrapText="1" readingOrder="1"/>
    </xf>
    <xf numFmtId="10" fontId="78" fillId="3" borderId="2" xfId="110" applyNumberFormat="1" applyFont="1" applyFill="1" applyBorder="1" applyAlignment="1">
      <alignment horizontal="center" vertical="center"/>
    </xf>
    <xf numFmtId="39" fontId="78" fillId="11" borderId="2" xfId="9" applyNumberFormat="1" applyFont="1" applyFill="1" applyBorder="1" applyAlignment="1">
      <alignment horizontal="right" vertical="center"/>
    </xf>
    <xf numFmtId="39" fontId="78" fillId="11" borderId="2" xfId="9" applyNumberFormat="1" applyFont="1" applyFill="1" applyBorder="1" applyAlignment="1">
      <alignment horizontal="center" vertical="center" wrapText="1"/>
    </xf>
    <xf numFmtId="39" fontId="78" fillId="3" borderId="4" xfId="9" applyNumberFormat="1" applyFont="1" applyFill="1" applyBorder="1" applyAlignment="1">
      <alignment horizontal="right" vertical="center"/>
    </xf>
    <xf numFmtId="10" fontId="78" fillId="0" borderId="2" xfId="9" applyNumberFormat="1" applyFont="1" applyFill="1" applyBorder="1" applyAlignment="1">
      <alignment horizontal="center" vertical="center"/>
    </xf>
    <xf numFmtId="10" fontId="178" fillId="3" borderId="0" xfId="9" applyNumberFormat="1" applyFont="1" applyFill="1" applyBorder="1" applyAlignment="1">
      <alignment horizontal="center" vertical="center"/>
    </xf>
    <xf numFmtId="39" fontId="98" fillId="19" borderId="2" xfId="9" applyNumberFormat="1" applyFont="1" applyFill="1" applyBorder="1" applyAlignment="1">
      <alignment horizontal="right" vertical="center" wrapText="1" readingOrder="1"/>
    </xf>
    <xf numFmtId="0" fontId="108" fillId="14" borderId="21" xfId="9" applyNumberFormat="1" applyFont="1" applyFill="1" applyBorder="1" applyAlignment="1">
      <alignment horizontal="center" vertical="center" wrapText="1" readingOrder="1"/>
    </xf>
    <xf numFmtId="0" fontId="73" fillId="14" borderId="2" xfId="9" applyNumberFormat="1" applyFont="1" applyFill="1" applyBorder="1" applyAlignment="1">
      <alignment horizontal="left" vertical="center" wrapText="1" readingOrder="1"/>
    </xf>
    <xf numFmtId="39" fontId="99" fillId="14" borderId="2" xfId="9" applyNumberFormat="1" applyFont="1" applyFill="1" applyBorder="1" applyAlignment="1">
      <alignment horizontal="center" vertical="center" wrapText="1" readingOrder="1"/>
    </xf>
    <xf numFmtId="39" fontId="73" fillId="14" borderId="2" xfId="9" applyNumberFormat="1" applyFont="1" applyFill="1" applyBorder="1" applyAlignment="1">
      <alignment horizontal="right" vertical="center" wrapText="1" readingOrder="1"/>
    </xf>
    <xf numFmtId="39" fontId="72" fillId="14" borderId="2" xfId="9" applyNumberFormat="1" applyFont="1" applyFill="1" applyBorder="1" applyAlignment="1">
      <alignment horizontal="right" vertical="center" wrapText="1" readingOrder="1"/>
    </xf>
    <xf numFmtId="39" fontId="61" fillId="5" borderId="2" xfId="9" applyNumberFormat="1" applyFont="1" applyFill="1" applyBorder="1" applyAlignment="1">
      <alignment horizontal="right"/>
    </xf>
    <xf numFmtId="39" fontId="163" fillId="14" borderId="2" xfId="9" applyNumberFormat="1" applyFont="1" applyFill="1" applyBorder="1" applyAlignment="1">
      <alignment horizontal="right"/>
    </xf>
    <xf numFmtId="39" fontId="98" fillId="14" borderId="2" xfId="9" applyNumberFormat="1" applyFont="1" applyFill="1" applyBorder="1" applyAlignment="1">
      <alignment horizontal="right" vertical="center" wrapText="1" readingOrder="1"/>
    </xf>
    <xf numFmtId="39" fontId="113" fillId="10" borderId="2" xfId="9" applyNumberFormat="1" applyFont="1" applyFill="1" applyBorder="1" applyAlignment="1">
      <alignment horizontal="right"/>
    </xf>
    <xf numFmtId="39" fontId="61" fillId="14" borderId="2" xfId="9" applyNumberFormat="1" applyFont="1" applyFill="1" applyBorder="1" applyAlignment="1">
      <alignment horizontal="center" vertical="center"/>
    </xf>
    <xf numFmtId="39" fontId="113" fillId="14" borderId="2" xfId="9" applyNumberFormat="1" applyFont="1" applyFill="1" applyBorder="1" applyAlignment="1">
      <alignment horizontal="right"/>
    </xf>
    <xf numFmtId="0" fontId="113" fillId="14" borderId="2" xfId="9" applyFont="1" applyFill="1" applyBorder="1" applyAlignment="1">
      <alignment horizontal="center" vertical="center" wrapText="1"/>
    </xf>
    <xf numFmtId="39" fontId="113" fillId="3" borderId="4" xfId="9" applyNumberFormat="1" applyFont="1" applyFill="1" applyBorder="1" applyAlignment="1">
      <alignment horizontal="right" vertical="center"/>
    </xf>
    <xf numFmtId="0" fontId="65" fillId="14" borderId="2" xfId="9" applyFont="1" applyFill="1" applyBorder="1"/>
    <xf numFmtId="39" fontId="113" fillId="14" borderId="2" xfId="9" applyNumberFormat="1" applyFont="1" applyFill="1" applyBorder="1" applyAlignment="1">
      <alignment horizontal="center" vertical="center" wrapText="1"/>
    </xf>
    <xf numFmtId="169" fontId="79" fillId="14" borderId="2" xfId="108" applyNumberFormat="1" applyFont="1" applyFill="1" applyBorder="1" applyAlignment="1">
      <alignment horizontal="center" vertical="center"/>
    </xf>
    <xf numFmtId="169" fontId="116" fillId="14" borderId="2" xfId="108" applyNumberFormat="1" applyFont="1" applyFill="1" applyBorder="1" applyAlignment="1">
      <alignment horizontal="center" vertical="center"/>
    </xf>
    <xf numFmtId="0" fontId="61" fillId="5" borderId="2" xfId="9" applyFont="1" applyFill="1" applyBorder="1" applyAlignment="1">
      <alignment horizontal="right"/>
    </xf>
    <xf numFmtId="0" fontId="163" fillId="14" borderId="2" xfId="9" applyFont="1" applyFill="1" applyBorder="1" applyAlignment="1">
      <alignment horizontal="right"/>
    </xf>
    <xf numFmtId="173" fontId="163" fillId="14" borderId="2" xfId="9" applyNumberFormat="1" applyFont="1" applyFill="1" applyBorder="1" applyAlignment="1">
      <alignment horizontal="right"/>
    </xf>
    <xf numFmtId="0" fontId="113" fillId="10" borderId="2" xfId="9" applyFont="1" applyFill="1" applyBorder="1" applyAlignment="1">
      <alignment horizontal="right"/>
    </xf>
    <xf numFmtId="0" fontId="61" fillId="14" borderId="2" xfId="9" applyFont="1" applyFill="1" applyBorder="1" applyAlignment="1">
      <alignment horizontal="center" vertical="center"/>
    </xf>
    <xf numFmtId="0" fontId="113" fillId="14" borderId="2" xfId="9" applyFont="1" applyFill="1" applyBorder="1" applyAlignment="1">
      <alignment horizontal="right"/>
    </xf>
    <xf numFmtId="0" fontId="113" fillId="14" borderId="2" xfId="9" applyFont="1" applyFill="1" applyBorder="1" applyAlignment="1">
      <alignment horizontal="center" vertical="center"/>
    </xf>
    <xf numFmtId="0" fontId="113" fillId="3" borderId="0" xfId="9" applyFont="1" applyFill="1" applyBorder="1" applyAlignment="1">
      <alignment horizontal="center" vertical="center"/>
    </xf>
    <xf numFmtId="10" fontId="78" fillId="20" borderId="2" xfId="110" applyNumberFormat="1" applyFont="1" applyFill="1" applyBorder="1" applyAlignment="1">
      <alignment horizontal="center" vertical="center"/>
    </xf>
    <xf numFmtId="39" fontId="78" fillId="20" borderId="2" xfId="9" applyNumberFormat="1" applyFont="1" applyFill="1" applyBorder="1" applyAlignment="1">
      <alignment horizontal="right" vertical="center"/>
    </xf>
    <xf numFmtId="39" fontId="78" fillId="20" borderId="2" xfId="9" applyNumberFormat="1" applyFont="1" applyFill="1" applyBorder="1" applyAlignment="1">
      <alignment horizontal="center" vertical="center" wrapText="1"/>
    </xf>
    <xf numFmtId="39" fontId="78" fillId="20" borderId="4" xfId="9" applyNumberFormat="1" applyFont="1" applyFill="1" applyBorder="1" applyAlignment="1">
      <alignment horizontal="right" vertical="center"/>
    </xf>
    <xf numFmtId="10" fontId="78" fillId="20" borderId="2" xfId="9" applyNumberFormat="1" applyFont="1" applyFill="1" applyBorder="1" applyAlignment="1">
      <alignment horizontal="center" vertical="center"/>
    </xf>
    <xf numFmtId="0" fontId="61" fillId="20" borderId="0" xfId="9" applyFont="1" applyFill="1" applyBorder="1" applyAlignment="1">
      <alignment horizontal="center" vertical="center"/>
    </xf>
    <xf numFmtId="0" fontId="65" fillId="20" borderId="2" xfId="9" applyFont="1" applyFill="1" applyBorder="1"/>
    <xf numFmtId="0" fontId="61" fillId="20" borderId="2" xfId="9" applyFont="1" applyFill="1" applyBorder="1" applyAlignment="1">
      <alignment horizontal="center" vertical="center" wrapText="1"/>
    </xf>
    <xf numFmtId="169" fontId="116" fillId="20" borderId="2" xfId="108" applyNumberFormat="1" applyFont="1" applyFill="1" applyBorder="1" applyAlignment="1">
      <alignment horizontal="center" vertical="center"/>
    </xf>
    <xf numFmtId="164" fontId="78" fillId="20" borderId="0" xfId="9" applyNumberFormat="1" applyFont="1" applyFill="1" applyBorder="1"/>
    <xf numFmtId="0" fontId="61" fillId="21" borderId="0" xfId="9" applyFont="1" applyFill="1" applyBorder="1"/>
    <xf numFmtId="0" fontId="120" fillId="21" borderId="0" xfId="9" applyFont="1" applyFill="1" applyBorder="1" applyAlignment="1">
      <alignment horizontal="center" vertical="center"/>
    </xf>
    <xf numFmtId="39" fontId="179" fillId="3" borderId="4" xfId="9" applyNumberFormat="1" applyFont="1" applyFill="1" applyBorder="1" applyAlignment="1">
      <alignment horizontal="right" vertical="center"/>
    </xf>
    <xf numFmtId="0" fontId="61" fillId="3" borderId="2" xfId="9" applyFont="1" applyFill="1" applyBorder="1" applyAlignment="1">
      <alignment horizontal="center" vertical="center"/>
    </xf>
    <xf numFmtId="0" fontId="65" fillId="3" borderId="2" xfId="9" applyFont="1" applyFill="1" applyBorder="1"/>
    <xf numFmtId="0" fontId="110" fillId="0" borderId="21" xfId="9" applyNumberFormat="1" applyFont="1" applyFill="1" applyBorder="1" applyAlignment="1">
      <alignment horizontal="center" vertical="center" wrapText="1" readingOrder="1"/>
    </xf>
    <xf numFmtId="49" fontId="110" fillId="0" borderId="2" xfId="9" applyNumberFormat="1" applyFont="1" applyFill="1" applyBorder="1" applyAlignment="1">
      <alignment horizontal="center" vertical="center" wrapText="1" readingOrder="1"/>
    </xf>
    <xf numFmtId="0" fontId="72" fillId="0" borderId="2" xfId="9" applyNumberFormat="1" applyFont="1" applyFill="1" applyBorder="1" applyAlignment="1">
      <alignment horizontal="left" vertical="center" wrapText="1" readingOrder="1"/>
    </xf>
    <xf numFmtId="39" fontId="108" fillId="0" borderId="2" xfId="9" applyNumberFormat="1" applyFont="1" applyFill="1" applyBorder="1" applyAlignment="1">
      <alignment horizontal="right" vertical="center" wrapText="1" readingOrder="1"/>
    </xf>
    <xf numFmtId="0" fontId="61" fillId="0" borderId="2" xfId="9" applyFont="1" applyFill="1" applyBorder="1" applyAlignment="1">
      <alignment horizontal="center" vertical="center"/>
    </xf>
    <xf numFmtId="169" fontId="116" fillId="0" borderId="2" xfId="108" applyNumberFormat="1" applyFont="1" applyFill="1" applyBorder="1" applyAlignment="1">
      <alignment horizontal="center" vertical="center"/>
    </xf>
    <xf numFmtId="0" fontId="61" fillId="21" borderId="2" xfId="9" applyFont="1" applyFill="1" applyBorder="1" applyAlignment="1">
      <alignment horizontal="center" vertical="center"/>
    </xf>
    <xf numFmtId="0" fontId="65" fillId="21" borderId="2" xfId="9" applyFont="1" applyFill="1" applyBorder="1"/>
    <xf numFmtId="169" fontId="116" fillId="21" borderId="2" xfId="108" applyNumberFormat="1" applyFont="1" applyFill="1" applyBorder="1" applyAlignment="1">
      <alignment horizontal="center" vertical="center"/>
    </xf>
    <xf numFmtId="0" fontId="78" fillId="21" borderId="0" xfId="9" applyFont="1" applyFill="1" applyBorder="1"/>
    <xf numFmtId="39" fontId="78" fillId="7" borderId="2" xfId="9" applyNumberFormat="1" applyFont="1" applyFill="1" applyBorder="1" applyAlignment="1">
      <alignment horizontal="right" vertical="center"/>
    </xf>
    <xf numFmtId="39" fontId="78" fillId="7" borderId="2" xfId="9" applyNumberFormat="1" applyFont="1" applyFill="1" applyBorder="1" applyAlignment="1">
      <alignment horizontal="center" vertical="center" wrapText="1"/>
    </xf>
    <xf numFmtId="39" fontId="78" fillId="7" borderId="4" xfId="9" applyNumberFormat="1" applyFont="1" applyFill="1" applyBorder="1" applyAlignment="1">
      <alignment horizontal="right" vertical="center"/>
    </xf>
    <xf numFmtId="10" fontId="78" fillId="3" borderId="2" xfId="9" applyNumberFormat="1" applyFont="1" applyFill="1" applyBorder="1" applyAlignment="1">
      <alignment horizontal="center" vertical="center"/>
    </xf>
    <xf numFmtId="10" fontId="78" fillId="13" borderId="2" xfId="110" applyNumberFormat="1" applyFont="1" applyFill="1" applyBorder="1" applyAlignment="1">
      <alignment horizontal="center" vertical="center"/>
    </xf>
    <xf numFmtId="39" fontId="78" fillId="21" borderId="2" xfId="9" applyNumberFormat="1" applyFont="1" applyFill="1" applyBorder="1" applyAlignment="1">
      <alignment horizontal="right" vertical="center"/>
    </xf>
    <xf numFmtId="39" fontId="78" fillId="21" borderId="2" xfId="9" applyNumberFormat="1" applyFont="1" applyFill="1" applyBorder="1" applyAlignment="1">
      <alignment horizontal="center" vertical="center" wrapText="1"/>
    </xf>
    <xf numFmtId="39" fontId="78" fillId="21" borderId="4" xfId="9" applyNumberFormat="1" applyFont="1" applyFill="1" applyBorder="1" applyAlignment="1">
      <alignment horizontal="right" vertical="center"/>
    </xf>
    <xf numFmtId="10" fontId="78" fillId="21" borderId="2" xfId="9" applyNumberFormat="1" applyFont="1" applyFill="1" applyBorder="1" applyAlignment="1">
      <alignment horizontal="center" vertical="center"/>
    </xf>
    <xf numFmtId="0" fontId="114" fillId="21" borderId="2" xfId="9" applyFont="1" applyFill="1" applyBorder="1" applyAlignment="1">
      <alignment horizontal="center" vertical="center" wrapText="1"/>
    </xf>
    <xf numFmtId="0" fontId="114" fillId="21" borderId="0" xfId="9" applyFont="1" applyFill="1" applyBorder="1"/>
    <xf numFmtId="0" fontId="180" fillId="0" borderId="21" xfId="9" applyNumberFormat="1" applyFont="1" applyFill="1" applyBorder="1" applyAlignment="1">
      <alignment horizontal="center" vertical="center" wrapText="1" readingOrder="1"/>
    </xf>
    <xf numFmtId="49" fontId="180" fillId="0" borderId="2" xfId="9" applyNumberFormat="1" applyFont="1" applyFill="1" applyBorder="1" applyAlignment="1">
      <alignment horizontal="center" vertical="center" wrapText="1" readingOrder="1"/>
    </xf>
    <xf numFmtId="0" fontId="114" fillId="0" borderId="4" xfId="9" applyFont="1" applyFill="1" applyBorder="1"/>
    <xf numFmtId="0" fontId="114" fillId="0" borderId="2" xfId="9" applyFont="1" applyFill="1" applyBorder="1" applyAlignment="1">
      <alignment horizontal="center" vertical="center"/>
    </xf>
    <xf numFmtId="0" fontId="114" fillId="3" borderId="0" xfId="9" applyFont="1" applyFill="1" applyBorder="1" applyAlignment="1">
      <alignment horizontal="center" vertical="center"/>
    </xf>
    <xf numFmtId="0" fontId="114" fillId="0" borderId="0" xfId="9" applyFont="1" applyFill="1" applyBorder="1"/>
    <xf numFmtId="10" fontId="61" fillId="0" borderId="18" xfId="9" applyNumberFormat="1" applyFont="1" applyFill="1" applyBorder="1" applyAlignment="1">
      <alignment horizontal="center" vertical="center" wrapText="1"/>
    </xf>
    <xf numFmtId="169" fontId="78" fillId="0" borderId="2" xfId="108" applyNumberFormat="1" applyFont="1" applyFill="1" applyBorder="1" applyAlignment="1">
      <alignment horizontal="center" vertical="center"/>
    </xf>
    <xf numFmtId="49" fontId="61" fillId="0" borderId="0" xfId="9" applyNumberFormat="1" applyFont="1" applyFill="1" applyBorder="1"/>
    <xf numFmtId="4" fontId="72" fillId="0" borderId="0" xfId="9" applyNumberFormat="1" applyFont="1" applyFill="1" applyBorder="1" applyAlignment="1" applyProtection="1">
      <alignment horizontal="center"/>
    </xf>
    <xf numFmtId="0" fontId="61" fillId="0" borderId="10" xfId="9" applyFont="1" applyFill="1" applyBorder="1"/>
    <xf numFmtId="0" fontId="114" fillId="0" borderId="0" xfId="9" applyFont="1" applyFill="1" applyBorder="1" applyAlignment="1">
      <alignment horizontal="center" vertical="center"/>
    </xf>
    <xf numFmtId="4" fontId="72" fillId="3" borderId="0" xfId="9" applyNumberFormat="1" applyFont="1" applyFill="1" applyBorder="1" applyAlignment="1" applyProtection="1">
      <alignment horizontal="center"/>
    </xf>
    <xf numFmtId="4" fontId="72" fillId="3" borderId="0" xfId="9" applyNumberFormat="1" applyFont="1" applyFill="1" applyBorder="1" applyAlignment="1" applyProtection="1">
      <alignment horizontal="left" vertical="center" wrapText="1"/>
    </xf>
    <xf numFmtId="0" fontId="61" fillId="0" borderId="5" xfId="9" applyFont="1" applyFill="1" applyBorder="1"/>
    <xf numFmtId="0" fontId="61" fillId="0" borderId="2" xfId="9" applyFont="1" applyFill="1" applyBorder="1"/>
    <xf numFmtId="0" fontId="61" fillId="0" borderId="4" xfId="9" applyFont="1" applyFill="1" applyBorder="1"/>
    <xf numFmtId="0" fontId="61" fillId="3" borderId="0" xfId="9" applyFont="1" applyFill="1" applyBorder="1" applyAlignment="1">
      <alignment horizontal="center" vertical="center" wrapText="1"/>
    </xf>
    <xf numFmtId="49" fontId="61" fillId="5" borderId="0" xfId="9" applyNumberFormat="1" applyFont="1" applyFill="1" applyBorder="1"/>
    <xf numFmtId="173" fontId="61" fillId="0" borderId="2" xfId="9" applyNumberFormat="1" applyFont="1" applyFill="1" applyBorder="1"/>
    <xf numFmtId="0" fontId="61" fillId="0" borderId="18" xfId="9" applyFont="1" applyFill="1" applyBorder="1" applyAlignment="1">
      <alignment horizontal="center" vertical="center" wrapText="1"/>
    </xf>
    <xf numFmtId="39" fontId="116" fillId="7" borderId="2" xfId="9" applyNumberFormat="1" applyFont="1" applyFill="1" applyBorder="1" applyAlignment="1">
      <alignment horizontal="center" vertical="center"/>
    </xf>
    <xf numFmtId="39" fontId="116" fillId="5" borderId="2" xfId="9" applyNumberFormat="1" applyFont="1" applyFill="1" applyBorder="1" applyAlignment="1">
      <alignment horizontal="center" vertical="center"/>
    </xf>
    <xf numFmtId="0" fontId="0" fillId="0" borderId="13" xfId="0" applyBorder="1" applyAlignment="1">
      <alignment horizontal="center" vertical="center" wrapText="1"/>
    </xf>
    <xf numFmtId="0" fontId="61" fillId="0" borderId="0" xfId="9" applyFont="1" applyFill="1" applyBorder="1" applyAlignment="1">
      <alignment horizontal="center"/>
    </xf>
    <xf numFmtId="0" fontId="65" fillId="0" borderId="0" xfId="9" applyFont="1" applyFill="1" applyBorder="1" applyAlignment="1">
      <alignment horizontal="center"/>
    </xf>
    <xf numFmtId="49" fontId="66" fillId="0" borderId="0" xfId="108" applyNumberFormat="1" applyFont="1" applyFill="1" applyBorder="1" applyAlignment="1">
      <alignment horizontal="center"/>
    </xf>
    <xf numFmtId="0" fontId="64" fillId="0" borderId="2" xfId="9" applyFont="1" applyFill="1" applyBorder="1" applyAlignment="1">
      <alignment horizontal="left" vertical="center"/>
    </xf>
    <xf numFmtId="0" fontId="119" fillId="3" borderId="0" xfId="109" applyFont="1" applyFill="1" applyBorder="1" applyAlignment="1">
      <alignment horizontal="center" vertical="center" wrapText="1"/>
    </xf>
    <xf numFmtId="173" fontId="116" fillId="3" borderId="2" xfId="9" applyNumberFormat="1" applyFont="1" applyFill="1" applyBorder="1" applyAlignment="1">
      <alignment horizontal="center" vertical="center" wrapText="1"/>
    </xf>
    <xf numFmtId="0" fontId="116" fillId="3" borderId="2" xfId="9" applyFont="1" applyFill="1" applyBorder="1" applyAlignment="1">
      <alignment horizontal="center" vertical="center" wrapText="1"/>
    </xf>
    <xf numFmtId="173" fontId="116" fillId="3" borderId="4" xfId="9" applyNumberFormat="1" applyFont="1" applyFill="1" applyBorder="1" applyAlignment="1">
      <alignment horizontal="center" wrapText="1"/>
    </xf>
    <xf numFmtId="0" fontId="116" fillId="3" borderId="5" xfId="9" applyFont="1" applyFill="1" applyBorder="1" applyAlignment="1">
      <alignment horizontal="center" wrapText="1"/>
    </xf>
    <xf numFmtId="0" fontId="115" fillId="5" borderId="4" xfId="9" applyFont="1" applyFill="1" applyBorder="1" applyAlignment="1">
      <alignment horizontal="center" vertical="center"/>
    </xf>
    <xf numFmtId="0" fontId="115" fillId="5" borderId="20" xfId="9" applyFont="1" applyFill="1" applyBorder="1" applyAlignment="1">
      <alignment horizontal="center" vertical="center"/>
    </xf>
    <xf numFmtId="39" fontId="116" fillId="5" borderId="12" xfId="9" applyNumberFormat="1" applyFont="1" applyFill="1" applyBorder="1" applyAlignment="1">
      <alignment horizontal="center" vertical="center" wrapText="1"/>
    </xf>
    <xf numFmtId="39" fontId="116" fillId="5" borderId="13" xfId="9" applyNumberFormat="1" applyFont="1" applyFill="1" applyBorder="1" applyAlignment="1">
      <alignment horizontal="center" vertical="center" wrapText="1"/>
    </xf>
    <xf numFmtId="39" fontId="116" fillId="5" borderId="14" xfId="9" applyNumberFormat="1" applyFont="1" applyFill="1" applyBorder="1" applyAlignment="1">
      <alignment horizontal="center" vertical="center" wrapText="1"/>
    </xf>
    <xf numFmtId="0" fontId="116" fillId="5" borderId="2" xfId="9" applyFont="1" applyFill="1" applyBorder="1" applyAlignment="1">
      <alignment horizontal="center" vertical="center" wrapText="1"/>
    </xf>
    <xf numFmtId="39" fontId="116" fillId="5" borderId="2" xfId="9" applyNumberFormat="1" applyFont="1" applyFill="1" applyBorder="1" applyAlignment="1">
      <alignment horizontal="center" vertical="center" wrapText="1"/>
    </xf>
    <xf numFmtId="39" fontId="116" fillId="5" borderId="12" xfId="9" applyNumberFormat="1" applyFont="1" applyFill="1" applyBorder="1" applyAlignment="1">
      <alignment horizontal="center" vertical="center"/>
    </xf>
    <xf numFmtId="39" fontId="116" fillId="5" borderId="13" xfId="9" applyNumberFormat="1" applyFont="1" applyFill="1" applyBorder="1" applyAlignment="1">
      <alignment horizontal="center" vertical="center"/>
    </xf>
    <xf numFmtId="39" fontId="116" fillId="5" borderId="14" xfId="9" applyNumberFormat="1" applyFont="1" applyFill="1" applyBorder="1" applyAlignment="1">
      <alignment horizontal="center" vertical="center"/>
    </xf>
    <xf numFmtId="9" fontId="115" fillId="3" borderId="4" xfId="110" applyFont="1" applyFill="1" applyBorder="1" applyAlignment="1">
      <alignment horizontal="center" vertical="center"/>
    </xf>
    <xf numFmtId="9" fontId="115" fillId="3" borderId="20" xfId="110" applyFont="1" applyFill="1" applyBorder="1" applyAlignment="1">
      <alignment horizontal="center" vertical="center"/>
    </xf>
    <xf numFmtId="9" fontId="115" fillId="3" borderId="5" xfId="110" applyFont="1" applyFill="1" applyBorder="1" applyAlignment="1">
      <alignment horizontal="center" vertical="center"/>
    </xf>
    <xf numFmtId="0" fontId="59" fillId="8" borderId="0" xfId="109" applyFont="1" applyFill="1" applyBorder="1" applyAlignment="1">
      <alignment horizontal="center" vertical="center" wrapText="1"/>
    </xf>
    <xf numFmtId="0" fontId="59" fillId="8" borderId="13" xfId="109" applyFont="1" applyFill="1" applyBorder="1" applyAlignment="1">
      <alignment horizontal="center" vertical="center" wrapText="1"/>
    </xf>
    <xf numFmtId="169" fontId="78" fillId="5" borderId="2" xfId="108" applyNumberFormat="1" applyFont="1" applyFill="1" applyBorder="1" applyAlignment="1">
      <alignment horizontal="center" vertical="center" wrapText="1"/>
    </xf>
    <xf numFmtId="49" fontId="99" fillId="14" borderId="6" xfId="9" applyNumberFormat="1" applyFont="1" applyFill="1" applyBorder="1" applyAlignment="1">
      <alignment horizontal="center" vertical="center" wrapText="1" readingOrder="1"/>
    </xf>
    <xf numFmtId="49" fontId="99" fillId="14" borderId="7" xfId="9" applyNumberFormat="1" applyFont="1" applyFill="1" applyBorder="1" applyAlignment="1">
      <alignment horizontal="center" vertical="center" wrapText="1" readingOrder="1"/>
    </xf>
    <xf numFmtId="49" fontId="99" fillId="14" borderId="8" xfId="9" applyNumberFormat="1" applyFont="1" applyFill="1" applyBorder="1" applyAlignment="1">
      <alignment horizontal="center" vertical="center" wrapText="1" readingOrder="1"/>
    </xf>
    <xf numFmtId="49" fontId="99" fillId="14" borderId="9" xfId="9" applyNumberFormat="1" applyFont="1" applyFill="1" applyBorder="1" applyAlignment="1">
      <alignment horizontal="center" vertical="center" wrapText="1" readingOrder="1"/>
    </xf>
    <xf numFmtId="49" fontId="99" fillId="14" borderId="0" xfId="9" applyNumberFormat="1" applyFont="1" applyFill="1" applyBorder="1" applyAlignment="1">
      <alignment horizontal="center" vertical="center" wrapText="1" readingOrder="1"/>
    </xf>
    <xf numFmtId="49" fontId="99" fillId="14" borderId="10" xfId="9" applyNumberFormat="1" applyFont="1" applyFill="1" applyBorder="1" applyAlignment="1">
      <alignment horizontal="center" vertical="center" wrapText="1" readingOrder="1"/>
    </xf>
    <xf numFmtId="49" fontId="99" fillId="14" borderId="12" xfId="9" applyNumberFormat="1" applyFont="1" applyFill="1" applyBorder="1" applyAlignment="1">
      <alignment horizontal="center" vertical="center" wrapText="1" readingOrder="1"/>
    </xf>
    <xf numFmtId="49" fontId="99" fillId="14" borderId="13" xfId="9" applyNumberFormat="1" applyFont="1" applyFill="1" applyBorder="1" applyAlignment="1">
      <alignment horizontal="center" vertical="center" wrapText="1" readingOrder="1"/>
    </xf>
    <xf numFmtId="49" fontId="99" fillId="14" borderId="14" xfId="9" applyNumberFormat="1" applyFont="1" applyFill="1" applyBorder="1" applyAlignment="1">
      <alignment horizontal="center" vertical="center" wrapText="1" readingOrder="1"/>
    </xf>
    <xf numFmtId="39" fontId="99" fillId="14" borderId="2" xfId="9" applyNumberFormat="1" applyFont="1" applyFill="1" applyBorder="1" applyAlignment="1">
      <alignment horizontal="center" vertical="center" wrapText="1" readingOrder="1"/>
    </xf>
    <xf numFmtId="0" fontId="81" fillId="3" borderId="4" xfId="9" applyNumberFormat="1" applyFont="1" applyFill="1" applyBorder="1" applyAlignment="1">
      <alignment horizontal="center" vertical="center" wrapText="1" readingOrder="1"/>
    </xf>
    <xf numFmtId="0" fontId="81" fillId="3" borderId="20" xfId="9" applyNumberFormat="1" applyFont="1" applyFill="1" applyBorder="1" applyAlignment="1">
      <alignment horizontal="center" vertical="center" wrapText="1" readingOrder="1"/>
    </xf>
    <xf numFmtId="0" fontId="52" fillId="21" borderId="4" xfId="9" applyNumberFormat="1" applyFont="1" applyFill="1" applyBorder="1" applyAlignment="1">
      <alignment horizontal="center" vertical="center" wrapText="1" readingOrder="1"/>
    </xf>
    <xf numFmtId="0" fontId="52" fillId="21" borderId="20" xfId="9" applyNumberFormat="1" applyFont="1" applyFill="1" applyBorder="1" applyAlignment="1">
      <alignment horizontal="center" vertical="center" wrapText="1" readingOrder="1"/>
    </xf>
    <xf numFmtId="0" fontId="52" fillId="21" borderId="5" xfId="9" applyNumberFormat="1" applyFont="1" applyFill="1" applyBorder="1" applyAlignment="1">
      <alignment horizontal="center" vertical="center" wrapText="1" readingOrder="1"/>
    </xf>
    <xf numFmtId="49" fontId="116" fillId="0" borderId="0" xfId="108" applyNumberFormat="1" applyFont="1" applyFill="1" applyBorder="1" applyAlignment="1">
      <alignment horizontal="center"/>
    </xf>
    <xf numFmtId="0" fontId="71" fillId="8" borderId="2" xfId="9" applyNumberFormat="1" applyFont="1" applyFill="1" applyBorder="1" applyAlignment="1">
      <alignment horizontal="center" vertical="center" wrapText="1" readingOrder="1"/>
    </xf>
    <xf numFmtId="0" fontId="71" fillId="8" borderId="17" xfId="9" applyNumberFormat="1" applyFont="1" applyFill="1" applyBorder="1" applyAlignment="1">
      <alignment horizontal="center" vertical="center" wrapText="1" readingOrder="1"/>
    </xf>
    <xf numFmtId="0" fontId="75" fillId="5" borderId="12" xfId="9" applyNumberFormat="1" applyFont="1" applyFill="1" applyBorder="1" applyAlignment="1">
      <alignment horizontal="center" vertical="center" wrapText="1" readingOrder="1"/>
    </xf>
    <xf numFmtId="0" fontId="75" fillId="5" borderId="13" xfId="9" applyNumberFormat="1" applyFont="1" applyFill="1" applyBorder="1" applyAlignment="1">
      <alignment horizontal="center" vertical="center" wrapText="1" readingOrder="1"/>
    </xf>
    <xf numFmtId="0" fontId="29" fillId="5" borderId="0" xfId="0" applyFont="1" applyFill="1" applyBorder="1" applyAlignment="1">
      <alignment horizontal="center" vertical="center" wrapText="1"/>
    </xf>
    <xf numFmtId="0" fontId="31" fillId="0" borderId="0" xfId="0" applyFont="1" applyBorder="1" applyAlignment="1">
      <alignment horizontal="left" vertical="center" wrapText="1"/>
    </xf>
    <xf numFmtId="0" fontId="32" fillId="0" borderId="2" xfId="0" applyFont="1" applyBorder="1" applyAlignment="1">
      <alignment horizontal="center" vertical="center" wrapText="1"/>
    </xf>
    <xf numFmtId="0" fontId="33" fillId="0" borderId="2" xfId="0" applyFont="1" applyFill="1" applyBorder="1" applyAlignment="1">
      <alignment horizontal="center" vertical="center" wrapText="1"/>
    </xf>
    <xf numFmtId="0" fontId="32" fillId="0" borderId="2" xfId="0" quotePrefix="1" applyFont="1" applyBorder="1" applyAlignment="1">
      <alignment horizontal="center" vertical="center" wrapText="1"/>
    </xf>
    <xf numFmtId="0" fontId="32" fillId="0" borderId="0" xfId="0" quotePrefix="1" applyFont="1" applyAlignment="1">
      <alignment horizontal="center" vertical="center" wrapText="1"/>
    </xf>
    <xf numFmtId="0" fontId="32" fillId="3" borderId="2" xfId="0" applyFont="1" applyFill="1" applyBorder="1" applyAlignment="1">
      <alignment horizontal="center" vertical="center" wrapText="1"/>
    </xf>
    <xf numFmtId="0" fontId="32" fillId="3" borderId="4" xfId="0" applyFont="1" applyFill="1" applyBorder="1" applyAlignment="1">
      <alignment horizontal="left" vertical="center" wrapText="1"/>
    </xf>
    <xf numFmtId="0" fontId="32" fillId="3" borderId="5" xfId="0" applyFont="1" applyFill="1" applyBorder="1" applyAlignment="1">
      <alignment horizontal="left" vertical="center" wrapText="1"/>
    </xf>
    <xf numFmtId="0" fontId="39" fillId="3" borderId="6" xfId="0" applyFont="1" applyFill="1" applyBorder="1" applyAlignment="1">
      <alignment horizontal="center" vertical="center" wrapText="1"/>
    </xf>
    <xf numFmtId="0" fontId="39" fillId="3" borderId="7" xfId="0" applyFont="1" applyFill="1" applyBorder="1" applyAlignment="1">
      <alignment horizontal="center" vertical="center" wrapText="1"/>
    </xf>
    <xf numFmtId="0" fontId="39" fillId="3" borderId="8" xfId="0" applyFont="1" applyFill="1" applyBorder="1" applyAlignment="1">
      <alignment horizontal="center" vertical="center" wrapText="1"/>
    </xf>
    <xf numFmtId="0" fontId="39" fillId="3" borderId="9" xfId="0" applyFont="1" applyFill="1" applyBorder="1" applyAlignment="1">
      <alignment horizontal="center" vertical="center" wrapText="1"/>
    </xf>
    <xf numFmtId="0" fontId="39" fillId="3" borderId="0" xfId="0" applyFont="1" applyFill="1" applyBorder="1" applyAlignment="1">
      <alignment horizontal="center" vertical="center" wrapText="1"/>
    </xf>
    <xf numFmtId="0" fontId="39" fillId="3" borderId="10" xfId="0" applyFont="1" applyFill="1" applyBorder="1" applyAlignment="1">
      <alignment horizontal="center" vertical="center" wrapText="1"/>
    </xf>
    <xf numFmtId="0" fontId="39" fillId="3" borderId="12" xfId="0" applyFont="1" applyFill="1" applyBorder="1" applyAlignment="1">
      <alignment horizontal="center" vertical="center" wrapText="1"/>
    </xf>
    <xf numFmtId="0" fontId="39" fillId="3" borderId="13" xfId="0" applyFont="1" applyFill="1" applyBorder="1" applyAlignment="1">
      <alignment horizontal="center" vertical="center" wrapText="1"/>
    </xf>
    <xf numFmtId="0" fontId="39" fillId="3" borderId="14" xfId="0" applyFont="1" applyFill="1" applyBorder="1" applyAlignment="1">
      <alignment horizontal="center" vertical="center" wrapText="1"/>
    </xf>
    <xf numFmtId="170" fontId="40" fillId="3" borderId="4" xfId="0" applyNumberFormat="1" applyFont="1" applyFill="1" applyBorder="1" applyAlignment="1">
      <alignment horizontal="right" vertical="center" wrapText="1"/>
    </xf>
    <xf numFmtId="170" fontId="40" fillId="3" borderId="5" xfId="0" applyNumberFormat="1" applyFont="1" applyFill="1" applyBorder="1" applyAlignment="1">
      <alignment horizontal="right" vertical="center" wrapText="1"/>
    </xf>
    <xf numFmtId="171" fontId="41" fillId="3" borderId="2" xfId="0" applyNumberFormat="1" applyFont="1" applyFill="1" applyBorder="1" applyAlignment="1">
      <alignment horizontal="right" vertical="center" wrapText="1"/>
    </xf>
    <xf numFmtId="164" fontId="41" fillId="3" borderId="2" xfId="119" applyFont="1" applyFill="1" applyBorder="1" applyAlignment="1">
      <alignment horizontal="right" vertical="center" wrapText="1"/>
    </xf>
    <xf numFmtId="14" fontId="40" fillId="5" borderId="4" xfId="0" applyNumberFormat="1" applyFont="1" applyFill="1" applyBorder="1" applyAlignment="1">
      <alignment horizontal="right" vertical="center" wrapText="1"/>
    </xf>
    <xf numFmtId="14" fontId="40" fillId="5" borderId="5" xfId="0" applyNumberFormat="1" applyFont="1" applyFill="1" applyBorder="1" applyAlignment="1">
      <alignment horizontal="right" vertical="center" wrapText="1"/>
    </xf>
    <xf numFmtId="0" fontId="48" fillId="0" borderId="0" xfId="1" applyFont="1" applyFill="1" applyBorder="1" applyAlignment="1">
      <alignment horizontal="center" vertical="center" wrapText="1"/>
    </xf>
    <xf numFmtId="0" fontId="31" fillId="3" borderId="15" xfId="0" applyFont="1" applyFill="1" applyBorder="1" applyAlignment="1">
      <alignment horizontal="left" vertical="center" wrapText="1"/>
    </xf>
    <xf numFmtId="164" fontId="19" fillId="3" borderId="0" xfId="119" applyFont="1" applyFill="1" applyBorder="1" applyAlignment="1">
      <alignment horizontal="center" wrapText="1"/>
    </xf>
    <xf numFmtId="164" fontId="19" fillId="3" borderId="0" xfId="119" applyFont="1" applyFill="1" applyBorder="1" applyAlignment="1">
      <alignment horizontal="center" vertical="center" wrapText="1"/>
    </xf>
    <xf numFmtId="0" fontId="140" fillId="5" borderId="17" xfId="0" applyFont="1" applyFill="1" applyBorder="1" applyAlignment="1">
      <alignment horizontal="center" vertical="center" wrapText="1"/>
    </xf>
    <xf numFmtId="0" fontId="140" fillId="5" borderId="19" xfId="0" applyFont="1" applyFill="1" applyBorder="1" applyAlignment="1">
      <alignment horizontal="center" vertical="center" wrapText="1"/>
    </xf>
    <xf numFmtId="0" fontId="140" fillId="5" borderId="18" xfId="0" applyFont="1" applyFill="1" applyBorder="1" applyAlignment="1">
      <alignment horizontal="center" vertical="center" wrapText="1"/>
    </xf>
  </cellXfs>
  <cellStyles count="122">
    <cellStyle name="Énfasis1" xfId="1" builtinId="29"/>
    <cellStyle name="Hipervínculo" xfId="3" builtinId="8"/>
    <cellStyle name="Millares [0] 2" xfId="2"/>
    <cellStyle name="Millares [0] 2 2" xfId="8"/>
    <cellStyle name="Millares [0] 2 2 2" xfId="16"/>
    <cellStyle name="Millares [0] 2 2 2 2" xfId="21"/>
    <cellStyle name="Millares [0] 2 2 2 2 2" xfId="26"/>
    <cellStyle name="Millares [0] 2 2 2 2 2 2" xfId="31"/>
    <cellStyle name="Millares [0] 2 2 2 2 2 3" xfId="36"/>
    <cellStyle name="Millares [0] 2 2 2 2 2 4" xfId="41"/>
    <cellStyle name="Millares [0] 2 2 2 2 2 4 2" xfId="49"/>
    <cellStyle name="Millares [0] 2 2 2 2 2 4 2 2" xfId="61"/>
    <cellStyle name="Millares [0] 2 2 2 2 2 4 2 2 2" xfId="66"/>
    <cellStyle name="Millares [0] 2 2 2 2 2 4 2 3" xfId="77"/>
    <cellStyle name="Millares [0] 2 2 2 2 2 4 2 4" xfId="85"/>
    <cellStyle name="Millares [0] 2 2 2 2 2 4 2 4 2" xfId="98"/>
    <cellStyle name="Millares [0] 2 2 2 2 2 4 2 4 2 2" xfId="106"/>
    <cellStyle name="Millares [0] 2 2 2 2 2 4 3" xfId="54"/>
    <cellStyle name="Millares [0] 2 2 2 2 2 4 3 2" xfId="60"/>
    <cellStyle name="Millares [0] 2 2 2 2 2 4 3 2 2" xfId="67"/>
    <cellStyle name="Millares [0] 2 2 2 2 2 4 3 3" xfId="76"/>
    <cellStyle name="Millares [0] 2 2 2 2 2 4 3 4" xfId="84"/>
    <cellStyle name="Millares [0] 2 2 2 2 2 4 3 4 2" xfId="97"/>
    <cellStyle name="Millares [0] 2 2 2 2 2 4 3 4 2 2" xfId="105"/>
    <cellStyle name="Millares [0] 2 3" xfId="12"/>
    <cellStyle name="Millares [0] 2 3 2" xfId="17"/>
    <cellStyle name="Millares [0] 2 3 2 2" xfId="22"/>
    <cellStyle name="Millares [0] 2 3 2 2 2" xfId="27"/>
    <cellStyle name="Millares [0] 2 3 2 2 3" xfId="32"/>
    <cellStyle name="Millares [0] 2 3 2 2 4" xfId="37"/>
    <cellStyle name="Millares [0] 2 3 2 2 4 2" xfId="45"/>
    <cellStyle name="Millares [0] 2 3 2 2 4 2 2" xfId="59"/>
    <cellStyle name="Millares [0] 2 3 2 2 4 2 2 2" xfId="68"/>
    <cellStyle name="Millares [0] 2 3 2 2 4 2 3" xfId="75"/>
    <cellStyle name="Millares [0] 2 3 2 2 4 2 4" xfId="83"/>
    <cellStyle name="Millares [0] 2 3 2 2 4 2 4 2" xfId="96"/>
    <cellStyle name="Millares [0] 2 3 2 2 4 2 4 2 2" xfId="104"/>
    <cellStyle name="Millares [0] 2 3 2 2 4 3" xfId="50"/>
    <cellStyle name="Millares [0] 2 3 2 2 4 3 2" xfId="55"/>
    <cellStyle name="Millares [0] 2 3 2 2 4 3 2 2" xfId="64"/>
    <cellStyle name="Millares [0] 2 3 2 2 4 3 3" xfId="71"/>
    <cellStyle name="Millares [0] 2 3 2 2 4 3 4" xfId="79"/>
    <cellStyle name="Millares [0] 2 3 2 2 4 3 4 2" xfId="92"/>
    <cellStyle name="Millares [0] 2 3 2 2 4 3 4 2 2" xfId="100"/>
    <cellStyle name="Millares [0] 2 3 2 2 4 3 4 2 2 2" xfId="113"/>
    <cellStyle name="Millares [0] 2 3 2 2 4 3 4 2 2 2 2" xfId="118"/>
    <cellStyle name="Millares [0] 3" xfId="6"/>
    <cellStyle name="Millares [0] 3 2" xfId="15"/>
    <cellStyle name="Millares [0] 3 2 2" xfId="20"/>
    <cellStyle name="Millares [0] 3 2 2 2" xfId="25"/>
    <cellStyle name="Millares [0] 3 2 2 2 2" xfId="30"/>
    <cellStyle name="Millares [0] 3 2 2 2 3" xfId="35"/>
    <cellStyle name="Millares [0] 3 2 2 2 4" xfId="40"/>
    <cellStyle name="Millares [0] 3 2 2 2 4 2" xfId="48"/>
    <cellStyle name="Millares [0] 3 2 2 2 4 3" xfId="53"/>
    <cellStyle name="Millares [0] 3 2 2 2 4 3 2" xfId="58"/>
    <cellStyle name="Millares [0] 3 2 2 2 4 3 2 2" xfId="69"/>
    <cellStyle name="Millares [0] 3 2 2 2 4 3 3" xfId="74"/>
    <cellStyle name="Millares [0] 3 2 2 2 4 3 4" xfId="82"/>
    <cellStyle name="Millares [0] 3 2 2 2 4 3 4 2" xfId="95"/>
    <cellStyle name="Millares [0] 3 2 2 2 4 3 4 2 2" xfId="103"/>
    <cellStyle name="Millares [0] 3 2 2 2 4 3 4 2 2 2" xfId="116"/>
    <cellStyle name="Millares [0] 3 2 2 2 4 3 4 2 2 2 2" xfId="121"/>
    <cellStyle name="Moneda" xfId="117" builtinId="4"/>
    <cellStyle name="Moneda [0] 2" xfId="44"/>
    <cellStyle name="Moneda [0] 2 2" xfId="4"/>
    <cellStyle name="Moneda [0] 2 2 2" xfId="13"/>
    <cellStyle name="Moneda [0] 2 2 2 2" xfId="18"/>
    <cellStyle name="Moneda [0] 2 2 2 2 2" xfId="23"/>
    <cellStyle name="Moneda [0] 2 2 2 2 2 2" xfId="28"/>
    <cellStyle name="Moneda [0] 2 2 2 2 2 3" xfId="33"/>
    <cellStyle name="Moneda [0] 2 2 2 2 2 4" xfId="38"/>
    <cellStyle name="Moneda [0] 2 2 2 2 2 4 2" xfId="46"/>
    <cellStyle name="Moneda [0] 2 2 2 2 2 4 3" xfId="51"/>
    <cellStyle name="Moneda [0] 2 2 2 2 2 4 3 2" xfId="56"/>
    <cellStyle name="Moneda [0] 2 2 2 2 2 4 3 2 2" xfId="70"/>
    <cellStyle name="Moneda [0] 2 2 2 2 2 4 3 3" xfId="72"/>
    <cellStyle name="Moneda [0] 2 2 2 2 2 4 3 4" xfId="80"/>
    <cellStyle name="Moneda [0] 2 2 2 2 2 4 3 4 2" xfId="93"/>
    <cellStyle name="Moneda [0] 2 2 2 2 2 4 3 4 2 2" xfId="101"/>
    <cellStyle name="Moneda [0] 2 2 2 2 2 4 3 4 2 2 2" xfId="114"/>
    <cellStyle name="Moneda [0] 2 2 2 2 2 4 3 4 2 2 2 2" xfId="119"/>
    <cellStyle name="Moneda [0] 2 2 3" xfId="88"/>
    <cellStyle name="Moneda [0] 2 2 3 2" xfId="108"/>
    <cellStyle name="Moneda [0] 2 3" xfId="112"/>
    <cellStyle name="Moneda 2" xfId="7"/>
    <cellStyle name="Moneda 2 2" xfId="5"/>
    <cellStyle name="Moneda 2 2 2" xfId="14"/>
    <cellStyle name="Moneda 2 2 2 2" xfId="19"/>
    <cellStyle name="Moneda 2 2 2 2 2" xfId="24"/>
    <cellStyle name="Moneda 2 2 2 2 2 2" xfId="29"/>
    <cellStyle name="Moneda 2 2 2 2 2 3" xfId="34"/>
    <cellStyle name="Moneda 2 2 2 2 2 4" xfId="39"/>
    <cellStyle name="Moneda 2 2 2 2 2 4 2" xfId="47"/>
    <cellStyle name="Moneda 2 2 2 2 2 4 2 2" xfId="62"/>
    <cellStyle name="Moneda 2 2 2 2 2 4 2 2 2" xfId="65"/>
    <cellStyle name="Moneda 2 2 2 2 2 4 2 3" xfId="78"/>
    <cellStyle name="Moneda 2 2 2 2 2 4 2 4" xfId="86"/>
    <cellStyle name="Moneda 2 2 2 2 2 4 2 4 2" xfId="99"/>
    <cellStyle name="Moneda 2 2 2 2 2 4 2 4 2 2" xfId="107"/>
    <cellStyle name="Moneda 2 2 2 2 2 4 3" xfId="52"/>
    <cellStyle name="Moneda 2 2 2 2 2 4 3 2" xfId="57"/>
    <cellStyle name="Moneda 2 2 2 2 2 4 3 2 2" xfId="63"/>
    <cellStyle name="Moneda 2 2 2 2 2 4 3 3" xfId="73"/>
    <cellStyle name="Moneda 2 2 2 2 2 4 3 4" xfId="81"/>
    <cellStyle name="Moneda 2 2 2 2 2 4 3 4 2" xfId="94"/>
    <cellStyle name="Moneda 2 2 2 2 2 4 3 4 2 2" xfId="102"/>
    <cellStyle name="Moneda 2 2 2 2 2 4 3 4 2 2 2" xfId="115"/>
    <cellStyle name="Moneda 2 2 2 2 2 4 3 4 2 2 2 2" xfId="120"/>
    <cellStyle name="Moneda 2 2 3" xfId="91"/>
    <cellStyle name="Moneda 2 2 3 2" xfId="111"/>
    <cellStyle name="Normal" xfId="0" builtinId="0"/>
    <cellStyle name="Normal 2" xfId="9"/>
    <cellStyle name="Normal 3" xfId="10"/>
    <cellStyle name="Normal 3 2" xfId="87"/>
    <cellStyle name="Normal 3 3" xfId="90"/>
    <cellStyle name="Normal 3 3 2" xfId="109"/>
    <cellStyle name="Normal 4" xfId="42"/>
    <cellStyle name="Porcentaje 2" xfId="11"/>
    <cellStyle name="Porcentaje 2 2" xfId="89"/>
    <cellStyle name="Porcentaje 2 2 2" xfId="110"/>
    <cellStyle name="Porcentaje 3" xfId="4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styles" Target="styles.xml"/><Relationship Id="rId5" Type="http://schemas.openxmlformats.org/officeDocument/2006/relationships/externalLink" Target="externalLinks/externalLink1.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5.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PLAN%20COMPRAS\PLAN%202003\plan_sice200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PLAN%20COMPRAS\PLAN%202003\MAO&#180;S\Plan%20de%20compras%202002%20formato%20sice_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giraldo\planes\PLAN%20COMPRAS\PLAN%202004\Plan_Compras_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fyara\AppData\Local\Microsoft\Windows\Temporary%20Internet%20Files\Content.Outlook\ZHB26R28\Copia%20de%20CUADRO%20DE%20REPARTO%20GGC%20Y%20CUADRO%20DE%20SEGUIMIENTO%20A%20LOS%20CONTRATOS%202019-JUNI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aksa\12002ggc\2019\DOCUMENTOS_APOYO\PLAN_ANUAL_ADQUISICIONES_2019\BASE%20DE%20DATOS%20CONTRATOS\BASES%20CONTRATOS\CUADRO%20DE%20REPARTO%20GGC%20Y%20CUADRO%20DE%20SEGUIMIENTO%20A%20LOS%20CONTRATOS%2020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JECUCION INICIAL (3)"/>
      <sheetName val="ORIGINAL (2)"/>
      <sheetName val="BASE_DATOS"/>
      <sheetName val="PLAN COMPRAS_2003"/>
      <sheetName val="LISTAS"/>
    </sheetNames>
    <sheetDataSet>
      <sheetData sheetId="0"/>
      <sheetData sheetId="1"/>
      <sheetData sheetId="2">
        <row r="1">
          <cell r="A1" t="str">
            <v>Nombre del Articulo</v>
          </cell>
          <cell r="B1" t="str">
            <v>Código CUBS</v>
          </cell>
          <cell r="C1" t="str">
            <v>Descripción - SISE</v>
          </cell>
        </row>
        <row r="2">
          <cell r="A2" t="str">
            <v>Fólder AZ Oficio</v>
          </cell>
          <cell r="B2" t="str">
            <v>1.52.1</v>
          </cell>
          <cell r="C2" t="str">
            <v>Suministros De Oficina</v>
          </cell>
        </row>
        <row r="3">
          <cell r="A3" t="str">
            <v>Alcohol antiséptico</v>
          </cell>
          <cell r="B3" t="str">
            <v>1.42.5</v>
          </cell>
          <cell r="C3" t="str">
            <v>Material de curacion.</v>
          </cell>
        </row>
        <row r="4">
          <cell r="A4" t="str">
            <v>Alcohol isopropílico</v>
          </cell>
          <cell r="B4" t="str">
            <v>1.45.1</v>
          </cell>
          <cell r="C4" t="str">
            <v>Quimicos.</v>
          </cell>
        </row>
        <row r="5">
          <cell r="A5" t="str">
            <v>Cinta para Backup 4mm DAT de 125</v>
          </cell>
          <cell r="B5" t="str">
            <v>1.52.1</v>
          </cell>
          <cell r="C5" t="str">
            <v>Suministros De Oficina</v>
          </cell>
        </row>
        <row r="6">
          <cell r="A6" t="str">
            <v>Tinta 500 cc para duplicadora digital</v>
          </cell>
          <cell r="B6" t="str">
            <v>1.52.1</v>
          </cell>
          <cell r="C6" t="str">
            <v>Suministros De Oficina</v>
          </cell>
        </row>
        <row r="7">
          <cell r="A7" t="str">
            <v>Toner negro CT-55 TBLKG - Gestetner 2751</v>
          </cell>
          <cell r="B7" t="str">
            <v>1.52.1</v>
          </cell>
          <cell r="C7" t="str">
            <v>Suministros De Oficina</v>
          </cell>
        </row>
        <row r="8">
          <cell r="A8" t="str">
            <v>Toner para fotocopiadora NP 1010/1020 CANON</v>
          </cell>
          <cell r="B8" t="str">
            <v>1.52.1</v>
          </cell>
          <cell r="C8" t="str">
            <v>Suministros De Oficina</v>
          </cell>
        </row>
        <row r="9">
          <cell r="A9" t="str">
            <v xml:space="preserve">Cajas de CDWRITER marca Sony </v>
          </cell>
          <cell r="B9" t="str">
            <v>1.52.1</v>
          </cell>
          <cell r="C9" t="str">
            <v>Suministros De Oficina</v>
          </cell>
        </row>
        <row r="10">
          <cell r="A10" t="str">
            <v>Vasos desechables 6 onzas</v>
          </cell>
          <cell r="B10" t="str">
            <v>1.50.5</v>
          </cell>
          <cell r="C10" t="str">
            <v>Articulos para la mesa</v>
          </cell>
        </row>
        <row r="11">
          <cell r="A11" t="str">
            <v>Acetatos para fotocopiadora e impr. laser</v>
          </cell>
          <cell r="B11" t="str">
            <v>1.52.1</v>
          </cell>
          <cell r="C11" t="str">
            <v>Suministros De Oficina</v>
          </cell>
        </row>
        <row r="12">
          <cell r="A12" t="str">
            <v>Adhesivos post-it</v>
          </cell>
          <cell r="B12" t="str">
            <v>1.52.1</v>
          </cell>
          <cell r="C12" t="str">
            <v>Suministros De Oficina</v>
          </cell>
        </row>
        <row r="13">
          <cell r="A13" t="str">
            <v>Borrador de nata</v>
          </cell>
          <cell r="B13" t="str">
            <v>1.52.1</v>
          </cell>
          <cell r="C13" t="str">
            <v>Suministros De Oficina</v>
          </cell>
        </row>
        <row r="14">
          <cell r="A14" t="str">
            <v>Borrador para tablero acrílico</v>
          </cell>
          <cell r="B14" t="str">
            <v>1.52.1</v>
          </cell>
          <cell r="C14" t="str">
            <v>Suministros De Oficina</v>
          </cell>
        </row>
        <row r="15">
          <cell r="A15" t="str">
            <v>Cartulina plastificada carta</v>
          </cell>
          <cell r="B15" t="str">
            <v>1.52.1</v>
          </cell>
          <cell r="C15" t="str">
            <v>Suministros De Oficina</v>
          </cell>
        </row>
        <row r="16">
          <cell r="A16" t="str">
            <v>Cartulina plastificada oficio</v>
          </cell>
          <cell r="B16" t="str">
            <v>1.52.1</v>
          </cell>
          <cell r="C16" t="str">
            <v>Suministros De Oficina</v>
          </cell>
        </row>
        <row r="17">
          <cell r="A17" t="str">
            <v>Cartulina tamaño carta</v>
          </cell>
          <cell r="B17" t="str">
            <v>1.52.1</v>
          </cell>
          <cell r="C17" t="str">
            <v>Suministros De Oficina</v>
          </cell>
        </row>
        <row r="18">
          <cell r="A18" t="str">
            <v>Cinta de enmascarar angosta</v>
          </cell>
          <cell r="B18" t="str">
            <v>1.52.1</v>
          </cell>
          <cell r="C18" t="str">
            <v>Suministros De Oficina</v>
          </cell>
        </row>
        <row r="19">
          <cell r="A19" t="str">
            <v>Cinta mágica 3/4" X 36 YARDAS</v>
          </cell>
          <cell r="B19" t="str">
            <v>1.52.1</v>
          </cell>
          <cell r="C19" t="str">
            <v>Suministros De Oficina</v>
          </cell>
        </row>
        <row r="20">
          <cell r="A20" t="str">
            <v>Cinta pegante para empaque</v>
          </cell>
          <cell r="B20" t="str">
            <v>1.52.1</v>
          </cell>
          <cell r="C20" t="str">
            <v>Suministros De Oficina</v>
          </cell>
        </row>
        <row r="21">
          <cell r="A21" t="str">
            <v>Cinta pegante transparente</v>
          </cell>
          <cell r="B21" t="str">
            <v>1.52.1</v>
          </cell>
          <cell r="C21" t="str">
            <v>Suministros De Oficina</v>
          </cell>
        </row>
        <row r="22">
          <cell r="A22" t="str">
            <v>Corrector líquido X 30 Grms</v>
          </cell>
          <cell r="B22" t="str">
            <v>1.52.1</v>
          </cell>
          <cell r="C22" t="str">
            <v>Suministros De Oficina</v>
          </cell>
        </row>
        <row r="23">
          <cell r="A23" t="str">
            <v>Cortador para papel L-200</v>
          </cell>
          <cell r="B23" t="str">
            <v>1.52.1</v>
          </cell>
          <cell r="C23" t="str">
            <v>Suministros De Oficina</v>
          </cell>
        </row>
        <row r="24">
          <cell r="A24" t="str">
            <v>Cuchilla para cortador L-200</v>
          </cell>
          <cell r="B24" t="str">
            <v>1.52.1</v>
          </cell>
          <cell r="C24" t="str">
            <v>Suministros De Oficina</v>
          </cell>
        </row>
        <row r="25">
          <cell r="A25" t="str">
            <v>Esfero  negro</v>
          </cell>
          <cell r="B25" t="str">
            <v>1.52.1</v>
          </cell>
          <cell r="C25" t="str">
            <v>Suministros De Oficina</v>
          </cell>
        </row>
        <row r="26">
          <cell r="A26" t="str">
            <v>Esfero rojo</v>
          </cell>
          <cell r="B26" t="str">
            <v>1.52.1</v>
          </cell>
          <cell r="C26" t="str">
            <v>Suministros De Oficina</v>
          </cell>
        </row>
        <row r="27">
          <cell r="A27" t="str">
            <v>Fólder celuguía horizontal oficio</v>
          </cell>
          <cell r="B27" t="str">
            <v>1.52.1</v>
          </cell>
          <cell r="C27" t="str">
            <v>Suministros De Oficina</v>
          </cell>
        </row>
        <row r="28">
          <cell r="A28" t="str">
            <v>Fólder celuguía horizontal oficio</v>
          </cell>
          <cell r="B28" t="str">
            <v>1.52.1</v>
          </cell>
          <cell r="C28" t="str">
            <v>Suministros De Oficina</v>
          </cell>
        </row>
        <row r="29">
          <cell r="A29" t="str">
            <v>Ganchos clips  Ref C2 X 100</v>
          </cell>
          <cell r="B29" t="str">
            <v>1.52.1</v>
          </cell>
          <cell r="C29" t="str">
            <v>Suministros De Oficina</v>
          </cell>
        </row>
        <row r="30">
          <cell r="A30" t="str">
            <v>Ganchos para legajar 20 JGOS X 3 PCS.</v>
          </cell>
          <cell r="B30" t="str">
            <v>1.52.1</v>
          </cell>
          <cell r="C30" t="str">
            <v>Suministros De Oficina</v>
          </cell>
        </row>
        <row r="31">
          <cell r="A31" t="str">
            <v>Lápices negros</v>
          </cell>
          <cell r="B31" t="str">
            <v>1.52.1</v>
          </cell>
          <cell r="C31" t="str">
            <v>Suministros De Oficina</v>
          </cell>
        </row>
        <row r="32">
          <cell r="A32" t="str">
            <v>Libreta amarilla rayada</v>
          </cell>
          <cell r="B32" t="str">
            <v>1.52.1</v>
          </cell>
          <cell r="C32" t="str">
            <v>Suministros De Oficina</v>
          </cell>
        </row>
        <row r="33">
          <cell r="A33" t="str">
            <v>Libreta borrador oficio</v>
          </cell>
          <cell r="B33" t="str">
            <v>1.52.1</v>
          </cell>
          <cell r="C33" t="str">
            <v>Suministros De Oficina</v>
          </cell>
        </row>
        <row r="34">
          <cell r="A34" t="str">
            <v>Cartulina tamaño carta</v>
          </cell>
          <cell r="B34" t="str">
            <v>1.52.1</v>
          </cell>
          <cell r="C34" t="str">
            <v>Suministros De Oficina</v>
          </cell>
        </row>
        <row r="35">
          <cell r="A35" t="str">
            <v>Minas para portaminas  0.5 EST. X 12</v>
          </cell>
          <cell r="B35" t="str">
            <v>1.52.1</v>
          </cell>
          <cell r="C35" t="str">
            <v>Suministros De Oficina</v>
          </cell>
        </row>
        <row r="36">
          <cell r="A36" t="str">
            <v>Papel contac x 20 metros</v>
          </cell>
          <cell r="B36" t="str">
            <v>1.52.1</v>
          </cell>
          <cell r="C36" t="str">
            <v>Suministros De Oficina</v>
          </cell>
        </row>
        <row r="37">
          <cell r="A37" t="str">
            <v>Papel periódico 70 x 100</v>
          </cell>
          <cell r="B37" t="str">
            <v>1.52.1</v>
          </cell>
          <cell r="C37" t="str">
            <v>Suministros De Oficina</v>
          </cell>
        </row>
        <row r="38">
          <cell r="A38" t="str">
            <v>Papel térmico fax</v>
          </cell>
          <cell r="B38" t="str">
            <v>1.52.1</v>
          </cell>
          <cell r="C38" t="str">
            <v>Suministros De Oficina</v>
          </cell>
        </row>
        <row r="39">
          <cell r="A39" t="str">
            <v>Pegante colbón 245 gramos</v>
          </cell>
          <cell r="B39" t="str">
            <v>1.52.1</v>
          </cell>
          <cell r="C39" t="str">
            <v>Suministros De Oficina</v>
          </cell>
        </row>
        <row r="40">
          <cell r="A40" t="str">
            <v>Libreta borrador oficio</v>
          </cell>
          <cell r="B40" t="str">
            <v>1.52.1</v>
          </cell>
          <cell r="C40" t="str">
            <v>Suministros De Oficina</v>
          </cell>
        </row>
        <row r="41">
          <cell r="A41" t="str">
            <v>Refuerzos autoadhesivos engomados X 100</v>
          </cell>
          <cell r="B41" t="str">
            <v>1.52.1</v>
          </cell>
          <cell r="C41" t="str">
            <v>Suministros De Oficina</v>
          </cell>
        </row>
        <row r="42">
          <cell r="A42" t="str">
            <v>Regla plastica 30 cm.</v>
          </cell>
          <cell r="B42" t="str">
            <v>1.52.1</v>
          </cell>
          <cell r="C42" t="str">
            <v>Suministros De Oficina</v>
          </cell>
        </row>
        <row r="43">
          <cell r="A43" t="str">
            <v>Resaltadores</v>
          </cell>
          <cell r="B43" t="str">
            <v>1.52.1</v>
          </cell>
          <cell r="C43" t="str">
            <v>Suministros De Oficina</v>
          </cell>
        </row>
        <row r="44">
          <cell r="A44" t="str">
            <v>Sobres bond blanco oficio</v>
          </cell>
          <cell r="B44" t="str">
            <v>1.52.1</v>
          </cell>
          <cell r="C44" t="str">
            <v>Suministros De Oficina</v>
          </cell>
        </row>
        <row r="45">
          <cell r="A45" t="str">
            <v>Esfero  negro</v>
          </cell>
          <cell r="B45" t="str">
            <v>1.52.1</v>
          </cell>
          <cell r="C45" t="str">
            <v>Suministros De Oficina</v>
          </cell>
        </row>
        <row r="46">
          <cell r="A46" t="str">
            <v>Sobres de manila extraoficio</v>
          </cell>
          <cell r="B46" t="str">
            <v>1.52.1</v>
          </cell>
          <cell r="C46" t="str">
            <v>Suministros De Oficina</v>
          </cell>
        </row>
        <row r="47">
          <cell r="A47" t="str">
            <v>Sobres de manila gigante</v>
          </cell>
          <cell r="B47" t="str">
            <v>1.52.1</v>
          </cell>
          <cell r="C47" t="str">
            <v>Suministros De Oficina</v>
          </cell>
        </row>
        <row r="48">
          <cell r="A48" t="str">
            <v>Sobres de manila oficio</v>
          </cell>
          <cell r="B48" t="str">
            <v>1.52.1</v>
          </cell>
          <cell r="C48" t="str">
            <v>Suministros De Oficina</v>
          </cell>
        </row>
        <row r="49">
          <cell r="A49" t="str">
            <v>Stiker adhesivo a 1 columna</v>
          </cell>
          <cell r="B49" t="str">
            <v>1.52.1</v>
          </cell>
          <cell r="C49" t="str">
            <v>Suministros De Oficina</v>
          </cell>
        </row>
        <row r="50">
          <cell r="A50" t="str">
            <v>Tinta para Protector de Cheques marca UCHIDA color rojo</v>
          </cell>
          <cell r="B50" t="str">
            <v>1.52.1</v>
          </cell>
          <cell r="C50" t="str">
            <v>Suministros De Oficina</v>
          </cell>
        </row>
        <row r="51">
          <cell r="A51" t="str">
            <v>Toner BC-02</v>
          </cell>
          <cell r="B51" t="str">
            <v>1.52.1</v>
          </cell>
          <cell r="C51" t="str">
            <v>Suministros De Oficina</v>
          </cell>
        </row>
        <row r="52">
          <cell r="A52" t="str">
            <v>Toner BC-20 Faxphone modelo CFXB 3801F</v>
          </cell>
          <cell r="B52" t="str">
            <v>1.52.1</v>
          </cell>
          <cell r="C52" t="str">
            <v>Suministros De Oficina</v>
          </cell>
        </row>
        <row r="53">
          <cell r="A53" t="str">
            <v>Toner Canon BJI-642  (BJ-330) Negro</v>
          </cell>
          <cell r="B53" t="str">
            <v>1.52.1</v>
          </cell>
          <cell r="C53" t="str">
            <v>Suministros De Oficina</v>
          </cell>
        </row>
        <row r="54">
          <cell r="A54" t="str">
            <v>Toner HP 92275A Laser Jet II plus</v>
          </cell>
          <cell r="B54" t="str">
            <v>1.52.1</v>
          </cell>
          <cell r="C54" t="str">
            <v>Suministros De Oficina</v>
          </cell>
        </row>
        <row r="55">
          <cell r="A55" t="str">
            <v>Toner Laser Writer 16/600 macintoch</v>
          </cell>
          <cell r="B55" t="str">
            <v>1.52.1</v>
          </cell>
          <cell r="C55" t="str">
            <v>Suministros De Oficina</v>
          </cell>
        </row>
        <row r="56">
          <cell r="A56" t="str">
            <v>Toner para fax Canon BX-3</v>
          </cell>
          <cell r="B56" t="str">
            <v>1.52.1</v>
          </cell>
          <cell r="C56" t="str">
            <v>Suministros De Oficina</v>
          </cell>
        </row>
        <row r="57">
          <cell r="A57" t="str">
            <v>Toner para impresora HP Laser Jet 6P C-3903A</v>
          </cell>
          <cell r="B57" t="str">
            <v>1.52.1</v>
          </cell>
          <cell r="C57" t="str">
            <v>Suministros De Oficina</v>
          </cell>
        </row>
        <row r="58">
          <cell r="A58" t="str">
            <v>Transparecias  marca Epson</v>
          </cell>
          <cell r="B58" t="str">
            <v>1.52.1</v>
          </cell>
          <cell r="C58" t="str">
            <v>Suministros De Oficina</v>
          </cell>
        </row>
        <row r="59">
          <cell r="A59" t="str">
            <v xml:space="preserve">Cosedora </v>
          </cell>
          <cell r="B59" t="str">
            <v>1.52.2</v>
          </cell>
          <cell r="C59" t="str">
            <v>Elementos Y Accesorios De Oficina</v>
          </cell>
        </row>
        <row r="60">
          <cell r="A60" t="str">
            <v>Folder para legajar 3 argollas 1 pulg.</v>
          </cell>
          <cell r="B60" t="str">
            <v>1.52.1</v>
          </cell>
          <cell r="C60" t="str">
            <v>Suministros De Oficina</v>
          </cell>
        </row>
        <row r="61">
          <cell r="A61" t="str">
            <v>Ganchos para cosedora standar</v>
          </cell>
          <cell r="B61" t="str">
            <v>1.52.1</v>
          </cell>
          <cell r="C61" t="str">
            <v>Suministros De Oficina</v>
          </cell>
        </row>
        <row r="62">
          <cell r="A62" t="str">
            <v xml:space="preserve">Pasta Normadata 10 ALP </v>
          </cell>
          <cell r="B62" t="str">
            <v>1.52.1</v>
          </cell>
          <cell r="C62" t="str">
            <v>Suministros De Oficina</v>
          </cell>
        </row>
        <row r="63">
          <cell r="A63" t="str">
            <v>Pasta Normadata 14 AP azul</v>
          </cell>
          <cell r="B63" t="str">
            <v>1.52.1</v>
          </cell>
          <cell r="C63" t="str">
            <v>Suministros De Oficina</v>
          </cell>
        </row>
        <row r="64">
          <cell r="A64" t="str">
            <v>Perforadora</v>
          </cell>
          <cell r="B64" t="str">
            <v>1.52.2</v>
          </cell>
          <cell r="C64" t="str">
            <v>Elementos Y Accesorios De Oficina</v>
          </cell>
        </row>
        <row r="65">
          <cell r="A65" t="str">
            <v>Sacaganchos</v>
          </cell>
          <cell r="B65" t="str">
            <v>1.52.2</v>
          </cell>
          <cell r="C65" t="str">
            <v>Elementos Y Accesorios De Oficina</v>
          </cell>
        </row>
        <row r="66">
          <cell r="A66" t="str">
            <v>Bayetilla Roja</v>
          </cell>
          <cell r="B66" t="str">
            <v>1.56.2</v>
          </cell>
          <cell r="C66" t="str">
            <v>Escobas, Cepillos, Trapeadores Y Esponja</v>
          </cell>
        </row>
        <row r="67">
          <cell r="A67" t="str">
            <v>Alcohol isopropílico</v>
          </cell>
          <cell r="B67" t="str">
            <v>1.56.2</v>
          </cell>
          <cell r="C67" t="str">
            <v>Escobas, Cepillos, Trapeadores Y Esponja</v>
          </cell>
        </row>
        <row r="68">
          <cell r="A68" t="str">
            <v>Escobas de nylon</v>
          </cell>
          <cell r="B68" t="str">
            <v>1.56.2</v>
          </cell>
          <cell r="C68" t="str">
            <v>Escobas, Cepillos, Trapeadores Y Esponja</v>
          </cell>
        </row>
        <row r="69">
          <cell r="A69" t="str">
            <v>Esponja sintética sabra</v>
          </cell>
          <cell r="B69" t="str">
            <v>1.56.2</v>
          </cell>
          <cell r="C69" t="str">
            <v>Escobas, Cepillos, Trapeadores Y Esponja</v>
          </cell>
        </row>
        <row r="70">
          <cell r="A70" t="str">
            <v>Guantes de caucho calibre 25 Duralón</v>
          </cell>
          <cell r="B70" t="str">
            <v>1.56.2</v>
          </cell>
          <cell r="C70" t="str">
            <v>Escobas, Cepillos, Trapeadores Y Esponja</v>
          </cell>
        </row>
        <row r="71">
          <cell r="A71" t="str">
            <v xml:space="preserve">Limpiones en tela toalla </v>
          </cell>
          <cell r="B71" t="str">
            <v>1.56.2</v>
          </cell>
          <cell r="C71" t="str">
            <v>Escobas, Cepillos, Trapeadores Y Esponja</v>
          </cell>
        </row>
        <row r="72">
          <cell r="A72" t="str">
            <v>Mechas para trapero</v>
          </cell>
          <cell r="B72" t="str">
            <v>1.56.2</v>
          </cell>
          <cell r="C72" t="str">
            <v>Escobas, Cepillos, Trapeadores Y Esponja</v>
          </cell>
        </row>
        <row r="73">
          <cell r="A73" t="str">
            <v>Cresopinol</v>
          </cell>
          <cell r="B73" t="str">
            <v>1.56.3</v>
          </cell>
          <cell r="C73" t="str">
            <v>Compuestos Preparados Para Limpieza Y Pu</v>
          </cell>
        </row>
        <row r="74">
          <cell r="A74" t="str">
            <v>Detergente en polvo x 1000 gramos</v>
          </cell>
          <cell r="B74" t="str">
            <v>1.56.3</v>
          </cell>
          <cell r="C74" t="str">
            <v>Compuestos Preparados Para Limpieza Y Pu</v>
          </cell>
        </row>
        <row r="75">
          <cell r="A75" t="str">
            <v>Jabón lavaplatos</v>
          </cell>
          <cell r="B75" t="str">
            <v>1.56.3</v>
          </cell>
          <cell r="C75" t="str">
            <v>Compuestos Preparados Para Limpieza Y Pu</v>
          </cell>
        </row>
        <row r="76">
          <cell r="A76" t="str">
            <v>Jabón líquido para manos X GALÓN</v>
          </cell>
          <cell r="B76" t="str">
            <v>1.56.3</v>
          </cell>
          <cell r="C76" t="str">
            <v>Compuestos Preparados Para Limpieza Y Pu</v>
          </cell>
        </row>
        <row r="77">
          <cell r="A77" t="str">
            <v>Lustramuebles  X 500 cc poliflor</v>
          </cell>
          <cell r="B77" t="str">
            <v>1.56.3</v>
          </cell>
          <cell r="C77" t="str">
            <v>Compuestos Preparados Para Limpieza Y Pu</v>
          </cell>
        </row>
        <row r="78">
          <cell r="A78" t="str">
            <v xml:space="preserve">Bolsas para la basura </v>
          </cell>
          <cell r="B78" t="str">
            <v>1.52.1</v>
          </cell>
          <cell r="C78" t="str">
            <v>Suministros De Oficina</v>
          </cell>
        </row>
        <row r="79">
          <cell r="A79" t="str">
            <v>OVEROLES DRIL</v>
          </cell>
          <cell r="B79" t="str">
            <v>1.60.1</v>
          </cell>
          <cell r="C79" t="str">
            <v>Ropa de uso exterior para hombres.</v>
          </cell>
        </row>
        <row r="80">
          <cell r="A80" t="str">
            <v>BLUSAS DE DRIL</v>
          </cell>
          <cell r="B80" t="str">
            <v>1.60.1</v>
          </cell>
          <cell r="C80" t="str">
            <v>Ropa de uso exterior para hombres.</v>
          </cell>
        </row>
        <row r="81">
          <cell r="A81" t="str">
            <v xml:space="preserve">Gafas Protectoras </v>
          </cell>
          <cell r="B81" t="str">
            <v>1.60.15</v>
          </cell>
          <cell r="C81" t="str">
            <v>Ropa ligera especializada y accesorios.</v>
          </cell>
        </row>
        <row r="82">
          <cell r="A82" t="str">
            <v>Papel higiénico</v>
          </cell>
          <cell r="B82" t="str">
            <v>1.61.4</v>
          </cell>
          <cell r="C82" t="str">
            <v>Productos de papel para tocador.</v>
          </cell>
        </row>
        <row r="83">
          <cell r="A83" t="str">
            <v xml:space="preserve">Toalla manos para dispensador </v>
          </cell>
          <cell r="B83" t="str">
            <v>1.61.4</v>
          </cell>
          <cell r="C83" t="str">
            <v>Productos de papel para tocador.</v>
          </cell>
        </row>
        <row r="84">
          <cell r="A84" t="str">
            <v>Cinta para impresora Epson LQ-1070 / 1170</v>
          </cell>
          <cell r="B84" t="str">
            <v>1.52.1</v>
          </cell>
          <cell r="C84" t="str">
            <v>Suministros De Oficina</v>
          </cell>
        </row>
        <row r="85">
          <cell r="A85" t="str">
            <v>Cinta para impresora Epson LQ- 2170 / 2070</v>
          </cell>
          <cell r="B85" t="str">
            <v>1.52.1</v>
          </cell>
          <cell r="C85" t="str">
            <v>Suministros De Oficina</v>
          </cell>
        </row>
        <row r="86">
          <cell r="A86" t="str">
            <v>Papel bond 75 grs. carta</v>
          </cell>
          <cell r="B86" t="str">
            <v>1.52.1</v>
          </cell>
          <cell r="C86" t="str">
            <v>Suministros De Oficina</v>
          </cell>
        </row>
        <row r="87">
          <cell r="A87" t="str">
            <v>Papel bond 75 grs. oficio</v>
          </cell>
          <cell r="B87" t="str">
            <v>1.52.1</v>
          </cell>
          <cell r="C87" t="str">
            <v>Suministros De Oficina</v>
          </cell>
        </row>
        <row r="88">
          <cell r="A88" t="str">
            <v>Diskette 3.5 HD 1.44 Mb (CAJA X 10 )</v>
          </cell>
          <cell r="B88" t="str">
            <v>1.52.1</v>
          </cell>
          <cell r="C88" t="str">
            <v>Suministros De Oficina</v>
          </cell>
        </row>
        <row r="89">
          <cell r="A89" t="str">
            <v>Mezclador para tinto paquete x 1000 unid.</v>
          </cell>
          <cell r="B89" t="str">
            <v>1.50.5</v>
          </cell>
          <cell r="C89" t="str">
            <v>Articulos para la mesa.</v>
          </cell>
        </row>
        <row r="90">
          <cell r="A90" t="str">
            <v>Toner para cartridge C4092A -HP. 1100A</v>
          </cell>
          <cell r="B90" t="str">
            <v>1.52.1</v>
          </cell>
          <cell r="C90" t="str">
            <v>Suministros De Oficina</v>
          </cell>
        </row>
        <row r="91">
          <cell r="A91" t="str">
            <v>Toner HP ref 51645a 720 C</v>
          </cell>
          <cell r="B91" t="str">
            <v>1.52.1</v>
          </cell>
          <cell r="C91" t="str">
            <v>Suministros De Oficina</v>
          </cell>
        </row>
        <row r="92">
          <cell r="A92" t="str">
            <v>Papel F.C. 9 1/2 * 11, 2 partes blanco</v>
          </cell>
          <cell r="B92" t="str">
            <v>1.52.3</v>
          </cell>
          <cell r="C92" t="str">
            <v>Formas Y Sobres</v>
          </cell>
        </row>
        <row r="93">
          <cell r="A93" t="str">
            <v>Café</v>
          </cell>
          <cell r="B93" t="str">
            <v>1.64.11</v>
          </cell>
          <cell r="C93" t="str">
            <v>Cafe, te, chocolate y aromatica</v>
          </cell>
        </row>
        <row r="94">
          <cell r="A94" t="str">
            <v>Azúcar (caja x 560 cubos)</v>
          </cell>
          <cell r="B94" t="str">
            <v>1.64.5</v>
          </cell>
          <cell r="C94" t="str">
            <v>Azucar, confiteria y nueces.</v>
          </cell>
        </row>
        <row r="95">
          <cell r="A95" t="str">
            <v>Telefax</v>
          </cell>
          <cell r="B95" t="str">
            <v>1.52.2</v>
          </cell>
          <cell r="C95" t="str">
            <v>Elementos Y Accesorios De Oficina</v>
          </cell>
        </row>
        <row r="96">
          <cell r="A96" t="str">
            <v>Remachadora con remaches diversos tamaños</v>
          </cell>
          <cell r="B96" t="str">
            <v>1.14.29</v>
          </cell>
          <cell r="C96" t="str">
            <v>Maquinas remachadoras.</v>
          </cell>
        </row>
        <row r="97">
          <cell r="A97" t="str">
            <v>Kit destornilladores diferentes longitudes y calibres</v>
          </cell>
          <cell r="B97" t="str">
            <v>1.30.1</v>
          </cell>
          <cell r="C97" t="str">
            <v>Herramientas manuales afiladas y sin fuerza motriz.</v>
          </cell>
        </row>
        <row r="98">
          <cell r="A98" t="str">
            <v>Taladro percutor Bosch</v>
          </cell>
          <cell r="B98" t="str">
            <v>1.30.3</v>
          </cell>
          <cell r="C98" t="str">
            <v>Herramientas manuales y con fuerza motriz.</v>
          </cell>
        </row>
        <row r="99">
          <cell r="A99" t="str">
            <v>Kit herramienta vehicular</v>
          </cell>
          <cell r="B99" t="str">
            <v>1.30.6</v>
          </cell>
          <cell r="C99" t="str">
            <v>Cajas de herramientas y ferreteria</v>
          </cell>
        </row>
        <row r="100">
          <cell r="A100" t="str">
            <v>Pilas para camara fotográfica  Ref. Lithium 3V</v>
          </cell>
          <cell r="B100" t="str">
            <v>1.39.9</v>
          </cell>
          <cell r="C100" t="str">
            <v>Baterias o pilas</v>
          </cell>
        </row>
        <row r="101">
          <cell r="A101" t="str">
            <v>Disco Duro de 20 Gb</v>
          </cell>
          <cell r="B101" t="str">
            <v>1.47.3</v>
          </cell>
          <cell r="C101" t="str">
            <v>Hardware</v>
          </cell>
        </row>
        <row r="102">
          <cell r="A102" t="str">
            <v>Impresora para Sticker</v>
          </cell>
          <cell r="B102" t="str">
            <v>1.47.3</v>
          </cell>
          <cell r="C102" t="str">
            <v>Hardware</v>
          </cell>
        </row>
        <row r="103">
          <cell r="A103" t="str">
            <v>Teclado para computador</v>
          </cell>
          <cell r="B103" t="str">
            <v>1.47.2</v>
          </cell>
          <cell r="C103" t="str">
            <v>Periferico</v>
          </cell>
        </row>
        <row r="104">
          <cell r="A104" t="str">
            <v>Disco Optico marca Sony de 640 MB</v>
          </cell>
          <cell r="B104" t="str">
            <v>1.47.2</v>
          </cell>
          <cell r="C104" t="str">
            <v>Periferico</v>
          </cell>
        </row>
        <row r="105">
          <cell r="A105" t="str">
            <v>Cajas de cartón para archivo Ref. L-200</v>
          </cell>
          <cell r="B105" t="str">
            <v>1.52.1</v>
          </cell>
          <cell r="C105" t="str">
            <v>Suministros De Oficina</v>
          </cell>
        </row>
        <row r="106">
          <cell r="A106" t="str">
            <v>Toner Epson Stylus 3000 Ref: S020122</v>
          </cell>
          <cell r="B106" t="str">
            <v>1.52.1</v>
          </cell>
          <cell r="C106" t="str">
            <v>Suministros De Oficina</v>
          </cell>
        </row>
        <row r="107">
          <cell r="A107" t="str">
            <v>Toner Epson Stylus 3000 Ref: S020126</v>
          </cell>
          <cell r="B107" t="str">
            <v>1.52.1</v>
          </cell>
          <cell r="C107" t="str">
            <v>Suministros De Oficina</v>
          </cell>
        </row>
        <row r="108">
          <cell r="A108" t="str">
            <v>Toner Epson Stylus 3000 Ref: S020130</v>
          </cell>
          <cell r="B108" t="str">
            <v>1.52.1</v>
          </cell>
          <cell r="C108" t="str">
            <v>Suministros De Oficina</v>
          </cell>
        </row>
        <row r="109">
          <cell r="A109" t="str">
            <v>Toner Epson Stylus 3000 Ref: S020118</v>
          </cell>
          <cell r="B109" t="str">
            <v>1.52.1</v>
          </cell>
          <cell r="C109" t="str">
            <v>Suministros De Oficina</v>
          </cell>
        </row>
        <row r="110">
          <cell r="A110" t="str">
            <v>Toner para impresora Lexmar E-310</v>
          </cell>
          <cell r="B110" t="str">
            <v>1.52.1</v>
          </cell>
          <cell r="C110" t="str">
            <v>Suministros De Oficina</v>
          </cell>
        </row>
        <row r="111">
          <cell r="A111" t="str">
            <v>Cosedora Semindustrial</v>
          </cell>
          <cell r="B111" t="str">
            <v>1.52.2</v>
          </cell>
          <cell r="C111" t="str">
            <v>Elementos Y Accesorios De Oficina</v>
          </cell>
        </row>
        <row r="112">
          <cell r="A112" t="str">
            <v>Cosedora Semindustrial</v>
          </cell>
          <cell r="B112" t="str">
            <v>1.52.2</v>
          </cell>
          <cell r="C112" t="str">
            <v>Elementos Y Accesorios De Oficina</v>
          </cell>
        </row>
        <row r="113">
          <cell r="A113" t="str">
            <v>Filtros ozono</v>
          </cell>
          <cell r="B113" t="str">
            <v>1.26.1</v>
          </cell>
          <cell r="C113" t="str">
            <v>Equipo purificador de agua</v>
          </cell>
        </row>
        <row r="114">
          <cell r="A114" t="str">
            <v>Bombilla de 26 w doble twin - Halógena de 4 pines</v>
          </cell>
          <cell r="B114" t="str">
            <v>1.40.1</v>
          </cell>
          <cell r="C114" t="str">
            <v>Dispositivos de iluminacion electrica para interiores y exteriores</v>
          </cell>
        </row>
        <row r="115">
          <cell r="A115" t="str">
            <v>Bombilla de 60 x 120 voltios</v>
          </cell>
          <cell r="B115" t="str">
            <v>1.40.1</v>
          </cell>
          <cell r="C115" t="str">
            <v>Dispositivos de iluminacion electrica para interiores y exteriores</v>
          </cell>
        </row>
        <row r="116">
          <cell r="A116" t="str">
            <v>Bombilla dicróica 12 V x 50 W sin campana, ref. G6.35</v>
          </cell>
          <cell r="B116" t="str">
            <v>1.40.1</v>
          </cell>
          <cell r="C116" t="str">
            <v>Dispositivos de iluminacion electrica para interiores y exteriores</v>
          </cell>
        </row>
        <row r="117">
          <cell r="A117" t="str">
            <v>Bombilla halógena 12 x 50 EXN Realite</v>
          </cell>
          <cell r="B117" t="str">
            <v>1.40.1</v>
          </cell>
          <cell r="C117" t="str">
            <v>Dispositivos de iluminacion electrica para interiores y exteriores</v>
          </cell>
        </row>
        <row r="118">
          <cell r="A118" t="str">
            <v>Bombilla PLC 26w 2 pines Halógena doble twin 624d-3</v>
          </cell>
          <cell r="B118" t="str">
            <v>1.40.1</v>
          </cell>
          <cell r="C118" t="str">
            <v>Dispositivos de iluminacion electrica para interiores y exteriores</v>
          </cell>
        </row>
        <row r="119">
          <cell r="A119" t="str">
            <v>Bombilla VLI 70 w, marca Venture</v>
          </cell>
          <cell r="B119" t="str">
            <v>1.40.1</v>
          </cell>
          <cell r="C119" t="str">
            <v>Dispositivos de iluminacion electrica para interiores y exteriores</v>
          </cell>
        </row>
        <row r="120">
          <cell r="A120" t="str">
            <v>Bombillo de 70 w sodio sin arrancador E-27</v>
          </cell>
          <cell r="B120" t="str">
            <v>1.40.1</v>
          </cell>
          <cell r="C120" t="str">
            <v>Dispositivos de iluminacion electrica para interiores y exteriores</v>
          </cell>
        </row>
        <row r="121">
          <cell r="A121" t="str">
            <v>Bombillo mercurio de 250 w.</v>
          </cell>
          <cell r="B121" t="str">
            <v>1.40.1</v>
          </cell>
          <cell r="C121" t="str">
            <v>Dispositivos de iluminacion electrica para interiores y exteriores</v>
          </cell>
        </row>
        <row r="122">
          <cell r="A122" t="str">
            <v>Revelador 3135</v>
          </cell>
          <cell r="B122" t="str">
            <v>1.44.4</v>
          </cell>
          <cell r="C122" t="str">
            <v>Equipo fotografico para revelado y acabado.</v>
          </cell>
        </row>
        <row r="123">
          <cell r="A123" t="str">
            <v>Revelador negro Ref. CD-55 para fotocopiadora 2751</v>
          </cell>
          <cell r="B123" t="str">
            <v>1.44.4</v>
          </cell>
          <cell r="C123" t="str">
            <v>Equipo fotografico para revelado y acabado.</v>
          </cell>
        </row>
        <row r="124">
          <cell r="A124" t="str">
            <v>Cinta Impresora Unisys LP-800</v>
          </cell>
          <cell r="B124" t="str">
            <v>1.52.1</v>
          </cell>
          <cell r="C124" t="str">
            <v>Suministros De Oficina</v>
          </cell>
        </row>
        <row r="125">
          <cell r="A125" t="str">
            <v>ZIP marca IOMEGA de 250 MB</v>
          </cell>
          <cell r="B125" t="str">
            <v>1.47.2</v>
          </cell>
          <cell r="C125" t="str">
            <v>Periferico</v>
          </cell>
        </row>
        <row r="126">
          <cell r="A126" t="str">
            <v>Pliegos de papel canson en colores surtidos</v>
          </cell>
          <cell r="B126" t="str">
            <v>1.52.1</v>
          </cell>
          <cell r="C126" t="str">
            <v>Suministros De Oficina</v>
          </cell>
        </row>
        <row r="127">
          <cell r="A127" t="str">
            <v>Toner UDS 15</v>
          </cell>
          <cell r="B127" t="str">
            <v>1.52.1</v>
          </cell>
          <cell r="C127" t="str">
            <v>Suministros De Oficina</v>
          </cell>
        </row>
        <row r="128">
          <cell r="A128" t="str">
            <v xml:space="preserve">Multivoltiamperimetro digital </v>
          </cell>
          <cell r="B128" t="str">
            <v>1.31.3</v>
          </cell>
          <cell r="C128" t="str">
            <v>Grupos y paquetes de herramientas de medicion</v>
          </cell>
        </row>
        <row r="129">
          <cell r="A129" t="str">
            <v>Escalera de extension</v>
          </cell>
          <cell r="B129" t="str">
            <v>1.30.2</v>
          </cell>
          <cell r="C129" t="str">
            <v>Herramientas manuales, sin filo y sin fuerza motriz</v>
          </cell>
        </row>
        <row r="130">
          <cell r="A130" t="str">
            <v xml:space="preserve">Multivoltiamperimetro digital </v>
          </cell>
          <cell r="B130" t="str">
            <v>1.31.3</v>
          </cell>
          <cell r="C130" t="str">
            <v>Grupos y paquetes de herramientas de medicion</v>
          </cell>
        </row>
        <row r="131">
          <cell r="A131" t="str">
            <v xml:space="preserve">Multivoltiamperimetro digital </v>
          </cell>
          <cell r="B131" t="str">
            <v>1.31.3</v>
          </cell>
          <cell r="C131" t="str">
            <v>Grupos y paquetes de herramientas de medicion</v>
          </cell>
        </row>
        <row r="132">
          <cell r="A132" t="str">
            <v>Toner para fotocopiadora CANON NP-6012</v>
          </cell>
          <cell r="B132" t="str">
            <v>1.52.1</v>
          </cell>
          <cell r="C132" t="str">
            <v>Suministros De Oficina</v>
          </cell>
        </row>
        <row r="133">
          <cell r="A133" t="str">
            <v>Mouse Apple Ref: PROMOUSE</v>
          </cell>
          <cell r="B133" t="str">
            <v>1.47.2</v>
          </cell>
          <cell r="C133" t="str">
            <v>Periferico</v>
          </cell>
        </row>
        <row r="134">
          <cell r="A134" t="str">
            <v>Papel marca Epson Glossy</v>
          </cell>
          <cell r="B134" t="str">
            <v>1.52.1</v>
          </cell>
          <cell r="C134" t="str">
            <v>Suministros De Oficina</v>
          </cell>
        </row>
        <row r="135">
          <cell r="A135" t="str">
            <v>Papel marca Epson Ref. S04106</v>
          </cell>
          <cell r="B135" t="str">
            <v>1.52.1</v>
          </cell>
          <cell r="C135" t="str">
            <v>Suministros De Oficina</v>
          </cell>
        </row>
        <row r="136">
          <cell r="A136" t="str">
            <v>Papel marca Epson Ref. S041062</v>
          </cell>
          <cell r="B136" t="str">
            <v>1.52.1</v>
          </cell>
          <cell r="C136" t="str">
            <v>Suministros De Oficina</v>
          </cell>
        </row>
        <row r="137">
          <cell r="A137" t="str">
            <v>Papel marca Epson Referencia A2 SO41079</v>
          </cell>
          <cell r="B137" t="str">
            <v>1.52.1</v>
          </cell>
          <cell r="C137" t="str">
            <v>Suministros De Oficina</v>
          </cell>
        </row>
        <row r="138">
          <cell r="A138" t="str">
            <v>Toner HP KIT HPC 3964A color laser 5M</v>
          </cell>
          <cell r="B138" t="str">
            <v>1.52.1</v>
          </cell>
          <cell r="C138" t="str">
            <v>Suministros De Oficina</v>
          </cell>
        </row>
        <row r="139">
          <cell r="A139" t="str">
            <v>Mouse</v>
          </cell>
          <cell r="B139" t="str">
            <v>1.47.2</v>
          </cell>
          <cell r="C139" t="str">
            <v>Periferico</v>
          </cell>
        </row>
        <row r="140">
          <cell r="A140" t="str">
            <v>Toner HP ref 51641a 720 C COLOR</v>
          </cell>
          <cell r="B140" t="str">
            <v>1.52.1</v>
          </cell>
          <cell r="C140" t="str">
            <v>Suministros De Oficina</v>
          </cell>
        </row>
        <row r="141">
          <cell r="A141" t="str">
            <v>Toner HP ref: C3102A</v>
          </cell>
          <cell r="B141" t="str">
            <v>1.52.1</v>
          </cell>
          <cell r="C141" t="str">
            <v>Suministros De Oficina</v>
          </cell>
        </row>
        <row r="142">
          <cell r="A142" t="str">
            <v>Toner HP ref: C3103A</v>
          </cell>
          <cell r="B142" t="str">
            <v>1.52.1</v>
          </cell>
          <cell r="C142" t="str">
            <v>Suministros De Oficina</v>
          </cell>
        </row>
        <row r="143">
          <cell r="A143" t="str">
            <v>Toner HP ref: C3104A</v>
          </cell>
          <cell r="B143" t="str">
            <v>1.52.1</v>
          </cell>
          <cell r="C143" t="str">
            <v>Suministros De Oficina</v>
          </cell>
        </row>
        <row r="144">
          <cell r="A144" t="str">
            <v>Toner HP ref: C3105A</v>
          </cell>
          <cell r="B144" t="str">
            <v>1.52.1</v>
          </cell>
          <cell r="C144" t="str">
            <v>Suministros De Oficina</v>
          </cell>
        </row>
        <row r="145">
          <cell r="A145" t="str">
            <v>Chinches X 50 unidades</v>
          </cell>
          <cell r="B145" t="str">
            <v>1.52.1</v>
          </cell>
          <cell r="C145" t="str">
            <v>Suministros De Oficina</v>
          </cell>
        </row>
        <row r="146">
          <cell r="A146" t="str">
            <v>Blanqueador de 20 litros</v>
          </cell>
          <cell r="B146" t="str">
            <v>1.56.3</v>
          </cell>
          <cell r="C146" t="str">
            <v>Compuestos Preparados Para Limpieza Y Pu</v>
          </cell>
        </row>
        <row r="147">
          <cell r="A147" t="str">
            <v>DOTACION</v>
          </cell>
          <cell r="B147" t="str">
            <v>1.60.1</v>
          </cell>
          <cell r="C147" t="str">
            <v>Ropa de uso exterior para hombres.</v>
          </cell>
        </row>
      </sheetData>
      <sheetData sheetId="3"/>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RIGINAL"/>
      <sheetName val="ORIGINAL (2)"/>
      <sheetName val="ORIGINAL (3)"/>
      <sheetName val="Hoja2"/>
      <sheetName val="Hoja3"/>
    </sheetNames>
    <sheetDataSet>
      <sheetData sheetId="0"/>
      <sheetData sheetId="1"/>
      <sheetData sheetId="2"/>
      <sheetData sheetId="3">
        <row r="1">
          <cell r="A1">
            <v>3968.36</v>
          </cell>
          <cell r="B1" t="str">
            <v>Alcohol antiséptico</v>
          </cell>
          <cell r="C1" t="str">
            <v>BOTELLA</v>
          </cell>
        </row>
        <row r="2">
          <cell r="A2">
            <v>7656</v>
          </cell>
          <cell r="B2" t="str">
            <v>Alcohol isopropílico</v>
          </cell>
          <cell r="C2" t="str">
            <v>BOTELLA</v>
          </cell>
        </row>
        <row r="3">
          <cell r="A3">
            <v>98890</v>
          </cell>
          <cell r="B3" t="str">
            <v>Bayetilla Roja</v>
          </cell>
          <cell r="C3" t="str">
            <v>METRO</v>
          </cell>
        </row>
        <row r="4">
          <cell r="A4">
            <v>39556</v>
          </cell>
          <cell r="B4" t="str">
            <v>Blanqueador de 20 litros</v>
          </cell>
          <cell r="C4" t="str">
            <v>GARRAFA 20 Lt</v>
          </cell>
        </row>
        <row r="5">
          <cell r="A5">
            <v>331760</v>
          </cell>
          <cell r="B5" t="str">
            <v xml:space="preserve">Bolsas para la basura </v>
          </cell>
          <cell r="C5" t="str">
            <v>UNIDAD</v>
          </cell>
        </row>
        <row r="6">
          <cell r="A6">
            <v>7656</v>
          </cell>
          <cell r="B6" t="str">
            <v>Churruscos para baño</v>
          </cell>
          <cell r="C6" t="str">
            <v>UNIDAD</v>
          </cell>
        </row>
        <row r="7">
          <cell r="A7">
            <v>66511.5</v>
          </cell>
          <cell r="B7" t="str">
            <v>Cresopinol</v>
          </cell>
          <cell r="C7" t="str">
            <v>GALON</v>
          </cell>
        </row>
        <row r="8">
          <cell r="A8">
            <v>91106.4</v>
          </cell>
          <cell r="B8" t="str">
            <v>Detergente en polvo x 1000 gramos</v>
          </cell>
          <cell r="C8" t="str">
            <v>UNIDAD</v>
          </cell>
        </row>
        <row r="9">
          <cell r="A9">
            <v>6647.96</v>
          </cell>
          <cell r="B9" t="str">
            <v>Escobas de nylon</v>
          </cell>
          <cell r="C9" t="str">
            <v>UNIDAD</v>
          </cell>
        </row>
        <row r="10">
          <cell r="A10">
            <v>7145.6</v>
          </cell>
          <cell r="B10" t="str">
            <v>Esponja sintética sabra</v>
          </cell>
          <cell r="C10" t="str">
            <v>UNIDAD</v>
          </cell>
        </row>
        <row r="11">
          <cell r="A11">
            <v>6496</v>
          </cell>
          <cell r="B11" t="str">
            <v xml:space="preserve">Gafas Protectoras </v>
          </cell>
          <cell r="C11" t="str">
            <v>UNIDAD</v>
          </cell>
        </row>
        <row r="12">
          <cell r="A12">
            <v>21436.799999999999</v>
          </cell>
          <cell r="B12" t="str">
            <v>Guantes de caucho calibre 25 Duralón</v>
          </cell>
          <cell r="C12" t="str">
            <v>UNIDAD</v>
          </cell>
        </row>
        <row r="13">
          <cell r="A13">
            <v>20000</v>
          </cell>
          <cell r="B13" t="str">
            <v>Guantes de Seguridad Industrial</v>
          </cell>
          <cell r="C13" t="str">
            <v>UNIDAD</v>
          </cell>
        </row>
        <row r="14">
          <cell r="A14">
            <v>100485</v>
          </cell>
          <cell r="B14" t="str">
            <v>Jabón lavaplatos</v>
          </cell>
          <cell r="C14" t="str">
            <v>UNIDAD</v>
          </cell>
        </row>
        <row r="15">
          <cell r="A15">
            <v>220110</v>
          </cell>
          <cell r="B15" t="str">
            <v>Jabón líquido para manos X GALÓN</v>
          </cell>
          <cell r="C15" t="str">
            <v>GALON</v>
          </cell>
        </row>
        <row r="16">
          <cell r="A16">
            <v>36748.800000000003</v>
          </cell>
          <cell r="B16" t="str">
            <v xml:space="preserve">Limpiones en tela toalla </v>
          </cell>
          <cell r="C16" t="str">
            <v>UNIDAD</v>
          </cell>
        </row>
        <row r="17">
          <cell r="A17">
            <v>43868.88</v>
          </cell>
          <cell r="B17" t="str">
            <v>Lustramuebles  X 500 cc poliflor</v>
          </cell>
          <cell r="C17" t="str">
            <v>UNIDAD</v>
          </cell>
        </row>
        <row r="18">
          <cell r="A18">
            <v>34196.800000000003</v>
          </cell>
          <cell r="B18" t="str">
            <v>Mechas para trapero</v>
          </cell>
          <cell r="C18" t="str">
            <v>UNIDAD</v>
          </cell>
        </row>
        <row r="19">
          <cell r="A19">
            <v>3552384</v>
          </cell>
          <cell r="B19" t="str">
            <v>Papel higiénico</v>
          </cell>
          <cell r="C19" t="str">
            <v>ROLLO</v>
          </cell>
        </row>
        <row r="20">
          <cell r="A20">
            <v>251372</v>
          </cell>
          <cell r="B20" t="str">
            <v xml:space="preserve">Toalla manos para dispensador </v>
          </cell>
          <cell r="C20" t="str">
            <v>PAQUETE</v>
          </cell>
        </row>
        <row r="21">
          <cell r="A21">
            <v>4947996.0999999996</v>
          </cell>
        </row>
        <row r="23">
          <cell r="B23" t="str">
            <v xml:space="preserve">PRODUCTOS DE CAFETERIA     </v>
          </cell>
        </row>
        <row r="24">
          <cell r="A24">
            <v>1452000</v>
          </cell>
          <cell r="B24" t="str">
            <v>Azúcar (caja x 560 cubos)</v>
          </cell>
          <cell r="C24" t="str">
            <v>CAJA</v>
          </cell>
        </row>
        <row r="25">
          <cell r="A25">
            <v>5214000</v>
          </cell>
          <cell r="B25" t="str">
            <v>Café</v>
          </cell>
          <cell r="C25" t="str">
            <v>LIBRAS</v>
          </cell>
        </row>
        <row r="26">
          <cell r="A26">
            <v>673728</v>
          </cell>
          <cell r="B26" t="str">
            <v>Cajas de cartón para archivo Ref. L-200</v>
          </cell>
          <cell r="C26" t="str">
            <v>UNIDAD</v>
          </cell>
        </row>
        <row r="27">
          <cell r="A27">
            <v>22330</v>
          </cell>
          <cell r="B27" t="str">
            <v>Mezclador para tinto paquete x 1000 unid.</v>
          </cell>
          <cell r="C27" t="str">
            <v>PAQUETE</v>
          </cell>
        </row>
        <row r="28">
          <cell r="A28">
            <v>89320</v>
          </cell>
          <cell r="B28" t="str">
            <v>Vasos desechables 6 onzas</v>
          </cell>
          <cell r="C28" t="str">
            <v>UNIDAD</v>
          </cell>
        </row>
        <row r="29">
          <cell r="A29">
            <v>7451378</v>
          </cell>
        </row>
        <row r="31">
          <cell r="B31" t="str">
            <v>PAPELERIA, UTILES DE ESCRITORIO Y OFICINA</v>
          </cell>
        </row>
        <row r="32">
          <cell r="A32">
            <v>204542.8</v>
          </cell>
          <cell r="B32" t="str">
            <v>Acetatos para fotocopiadora e impr. laser</v>
          </cell>
          <cell r="C32" t="str">
            <v>UNIDAD</v>
          </cell>
        </row>
        <row r="33">
          <cell r="A33">
            <v>273064</v>
          </cell>
          <cell r="B33" t="str">
            <v>Adhesivos post-it</v>
          </cell>
          <cell r="C33" t="str">
            <v>TACO</v>
          </cell>
        </row>
        <row r="34">
          <cell r="A34">
            <v>15312</v>
          </cell>
          <cell r="B34" t="str">
            <v>Borrador de nata</v>
          </cell>
          <cell r="C34" t="str">
            <v>UNIDAD</v>
          </cell>
        </row>
        <row r="35">
          <cell r="A35">
            <v>5423</v>
          </cell>
          <cell r="B35" t="str">
            <v>Borrador para tablero acrílico</v>
          </cell>
          <cell r="C35" t="str">
            <v>UNIDAD</v>
          </cell>
        </row>
        <row r="36">
          <cell r="A36">
            <v>185020</v>
          </cell>
          <cell r="B36" t="str">
            <v xml:space="preserve">Cajas de CDWRITER marca Sony </v>
          </cell>
          <cell r="C36" t="str">
            <v>CAJA</v>
          </cell>
        </row>
        <row r="37">
          <cell r="A37">
            <v>574200</v>
          </cell>
          <cell r="B37" t="str">
            <v>Cartulina plastificada carta</v>
          </cell>
          <cell r="C37" t="str">
            <v>UNIDAD</v>
          </cell>
        </row>
        <row r="38">
          <cell r="A38">
            <v>459360</v>
          </cell>
          <cell r="B38" t="str">
            <v>Cartulina plastificada oficio</v>
          </cell>
          <cell r="C38" t="str">
            <v>UNIDAD</v>
          </cell>
        </row>
        <row r="39">
          <cell r="A39">
            <v>61248</v>
          </cell>
          <cell r="B39" t="str">
            <v>Cartulina tamaño carta</v>
          </cell>
          <cell r="C39" t="str">
            <v>UNIDAD</v>
          </cell>
        </row>
        <row r="40">
          <cell r="A40">
            <v>186296</v>
          </cell>
          <cell r="B40" t="str">
            <v>Cassete para video Hi8 filmadora P6-120MP NTSC 106m</v>
          </cell>
          <cell r="C40" t="str">
            <v>UNIDAD</v>
          </cell>
        </row>
        <row r="41">
          <cell r="A41">
            <v>1526989.2</v>
          </cell>
          <cell r="B41" t="str">
            <v>Cassette Betacam 30 minutos</v>
          </cell>
          <cell r="C41" t="str">
            <v>UNIDAD</v>
          </cell>
        </row>
        <row r="42">
          <cell r="A42">
            <v>2488200</v>
          </cell>
          <cell r="B42" t="str">
            <v>Cassette Betacam 60 minutos</v>
          </cell>
          <cell r="C42" t="str">
            <v>UNIDAD</v>
          </cell>
        </row>
        <row r="43">
          <cell r="A43">
            <v>125941.2</v>
          </cell>
          <cell r="B43" t="str">
            <v xml:space="preserve">Cassettes para VHS SONY T-120 </v>
          </cell>
          <cell r="C43" t="str">
            <v>UNIDAD</v>
          </cell>
        </row>
        <row r="44">
          <cell r="A44">
            <v>7528.4</v>
          </cell>
          <cell r="B44" t="str">
            <v>Chinches X 50 unidades</v>
          </cell>
          <cell r="C44" t="str">
            <v>CAJA</v>
          </cell>
        </row>
        <row r="45">
          <cell r="A45">
            <v>45680.800000000003</v>
          </cell>
          <cell r="B45" t="str">
            <v>Cinta de enmascarar angosta</v>
          </cell>
          <cell r="C45" t="str">
            <v>ROLLO</v>
          </cell>
        </row>
        <row r="46">
          <cell r="A46">
            <v>114666</v>
          </cell>
          <cell r="B46" t="str">
            <v>Cinta Impresora Unisys LP-800</v>
          </cell>
          <cell r="C46" t="str">
            <v>UNIDAD</v>
          </cell>
        </row>
        <row r="47">
          <cell r="A47">
            <v>347710</v>
          </cell>
          <cell r="B47" t="str">
            <v>Cinta mágica 3/4" X 36 YARDAS</v>
          </cell>
          <cell r="C47" t="str">
            <v>ROLLO</v>
          </cell>
        </row>
        <row r="48">
          <cell r="A48">
            <v>6873173.9999999991</v>
          </cell>
          <cell r="B48" t="str">
            <v>Cinta para Backup 4mm DAT de 125</v>
          </cell>
          <cell r="C48" t="str">
            <v>UNIDAD</v>
          </cell>
        </row>
        <row r="49">
          <cell r="A49">
            <v>22620000</v>
          </cell>
          <cell r="B49" t="str">
            <v>Cinta para impresora Epson LQ- 2170 / 2070</v>
          </cell>
          <cell r="C49" t="str">
            <v>UNIDAD</v>
          </cell>
        </row>
        <row r="50">
          <cell r="A50">
            <v>4350000</v>
          </cell>
          <cell r="B50" t="str">
            <v>Cinta para impresora Epson LQ-1070 / 1170</v>
          </cell>
          <cell r="C50" t="str">
            <v>UNIDAD</v>
          </cell>
        </row>
        <row r="51">
          <cell r="A51">
            <v>28072</v>
          </cell>
          <cell r="B51" t="str">
            <v>Cinta pegante para empaque</v>
          </cell>
          <cell r="C51" t="str">
            <v>ROLLO</v>
          </cell>
        </row>
        <row r="52">
          <cell r="A52">
            <v>15790.5</v>
          </cell>
          <cell r="B52" t="str">
            <v>Cinta pegante transparente</v>
          </cell>
          <cell r="C52" t="str">
            <v>ROLLO</v>
          </cell>
        </row>
        <row r="53">
          <cell r="A53">
            <v>10463.200000000001</v>
          </cell>
          <cell r="B53" t="str">
            <v>Corrector líquido X 30 Grms</v>
          </cell>
          <cell r="C53" t="str">
            <v>FRASCO</v>
          </cell>
        </row>
        <row r="54">
          <cell r="A54">
            <v>10080.4</v>
          </cell>
          <cell r="B54" t="str">
            <v>Cortador para papel L-200</v>
          </cell>
          <cell r="C54" t="str">
            <v>UNIDAD</v>
          </cell>
        </row>
        <row r="55">
          <cell r="A55">
            <v>116000</v>
          </cell>
          <cell r="B55" t="str">
            <v xml:space="preserve">Cosedora </v>
          </cell>
          <cell r="C55" t="str">
            <v>UNIDAD</v>
          </cell>
        </row>
        <row r="56">
          <cell r="A56">
            <v>16588</v>
          </cell>
          <cell r="B56" t="str">
            <v>Cuchilla para cortador L-200</v>
          </cell>
          <cell r="C56" t="str">
            <v>UNIDAD</v>
          </cell>
        </row>
        <row r="57">
          <cell r="A57">
            <v>1438945.2</v>
          </cell>
          <cell r="B57" t="str">
            <v>Disco Optico marca Sony de 640 MB</v>
          </cell>
          <cell r="C57" t="str">
            <v>CARTUC</v>
          </cell>
        </row>
        <row r="58">
          <cell r="A58">
            <v>6635200.0000000009</v>
          </cell>
          <cell r="B58" t="str">
            <v>Diskette 3.5 HD 1.44 Mb (CAJA X 10 )</v>
          </cell>
          <cell r="C58" t="str">
            <v>CAJA</v>
          </cell>
        </row>
        <row r="59">
          <cell r="A59">
            <v>248820</v>
          </cell>
          <cell r="B59" t="str">
            <v>Esfero  negro</v>
          </cell>
          <cell r="C59" t="str">
            <v>UNIDAD</v>
          </cell>
        </row>
        <row r="60">
          <cell r="A60">
            <v>20735</v>
          </cell>
          <cell r="B60" t="str">
            <v>Esfero rojo</v>
          </cell>
          <cell r="C60" t="str">
            <v>UNIDAD</v>
          </cell>
        </row>
        <row r="61">
          <cell r="A61">
            <v>147378</v>
          </cell>
          <cell r="B61" t="str">
            <v>Fólder AZ Oficio</v>
          </cell>
          <cell r="C61" t="str">
            <v>UNIDAD</v>
          </cell>
        </row>
        <row r="62">
          <cell r="A62">
            <v>127600</v>
          </cell>
          <cell r="B62" t="str">
            <v>Fólder celuguía horizontal oficio</v>
          </cell>
          <cell r="C62" t="str">
            <v>UNIDAD</v>
          </cell>
        </row>
        <row r="63">
          <cell r="A63">
            <v>127600</v>
          </cell>
          <cell r="B63" t="str">
            <v>Fólder celuguía vertical oficio</v>
          </cell>
          <cell r="C63" t="str">
            <v>UNIDAD</v>
          </cell>
        </row>
        <row r="64">
          <cell r="A64">
            <v>26100</v>
          </cell>
          <cell r="B64" t="str">
            <v>Folder para legajar 3 argollas 1 pulg.</v>
          </cell>
          <cell r="C64" t="str">
            <v>UNIDAD</v>
          </cell>
        </row>
        <row r="65">
          <cell r="A65">
            <v>66990</v>
          </cell>
          <cell r="B65" t="str">
            <v>Ganchos clips  Ref C2 X 100</v>
          </cell>
          <cell r="C65" t="str">
            <v>CAJA</v>
          </cell>
        </row>
        <row r="66">
          <cell r="A66">
            <v>81664</v>
          </cell>
          <cell r="B66" t="str">
            <v>Ganchos para cosedora standar</v>
          </cell>
          <cell r="C66" t="str">
            <v>CAJA</v>
          </cell>
        </row>
        <row r="67">
          <cell r="A67">
            <v>239250</v>
          </cell>
          <cell r="B67" t="str">
            <v>Ganchos para legajar 20 JGOS X 3 PCS.</v>
          </cell>
          <cell r="C67" t="str">
            <v>CAJA</v>
          </cell>
        </row>
        <row r="68">
          <cell r="A68">
            <v>56144</v>
          </cell>
          <cell r="B68" t="str">
            <v>Lápices negros</v>
          </cell>
          <cell r="C68" t="str">
            <v>UNIDAD</v>
          </cell>
        </row>
        <row r="69">
          <cell r="A69">
            <v>403216</v>
          </cell>
          <cell r="B69" t="str">
            <v>Libreta amarilla rayada</v>
          </cell>
          <cell r="C69" t="str">
            <v>UNIDAD</v>
          </cell>
        </row>
        <row r="70">
          <cell r="A70">
            <v>191400</v>
          </cell>
          <cell r="B70" t="str">
            <v>Libreta borrador oficio</v>
          </cell>
          <cell r="C70" t="str">
            <v>UNIDAD</v>
          </cell>
        </row>
        <row r="71">
          <cell r="A71">
            <v>61248</v>
          </cell>
          <cell r="B71" t="str">
            <v xml:space="preserve">Marcadores indelebles </v>
          </cell>
          <cell r="C71" t="str">
            <v>UNIDAD</v>
          </cell>
        </row>
        <row r="72">
          <cell r="A72">
            <v>55680</v>
          </cell>
          <cell r="B72" t="str">
            <v>Microcassette Sony MC60</v>
          </cell>
          <cell r="C72" t="str">
            <v>UNIDAD</v>
          </cell>
        </row>
        <row r="73">
          <cell r="A73">
            <v>325380</v>
          </cell>
          <cell r="B73" t="str">
            <v>Minas para portaminas  0.5 EST. X 12</v>
          </cell>
          <cell r="C73" t="str">
            <v>ESTUCHE</v>
          </cell>
        </row>
        <row r="74">
          <cell r="A74">
            <v>23765499.999999996</v>
          </cell>
          <cell r="B74" t="str">
            <v>Papel bond 75 grs. carta</v>
          </cell>
          <cell r="C74" t="str">
            <v>RESMA</v>
          </cell>
        </row>
        <row r="75">
          <cell r="A75">
            <v>14779908</v>
          </cell>
          <cell r="B75" t="str">
            <v>Papel bond 75 grs. oficio</v>
          </cell>
          <cell r="C75" t="str">
            <v>RESMA</v>
          </cell>
        </row>
        <row r="76">
          <cell r="A76">
            <v>121730.24000000001</v>
          </cell>
          <cell r="B76" t="str">
            <v>Papel contac x 20 metros</v>
          </cell>
          <cell r="C76" t="str">
            <v>ROLLO</v>
          </cell>
        </row>
        <row r="77">
          <cell r="A77">
            <v>1290000</v>
          </cell>
          <cell r="B77" t="str">
            <v>Papel F.C. 9 1/2 * 11, 2 partes blanco</v>
          </cell>
          <cell r="C77" t="str">
            <v>CAJA</v>
          </cell>
        </row>
        <row r="78">
          <cell r="A78">
            <v>243600</v>
          </cell>
          <cell r="B78" t="str">
            <v>Papel marca Epson Glossy</v>
          </cell>
          <cell r="C78" t="str">
            <v>PAQUETE</v>
          </cell>
        </row>
        <row r="79">
          <cell r="A79">
            <v>446600</v>
          </cell>
          <cell r="B79" t="str">
            <v>Papel marca Epson Ref. S04106</v>
          </cell>
          <cell r="C79" t="str">
            <v>PAQUETE</v>
          </cell>
        </row>
        <row r="80">
          <cell r="A80">
            <v>1670400</v>
          </cell>
          <cell r="B80" t="str">
            <v>Papel marca Epson Ref. S041062</v>
          </cell>
          <cell r="C80" t="str">
            <v>PAQUETE</v>
          </cell>
        </row>
        <row r="81">
          <cell r="A81">
            <v>645656</v>
          </cell>
          <cell r="B81" t="str">
            <v>Papel marca Epson Referencia A2 SO41079</v>
          </cell>
          <cell r="C81" t="str">
            <v>PAQUETE</v>
          </cell>
        </row>
        <row r="82">
          <cell r="A82">
            <v>25009.599999999999</v>
          </cell>
          <cell r="B82" t="str">
            <v>Papel periódico 70 x 100</v>
          </cell>
          <cell r="C82" t="str">
            <v>PLIEGO</v>
          </cell>
        </row>
        <row r="83">
          <cell r="A83">
            <v>526350</v>
          </cell>
          <cell r="B83" t="str">
            <v>Papel térmico fax</v>
          </cell>
          <cell r="C83" t="str">
            <v>ROLLO</v>
          </cell>
        </row>
        <row r="84">
          <cell r="A84">
            <v>271788</v>
          </cell>
          <cell r="B84" t="str">
            <v xml:space="preserve">Pasta Normadata 10 ALP </v>
          </cell>
          <cell r="C84" t="str">
            <v>UNIDAD</v>
          </cell>
        </row>
        <row r="85">
          <cell r="A85">
            <v>206456.8</v>
          </cell>
          <cell r="B85" t="str">
            <v>Pasta Normadata 14 AP azul</v>
          </cell>
          <cell r="C85" t="str">
            <v>UNIDAD</v>
          </cell>
        </row>
        <row r="86">
          <cell r="A86">
            <v>75922</v>
          </cell>
          <cell r="B86" t="str">
            <v>Pegante colbón 245 gramos</v>
          </cell>
          <cell r="C86" t="str">
            <v>FRASCO</v>
          </cell>
        </row>
        <row r="87">
          <cell r="A87">
            <v>81200</v>
          </cell>
          <cell r="B87" t="str">
            <v>Perforadora</v>
          </cell>
          <cell r="C87" t="str">
            <v>UNIDAD</v>
          </cell>
        </row>
        <row r="88">
          <cell r="A88">
            <v>48720</v>
          </cell>
          <cell r="B88" t="str">
            <v>Pilas para camara fotográfica  Ref. Lithium 3V</v>
          </cell>
          <cell r="C88" t="str">
            <v>UNIDAD</v>
          </cell>
        </row>
        <row r="89">
          <cell r="A89">
            <v>158688</v>
          </cell>
          <cell r="B89" t="str">
            <v>Pliegos de papel canson en colores surtidos</v>
          </cell>
          <cell r="C89" t="str">
            <v>UNIDAD</v>
          </cell>
        </row>
        <row r="90">
          <cell r="A90">
            <v>191400</v>
          </cell>
          <cell r="B90" t="str">
            <v>Portaminas de 0.5 mm</v>
          </cell>
          <cell r="C90" t="str">
            <v>UNIDAD</v>
          </cell>
        </row>
        <row r="91">
          <cell r="A91">
            <v>15950</v>
          </cell>
          <cell r="B91" t="str">
            <v>Refuerzos autoadhesivos engomados X 100</v>
          </cell>
          <cell r="C91" t="str">
            <v>CAJA</v>
          </cell>
        </row>
        <row r="92">
          <cell r="A92">
            <v>2615.8000000000002</v>
          </cell>
          <cell r="B92" t="str">
            <v>Regla plastica 30 cm.</v>
          </cell>
          <cell r="C92" t="str">
            <v>UNIDAD</v>
          </cell>
        </row>
        <row r="93">
          <cell r="A93">
            <v>472120</v>
          </cell>
          <cell r="B93" t="str">
            <v>Resaltadores</v>
          </cell>
          <cell r="C93" t="str">
            <v>UNIDAD</v>
          </cell>
        </row>
        <row r="94">
          <cell r="A94">
            <v>21692</v>
          </cell>
          <cell r="B94" t="str">
            <v>Sacaganchos</v>
          </cell>
          <cell r="C94" t="str">
            <v>UNIDAD</v>
          </cell>
        </row>
        <row r="95">
          <cell r="A95">
            <v>1827000</v>
          </cell>
          <cell r="B95" t="str">
            <v>Sobres bond blanco oficio</v>
          </cell>
          <cell r="C95" t="str">
            <v>UNIDAD</v>
          </cell>
        </row>
        <row r="96">
          <cell r="A96">
            <v>248820</v>
          </cell>
          <cell r="B96" t="str">
            <v>Sobres de manila carta</v>
          </cell>
          <cell r="C96" t="str">
            <v>UNIDAD</v>
          </cell>
        </row>
        <row r="97">
          <cell r="A97">
            <v>160776</v>
          </cell>
          <cell r="B97" t="str">
            <v>Sobres de manila extraoficio</v>
          </cell>
          <cell r="C97" t="str">
            <v>UNIDAD</v>
          </cell>
        </row>
        <row r="98">
          <cell r="A98">
            <v>47850</v>
          </cell>
          <cell r="B98" t="str">
            <v>Sobres de manila gigante</v>
          </cell>
          <cell r="C98" t="str">
            <v>UNIDAD</v>
          </cell>
        </row>
        <row r="99">
          <cell r="A99">
            <v>187572</v>
          </cell>
          <cell r="B99" t="str">
            <v>Sobres de manila oficio</v>
          </cell>
          <cell r="C99" t="str">
            <v>UNIDAD</v>
          </cell>
        </row>
        <row r="100">
          <cell r="A100">
            <v>370620</v>
          </cell>
          <cell r="B100" t="str">
            <v>Stiker adhesivo a 1 columna</v>
          </cell>
          <cell r="C100" t="str">
            <v>CAJA</v>
          </cell>
        </row>
        <row r="101">
          <cell r="A101">
            <v>223300</v>
          </cell>
          <cell r="B101" t="str">
            <v>Tinta 500 cc para duplicadora digital</v>
          </cell>
          <cell r="C101" t="str">
            <v>FRASCO</v>
          </cell>
        </row>
        <row r="102">
          <cell r="A102">
            <v>10208</v>
          </cell>
          <cell r="B102" t="str">
            <v>Tinta para Protector de Cheques marca UCHIDA color rojo</v>
          </cell>
          <cell r="C102" t="str">
            <v>UNIDAD</v>
          </cell>
        </row>
        <row r="103">
          <cell r="A103">
            <v>1908258</v>
          </cell>
          <cell r="B103" t="str">
            <v>Toner BC-02</v>
          </cell>
          <cell r="C103" t="str">
            <v>UNIDAD</v>
          </cell>
        </row>
        <row r="104">
          <cell r="A104">
            <v>822892.4</v>
          </cell>
          <cell r="B104" t="str">
            <v>Toner BC-20 Faxphone modelo CFXB 3801F</v>
          </cell>
          <cell r="C104" t="str">
            <v>UNIDAD</v>
          </cell>
        </row>
        <row r="105">
          <cell r="A105">
            <v>150006.56</v>
          </cell>
          <cell r="B105" t="str">
            <v>Toner Canon BJI-642  (BJ-330) Negro</v>
          </cell>
          <cell r="C105" t="str">
            <v>UNIDAD</v>
          </cell>
        </row>
        <row r="106">
          <cell r="A106">
            <v>1089448.8</v>
          </cell>
          <cell r="B106" t="str">
            <v>Toner Epson Stylus 3000 Ref: S020122</v>
          </cell>
          <cell r="C106" t="str">
            <v>UNIDAD</v>
          </cell>
        </row>
        <row r="107">
          <cell r="A107">
            <v>1089448.8</v>
          </cell>
          <cell r="B107" t="str">
            <v>Toner Epson Stylus 3000 Ref: S020126</v>
          </cell>
          <cell r="C107" t="str">
            <v>UNIDAD</v>
          </cell>
        </row>
        <row r="108">
          <cell r="A108">
            <v>1089448.8</v>
          </cell>
          <cell r="B108" t="str">
            <v>Toner Epson Stylus 3000 Ref: S020130</v>
          </cell>
          <cell r="C108" t="str">
            <v>UNIDAD</v>
          </cell>
        </row>
        <row r="109">
          <cell r="A109">
            <v>1089448.8</v>
          </cell>
          <cell r="B109" t="str">
            <v>Toner Epson Stylus 3000 Ref: S020118</v>
          </cell>
          <cell r="C109" t="str">
            <v>UNIDAD</v>
          </cell>
        </row>
        <row r="110">
          <cell r="A110">
            <v>1708053.6</v>
          </cell>
          <cell r="B110" t="str">
            <v>Toner HP ref 51645a 720 C</v>
          </cell>
          <cell r="C110" t="str">
            <v>UNIDAD</v>
          </cell>
        </row>
        <row r="111">
          <cell r="A111">
            <v>372336.8</v>
          </cell>
          <cell r="B111" t="str">
            <v>Toner HP ref 51641a 720 C COLOR</v>
          </cell>
          <cell r="C111" t="str">
            <v>UNIDAD</v>
          </cell>
        </row>
        <row r="112">
          <cell r="A112">
            <v>764440</v>
          </cell>
          <cell r="B112" t="str">
            <v>Toner HP KIT HPC 3964A color laser 5M</v>
          </cell>
          <cell r="C112" t="str">
            <v>UNIDAD</v>
          </cell>
        </row>
        <row r="113">
          <cell r="A113">
            <v>366913.8</v>
          </cell>
          <cell r="B113" t="str">
            <v>Toner HP ref: C3102A</v>
          </cell>
          <cell r="C113" t="str">
            <v>UNIDAD</v>
          </cell>
        </row>
        <row r="114">
          <cell r="A114">
            <v>366913.8</v>
          </cell>
          <cell r="B114" t="str">
            <v>Toner HP ref: C3103A</v>
          </cell>
          <cell r="C114" t="str">
            <v>UNIDAD</v>
          </cell>
        </row>
        <row r="115">
          <cell r="A115">
            <v>366913.8</v>
          </cell>
          <cell r="B115" t="str">
            <v>Toner HP ref: C3104A</v>
          </cell>
          <cell r="C115" t="str">
            <v>UNIDAD</v>
          </cell>
        </row>
        <row r="116">
          <cell r="A116">
            <v>63997.2</v>
          </cell>
          <cell r="B116" t="str">
            <v>Toner HP ref: C3105A</v>
          </cell>
          <cell r="C116" t="str">
            <v>UNIDAD</v>
          </cell>
        </row>
        <row r="117">
          <cell r="A117">
            <v>1155151.2</v>
          </cell>
          <cell r="B117" t="str">
            <v>Toner HP 92275A Laser Jet II plus</v>
          </cell>
          <cell r="C117" t="str">
            <v>UNIDAD</v>
          </cell>
        </row>
        <row r="118">
          <cell r="A118">
            <v>1171600</v>
          </cell>
          <cell r="B118" t="str">
            <v>Toner Laser Writer 16/600 macintoch</v>
          </cell>
          <cell r="C118" t="str">
            <v>UNIDAD</v>
          </cell>
        </row>
        <row r="119">
          <cell r="A119">
            <v>4180176</v>
          </cell>
          <cell r="B119" t="str">
            <v>Toner negro CT-55 TBLKG - Gestetner 2751</v>
          </cell>
          <cell r="C119" t="str">
            <v>UNIDAD</v>
          </cell>
        </row>
        <row r="120">
          <cell r="A120">
            <v>3943420</v>
          </cell>
          <cell r="B120" t="str">
            <v>Toner para cartridge C4092A -HP. 1100A</v>
          </cell>
          <cell r="C120" t="str">
            <v>UNIDAD</v>
          </cell>
        </row>
        <row r="121">
          <cell r="A121">
            <v>365284</v>
          </cell>
          <cell r="B121" t="str">
            <v>Toner para fax Canon BX-3</v>
          </cell>
          <cell r="C121" t="str">
            <v>UNIDAD</v>
          </cell>
        </row>
        <row r="122">
          <cell r="A122">
            <v>749216.16</v>
          </cell>
          <cell r="B122" t="str">
            <v>Toner para fotocopiadora CANON NP-6012</v>
          </cell>
          <cell r="C122" t="str">
            <v>UNIDAD</v>
          </cell>
        </row>
        <row r="123">
          <cell r="A123">
            <v>1050211.8</v>
          </cell>
          <cell r="B123" t="str">
            <v>Toner para fotocopiadora NP 1010/1020 CANON</v>
          </cell>
          <cell r="C123" t="str">
            <v>UNIDAD</v>
          </cell>
        </row>
        <row r="124">
          <cell r="A124">
            <v>2196924</v>
          </cell>
          <cell r="B124" t="str">
            <v>Toner para impresora HP Laser Jet 6P C-3903A</v>
          </cell>
          <cell r="C124" t="str">
            <v>UNIDAD</v>
          </cell>
        </row>
        <row r="125">
          <cell r="A125">
            <v>8536439.9999999981</v>
          </cell>
          <cell r="B125" t="str">
            <v>Toner para impresora Lexmar E-310</v>
          </cell>
          <cell r="C125" t="str">
            <v>UNIDAD</v>
          </cell>
        </row>
        <row r="126">
          <cell r="A126">
            <v>9266080</v>
          </cell>
          <cell r="B126" t="str">
            <v>Toner UDS 15</v>
          </cell>
          <cell r="C126" t="str">
            <v>UNIDAD</v>
          </cell>
        </row>
        <row r="127">
          <cell r="A127">
            <v>29348</v>
          </cell>
          <cell r="B127" t="str">
            <v>Transparecias  marca Epson</v>
          </cell>
          <cell r="C127" t="str">
            <v>PAQUETE</v>
          </cell>
        </row>
        <row r="128">
          <cell r="A128">
            <v>1403600</v>
          </cell>
          <cell r="B128" t="str">
            <v>ZIP marca IOMEGA de 250 MB</v>
          </cell>
          <cell r="C128" t="str">
            <v>CARTUC</v>
          </cell>
        </row>
        <row r="129">
          <cell r="A129">
            <v>144348124.45999998</v>
          </cell>
        </row>
        <row r="131">
          <cell r="B131" t="str">
            <v>REPUESTOS</v>
          </cell>
        </row>
        <row r="132">
          <cell r="A132">
            <v>233954.6</v>
          </cell>
          <cell r="B132" t="str">
            <v>Bombilla de 26 w doble twin - Halógena de 4 pines</v>
          </cell>
          <cell r="C132" t="str">
            <v>UNIDAD</v>
          </cell>
        </row>
        <row r="133">
          <cell r="A133">
            <v>168942.4</v>
          </cell>
          <cell r="B133" t="str">
            <v>Bombilla de 60 x 120 voltios</v>
          </cell>
          <cell r="C133" t="str">
            <v>UNIDAD</v>
          </cell>
        </row>
        <row r="134">
          <cell r="A134">
            <v>214074.52</v>
          </cell>
          <cell r="B134" t="str">
            <v>Bombilla dicróica 12 V x 50 W sin campana, ref. G6.35</v>
          </cell>
          <cell r="C134" t="str">
            <v>UNIDAD</v>
          </cell>
        </row>
        <row r="135">
          <cell r="A135">
            <v>14099.8</v>
          </cell>
          <cell r="B135" t="str">
            <v>Bombilla halógena 12 x 50 EXN Realite</v>
          </cell>
          <cell r="C135" t="str">
            <v>UNIDAD</v>
          </cell>
        </row>
        <row r="136">
          <cell r="A136">
            <v>327676.79999999999</v>
          </cell>
          <cell r="B136" t="str">
            <v>Bombilla PLC 26w 2 pines Halógena doble twin 624d-3</v>
          </cell>
          <cell r="C136" t="str">
            <v>UNIDAD</v>
          </cell>
        </row>
        <row r="137">
          <cell r="A137">
            <v>529182.71999999997</v>
          </cell>
          <cell r="B137" t="str">
            <v>Bombilla VLI 70 w, marca Venture</v>
          </cell>
          <cell r="C137" t="str">
            <v>UNIDAD</v>
          </cell>
        </row>
        <row r="138">
          <cell r="A138">
            <v>303208.22399999999</v>
          </cell>
          <cell r="B138" t="str">
            <v>Bombillo de 70 w sodio sin arrancador E-27</v>
          </cell>
          <cell r="C138" t="str">
            <v>UNIDAD</v>
          </cell>
        </row>
        <row r="139">
          <cell r="A139">
            <v>120781.056</v>
          </cell>
          <cell r="B139" t="str">
            <v>Bombillo mercurio de 250 w.</v>
          </cell>
          <cell r="C139" t="str">
            <v>UNIDAD</v>
          </cell>
        </row>
        <row r="140">
          <cell r="A140">
            <v>1670400</v>
          </cell>
          <cell r="B140" t="str">
            <v>Cabezas para impresora epson LQ 1070</v>
          </cell>
          <cell r="C140" t="str">
            <v>UNIDAD</v>
          </cell>
        </row>
        <row r="141">
          <cell r="A141">
            <v>1670400</v>
          </cell>
          <cell r="B141" t="str">
            <v>Cabezas para impresora epson LQ 2170</v>
          </cell>
          <cell r="C141" t="str">
            <v>UNIDAD</v>
          </cell>
        </row>
        <row r="142">
          <cell r="A142">
            <v>2934.8</v>
          </cell>
          <cell r="B142" t="str">
            <v>Cinta  Teflon</v>
          </cell>
          <cell r="C142" t="str">
            <v>ROLLO</v>
          </cell>
        </row>
        <row r="143">
          <cell r="A143">
            <v>137195.51999999999</v>
          </cell>
          <cell r="B143" t="str">
            <v>Cinta aislante (rollo x 20 metros)</v>
          </cell>
          <cell r="C143" t="str">
            <v>ROLLO</v>
          </cell>
        </row>
        <row r="144">
          <cell r="A144">
            <v>106720</v>
          </cell>
          <cell r="B144" t="str">
            <v>Filtros ozono</v>
          </cell>
          <cell r="C144" t="str">
            <v>UNIDAD</v>
          </cell>
        </row>
        <row r="145">
          <cell r="A145">
            <v>5104</v>
          </cell>
          <cell r="B145" t="str">
            <v>Pluff RJ 11</v>
          </cell>
          <cell r="C145" t="str">
            <v>UNIDAD</v>
          </cell>
        </row>
        <row r="146">
          <cell r="A146">
            <v>22330</v>
          </cell>
          <cell r="B146" t="str">
            <v>Pluff RJ 45</v>
          </cell>
          <cell r="C146" t="str">
            <v>UNIDAD</v>
          </cell>
        </row>
        <row r="147">
          <cell r="A147">
            <v>823600</v>
          </cell>
          <cell r="B147" t="str">
            <v>Revelador 3135</v>
          </cell>
          <cell r="C147" t="str">
            <v>UNIDAD</v>
          </cell>
        </row>
        <row r="148">
          <cell r="A148">
            <v>508080</v>
          </cell>
          <cell r="B148" t="str">
            <v>Revelador negro Ref. CD-55 para fotocopiadora 2751</v>
          </cell>
          <cell r="C148" t="str">
            <v>UNIDAD</v>
          </cell>
        </row>
        <row r="149">
          <cell r="A149">
            <v>6858684.4399999995</v>
          </cell>
        </row>
        <row r="151">
          <cell r="A151">
            <v>1125000</v>
          </cell>
          <cell r="B151" t="str">
            <v>DOTACION</v>
          </cell>
          <cell r="C151" t="str">
            <v>DOTACION</v>
          </cell>
        </row>
        <row r="152">
          <cell r="A152">
            <v>150800</v>
          </cell>
          <cell r="B152" t="str">
            <v>OVEROLES DRIL</v>
          </cell>
          <cell r="C152" t="str">
            <v>UNIDAD</v>
          </cell>
        </row>
        <row r="153">
          <cell r="A153">
            <v>111360</v>
          </cell>
          <cell r="B153" t="str">
            <v>BLUSAS DE DRIL</v>
          </cell>
          <cell r="C153" t="str">
            <v>UNIDAD</v>
          </cell>
        </row>
        <row r="155">
          <cell r="A155">
            <v>21000000</v>
          </cell>
          <cell r="B155" t="str">
            <v>COMBUSTIBLE</v>
          </cell>
          <cell r="C155" t="str">
            <v>GLOBAL</v>
          </cell>
        </row>
        <row r="158">
          <cell r="A158">
            <v>7726014</v>
          </cell>
          <cell r="B158" t="str">
            <v>EVENTUALES</v>
          </cell>
        </row>
        <row r="164">
          <cell r="A164">
            <v>193719356.99999997</v>
          </cell>
          <cell r="B164" t="str">
            <v>TOTAL MATERIALES Y SUMINISTROS</v>
          </cell>
        </row>
        <row r="167">
          <cell r="B167" t="str">
            <v>COMPRA DE EQUIPO</v>
          </cell>
        </row>
        <row r="169">
          <cell r="B169" t="str">
            <v>EQUIPO DE SISTEMAS</v>
          </cell>
        </row>
        <row r="170">
          <cell r="A170">
            <v>50000000</v>
          </cell>
          <cell r="B170" t="str">
            <v>Computadores e Impresoras</v>
          </cell>
          <cell r="C170" t="str">
            <v>GLOBAL</v>
          </cell>
        </row>
        <row r="171">
          <cell r="A171">
            <v>548100</v>
          </cell>
          <cell r="B171" t="str">
            <v>Disco Duro de 20 Gb</v>
          </cell>
          <cell r="C171" t="str">
            <v>UNIDAD</v>
          </cell>
        </row>
        <row r="172">
          <cell r="A172">
            <v>2286592</v>
          </cell>
          <cell r="B172" t="str">
            <v>Impresora para Sticker</v>
          </cell>
          <cell r="C172" t="str">
            <v>UNIDAD</v>
          </cell>
        </row>
        <row r="173">
          <cell r="A173">
            <v>382800</v>
          </cell>
          <cell r="B173" t="str">
            <v>Mouse</v>
          </cell>
          <cell r="C173" t="str">
            <v>UNIDAD</v>
          </cell>
        </row>
        <row r="174">
          <cell r="A174">
            <v>267960</v>
          </cell>
          <cell r="B174" t="str">
            <v>Mouse Apple Ref: PROMOUSE</v>
          </cell>
          <cell r="C174" t="str">
            <v>UNIDAD</v>
          </cell>
        </row>
        <row r="175">
          <cell r="A175">
            <v>176900</v>
          </cell>
          <cell r="B175" t="str">
            <v>Teclado para computador</v>
          </cell>
          <cell r="C175" t="str">
            <v>UNIDAD</v>
          </cell>
        </row>
        <row r="176">
          <cell r="A176">
            <v>53662352</v>
          </cell>
        </row>
        <row r="178">
          <cell r="B178" t="str">
            <v>EQUIPOS Y MAQUINA PARA OFICINA</v>
          </cell>
        </row>
        <row r="179">
          <cell r="A179">
            <v>121220</v>
          </cell>
          <cell r="B179" t="str">
            <v>Cosedora Semindustrial</v>
          </cell>
          <cell r="C179" t="str">
            <v>UNIDAD</v>
          </cell>
        </row>
        <row r="180">
          <cell r="A180">
            <v>121220</v>
          </cell>
          <cell r="B180" t="str">
            <v>Perforadora Semindustrial</v>
          </cell>
          <cell r="C180" t="str">
            <v>UNIDAD</v>
          </cell>
        </row>
        <row r="181">
          <cell r="A181">
            <v>242440</v>
          </cell>
        </row>
        <row r="183">
          <cell r="B183" t="str">
            <v>OTROS EQUIPOS DE COMUNICACIÓN</v>
          </cell>
        </row>
        <row r="184">
          <cell r="A184">
            <v>1020800</v>
          </cell>
          <cell r="B184" t="str">
            <v>Telefax</v>
          </cell>
          <cell r="C184" t="str">
            <v>UNIDAD</v>
          </cell>
        </row>
        <row r="185">
          <cell r="A185">
            <v>17400000</v>
          </cell>
          <cell r="B185" t="str">
            <v>Sistemas de procesamiento de voz conmutador</v>
          </cell>
          <cell r="C185" t="str">
            <v>UNIDAD</v>
          </cell>
        </row>
        <row r="186">
          <cell r="A186">
            <v>18420800</v>
          </cell>
        </row>
        <row r="188">
          <cell r="B188" t="str">
            <v>HERRAMIENTAS</v>
          </cell>
        </row>
        <row r="189">
          <cell r="A189">
            <v>80000</v>
          </cell>
          <cell r="B189" t="str">
            <v>Escalera de extension</v>
          </cell>
          <cell r="C189" t="str">
            <v>UNIDAD</v>
          </cell>
        </row>
        <row r="190">
          <cell r="A190">
            <v>63800</v>
          </cell>
          <cell r="B190" t="str">
            <v>Kit destornilladores diferentes longitudes y calibres</v>
          </cell>
          <cell r="C190" t="str">
            <v>KIT</v>
          </cell>
        </row>
        <row r="191">
          <cell r="A191">
            <v>284200</v>
          </cell>
          <cell r="B191" t="str">
            <v>Kit herramienta vehicular</v>
          </cell>
          <cell r="C191" t="str">
            <v>UNIDAD</v>
          </cell>
        </row>
        <row r="192">
          <cell r="A192">
            <v>300000</v>
          </cell>
          <cell r="B192" t="str">
            <v xml:space="preserve">Multivoltiamperimetro digital </v>
          </cell>
          <cell r="C192" t="str">
            <v>UNIDAD</v>
          </cell>
        </row>
        <row r="193">
          <cell r="A193">
            <v>300000</v>
          </cell>
          <cell r="B193" t="str">
            <v>Ponchadora de Golpe o Impacto</v>
          </cell>
          <cell r="C193" t="str">
            <v>UNIDAD</v>
          </cell>
        </row>
        <row r="194">
          <cell r="A194">
            <v>300000</v>
          </cell>
          <cell r="B194" t="str">
            <v>Probador y detector de daños cableado telefonico</v>
          </cell>
          <cell r="C194" t="str">
            <v>UNIDAD</v>
          </cell>
        </row>
        <row r="195">
          <cell r="A195">
            <v>27051</v>
          </cell>
          <cell r="B195" t="str">
            <v>Remachadora con remaches diversos tamaños</v>
          </cell>
          <cell r="C195" t="str">
            <v>UNIDAD</v>
          </cell>
        </row>
        <row r="196">
          <cell r="A196">
            <v>100000</v>
          </cell>
          <cell r="B196" t="str">
            <v>Taladro percutor Bosch</v>
          </cell>
          <cell r="C196" t="str">
            <v>UNIDAD</v>
          </cell>
        </row>
        <row r="197">
          <cell r="A197">
            <v>1455051</v>
          </cell>
        </row>
        <row r="198">
          <cell r="B198" t="str">
            <v>BIENES MUEBLES (CENTROS VACACIONALES)</v>
          </cell>
        </row>
        <row r="199">
          <cell r="A199">
            <v>4200000</v>
          </cell>
          <cell r="B199" t="str">
            <v>Mesas de noche</v>
          </cell>
          <cell r="C199" t="str">
            <v>UNIDAD</v>
          </cell>
        </row>
        <row r="200">
          <cell r="A200">
            <v>4200000</v>
          </cell>
        </row>
        <row r="205">
          <cell r="A205">
            <v>77980643</v>
          </cell>
          <cell r="B205" t="str">
            <v>TOTAL COMPRA DE EQUIPO</v>
          </cell>
        </row>
        <row r="207">
          <cell r="A207">
            <v>271700000</v>
          </cell>
          <cell r="B207" t="str">
            <v>TOTAL PLAN ANUAL DE COMPRAS</v>
          </cell>
        </row>
      </sheetData>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olidado almacén"/>
      <sheetName val="Aprobado Comité de L y A 2004"/>
      <sheetName val="Aprob Comité 2004"/>
      <sheetName val="PLAN COMPRAS_2003"/>
      <sheetName val="Hoja2"/>
      <sheetName val="Hoja3"/>
      <sheetName val="Aprob Comité 2004 (2)"/>
    </sheetNames>
    <sheetDataSet>
      <sheetData sheetId="0"/>
      <sheetData sheetId="1"/>
      <sheetData sheetId="2"/>
      <sheetData sheetId="3">
        <row r="4">
          <cell r="A4" t="str">
            <v>ELEMENTOS DE ASEO</v>
          </cell>
          <cell r="C4" t="str">
            <v>Cod SICE</v>
          </cell>
          <cell r="D4" t="str">
            <v>Descripción SICE</v>
          </cell>
        </row>
        <row r="5">
          <cell r="A5" t="str">
            <v>Alcohol antiséptico</v>
          </cell>
          <cell r="B5" t="str">
            <v>BOTELLA</v>
          </cell>
          <cell r="C5" t="str">
            <v>1.42.5</v>
          </cell>
          <cell r="D5" t="str">
            <v>Material de curacion.</v>
          </cell>
        </row>
        <row r="6">
          <cell r="A6" t="str">
            <v>Alcohol isopropílico</v>
          </cell>
          <cell r="B6" t="str">
            <v>BOTELLA</v>
          </cell>
          <cell r="C6" t="str">
            <v>1.45.1</v>
          </cell>
          <cell r="D6" t="str">
            <v>Quimicos.</v>
          </cell>
        </row>
        <row r="7">
          <cell r="A7" t="str">
            <v>Bayetilla Roja</v>
          </cell>
          <cell r="B7" t="str">
            <v>METRO</v>
          </cell>
          <cell r="C7" t="str">
            <v>1.56.2</v>
          </cell>
          <cell r="D7" t="str">
            <v>Escobas, Cepillos, Trapeadores Y Esponja</v>
          </cell>
        </row>
        <row r="8">
          <cell r="A8" t="str">
            <v>Blanqueador de 20 litros</v>
          </cell>
          <cell r="B8" t="str">
            <v>GARRAFA 20 Lt</v>
          </cell>
          <cell r="C8" t="str">
            <v>1.56.3</v>
          </cell>
          <cell r="D8" t="str">
            <v>Compuestos Preparados Para Limpieza Y Pu</v>
          </cell>
        </row>
        <row r="9">
          <cell r="A9" t="str">
            <v xml:space="preserve">Bolsas para la basura </v>
          </cell>
          <cell r="B9" t="str">
            <v>UNIDAD</v>
          </cell>
          <cell r="C9" t="str">
            <v>1.56.2</v>
          </cell>
          <cell r="D9" t="str">
            <v>Escobas, Cepillos, Trapeadores Y Esponja</v>
          </cell>
        </row>
        <row r="10">
          <cell r="A10" t="str">
            <v>Churruscos para baño</v>
          </cell>
          <cell r="B10" t="str">
            <v>UNIDAD</v>
          </cell>
          <cell r="C10" t="str">
            <v>1.56.2</v>
          </cell>
          <cell r="D10" t="str">
            <v>Escobas, Cepillos, Trapeadores Y Esponja</v>
          </cell>
        </row>
        <row r="11">
          <cell r="A11" t="str">
            <v>Cresopinol</v>
          </cell>
          <cell r="B11" t="str">
            <v>GALON</v>
          </cell>
          <cell r="C11" t="str">
            <v>1.56.3</v>
          </cell>
          <cell r="D11" t="str">
            <v>Compuestos Preparados Para Limpieza Y Pu</v>
          </cell>
        </row>
        <row r="12">
          <cell r="A12" t="str">
            <v>Detergente en polvo x 1000 gramos</v>
          </cell>
          <cell r="B12" t="str">
            <v>paquete x 500 gr</v>
          </cell>
          <cell r="C12" t="str">
            <v>1.56.3</v>
          </cell>
          <cell r="D12" t="str">
            <v>Compuestos Preparados Para Limpieza Y Pu</v>
          </cell>
        </row>
        <row r="13">
          <cell r="A13" t="str">
            <v>Escobas de nylon</v>
          </cell>
          <cell r="B13" t="str">
            <v>Unidad</v>
          </cell>
          <cell r="C13" t="str">
            <v>1.56.2</v>
          </cell>
          <cell r="D13" t="str">
            <v>Escobas, Cepillos, Trapeadores Y Esponja</v>
          </cell>
        </row>
        <row r="14">
          <cell r="A14" t="str">
            <v>Abrasivo bombril</v>
          </cell>
          <cell r="B14" t="str">
            <v>Unidad</v>
          </cell>
          <cell r="C14" t="str">
            <v>1.56.2</v>
          </cell>
          <cell r="D14" t="str">
            <v>Escobas, Cepillos, Trapeadores Y Esponja</v>
          </cell>
        </row>
        <row r="15">
          <cell r="A15" t="str">
            <v xml:space="preserve">Gafas Protectoras </v>
          </cell>
          <cell r="B15" t="str">
            <v>Unidad</v>
          </cell>
          <cell r="C15" t="str">
            <v>1.60.15</v>
          </cell>
          <cell r="D15" t="str">
            <v>Ropa ligera especializada y accesorios.</v>
          </cell>
        </row>
        <row r="16">
          <cell r="A16" t="str">
            <v>Guantes de caucho calibre 25 Duralón</v>
          </cell>
          <cell r="B16" t="str">
            <v>par</v>
          </cell>
          <cell r="C16" t="str">
            <v>1.56.2</v>
          </cell>
          <cell r="D16" t="str">
            <v>Escobas, Cepillos, Trapeadores Y Esponja</v>
          </cell>
        </row>
        <row r="17">
          <cell r="A17" t="str">
            <v>Guantes de cirujia No 8</v>
          </cell>
          <cell r="B17" t="str">
            <v>CAJA</v>
          </cell>
          <cell r="C17" t="str">
            <v>1.56.2</v>
          </cell>
          <cell r="D17" t="str">
            <v>Escobas, Cepillos, Trapeadores Y Esponja</v>
          </cell>
        </row>
        <row r="18">
          <cell r="A18" t="str">
            <v>Guantes de Seguridad Industrial</v>
          </cell>
          <cell r="B18" t="str">
            <v>Unidad</v>
          </cell>
          <cell r="C18" t="str">
            <v>1.56.2</v>
          </cell>
          <cell r="D18" t="str">
            <v>Escobas, Cepillos, Trapeadores Y Esponja</v>
          </cell>
        </row>
        <row r="19">
          <cell r="A19" t="str">
            <v>Axion crema gigante</v>
          </cell>
          <cell r="B19" t="str">
            <v>COCA X 500 GR</v>
          </cell>
          <cell r="C19" t="str">
            <v>1.56.3</v>
          </cell>
          <cell r="D19" t="str">
            <v>Compuestos Preparados Para Limpieza Y Pu</v>
          </cell>
        </row>
        <row r="20">
          <cell r="A20" t="str">
            <v>Jabón líquido para manos X GALÓN</v>
          </cell>
          <cell r="B20" t="str">
            <v>GALON</v>
          </cell>
          <cell r="C20" t="str">
            <v>1.56.3</v>
          </cell>
          <cell r="D20" t="str">
            <v>Compuestos Preparados Para Limpieza Y Pu</v>
          </cell>
        </row>
        <row r="21">
          <cell r="A21" t="str">
            <v>kankio</v>
          </cell>
          <cell r="B21" t="str">
            <v>Unidad</v>
          </cell>
          <cell r="C21" t="str">
            <v>1.56.3</v>
          </cell>
          <cell r="D21" t="str">
            <v>Compuestos Preparados Para Limpieza Y Pu</v>
          </cell>
        </row>
        <row r="22">
          <cell r="A22" t="str">
            <v xml:space="preserve">Limpiones en tela toalla </v>
          </cell>
          <cell r="B22" t="str">
            <v>und</v>
          </cell>
          <cell r="C22" t="str">
            <v>1.56.2</v>
          </cell>
          <cell r="D22" t="str">
            <v>Escobas, Cepillos, Trapeadores Y Esponja</v>
          </cell>
        </row>
        <row r="23">
          <cell r="A23" t="str">
            <v>Lustramuebles  X 500 cc poliflor</v>
          </cell>
          <cell r="B23" t="str">
            <v>FRASCO X 150 GR</v>
          </cell>
          <cell r="C23" t="str">
            <v>1.56.3</v>
          </cell>
          <cell r="D23" t="str">
            <v>Compuestos Preparados Para Limpieza Y Pu</v>
          </cell>
        </row>
        <row r="24">
          <cell r="A24" t="str">
            <v>Mechas para trapero</v>
          </cell>
          <cell r="B24" t="str">
            <v>Unidad</v>
          </cell>
          <cell r="C24" t="str">
            <v>1.56.2</v>
          </cell>
          <cell r="D24" t="str">
            <v>Escobas, Cepillos, Trapeadores Y Esponja</v>
          </cell>
        </row>
        <row r="25">
          <cell r="A25" t="str">
            <v>Papel higiénico</v>
          </cell>
          <cell r="B25" t="str">
            <v>rollo x 50 mts</v>
          </cell>
          <cell r="C25" t="str">
            <v>1.61.4</v>
          </cell>
          <cell r="D25" t="str">
            <v>Productos de papel para tocador.</v>
          </cell>
        </row>
        <row r="26">
          <cell r="A26" t="str">
            <v>Papeleras Plasticas</v>
          </cell>
          <cell r="B26" t="str">
            <v>Unidad</v>
          </cell>
          <cell r="C26" t="str">
            <v>1.49.4</v>
          </cell>
          <cell r="D26" t="str">
            <v>Recipientes</v>
          </cell>
        </row>
        <row r="27">
          <cell r="A27" t="str">
            <v>Tapabocas</v>
          </cell>
          <cell r="B27" t="str">
            <v>Unidad</v>
          </cell>
          <cell r="C27" t="str">
            <v>1.56.2</v>
          </cell>
          <cell r="D27" t="str">
            <v>Escobas, Cepillos, Trapeadores Y Esponja</v>
          </cell>
        </row>
        <row r="28">
          <cell r="A28" t="str">
            <v xml:space="preserve">Toalla manos para dispensador </v>
          </cell>
          <cell r="B28" t="str">
            <v>paquete x 150 und</v>
          </cell>
          <cell r="C28" t="str">
            <v>1.61.4</v>
          </cell>
          <cell r="D28" t="str">
            <v>Productos de papel para tocador.</v>
          </cell>
        </row>
        <row r="31">
          <cell r="A31" t="str">
            <v xml:space="preserve">PRODUCTOS DE CAFETERIA     </v>
          </cell>
        </row>
        <row r="32">
          <cell r="A32" t="str">
            <v>Azúcar (caja x 560 cubos)</v>
          </cell>
          <cell r="B32" t="str">
            <v>caja x 560 cubos</v>
          </cell>
          <cell r="C32" t="str">
            <v>1.64.5</v>
          </cell>
          <cell r="D32" t="str">
            <v>Azucar, confiteria y nueces.</v>
          </cell>
        </row>
        <row r="33">
          <cell r="A33" t="str">
            <v>Café</v>
          </cell>
          <cell r="B33" t="str">
            <v>LIBRAS</v>
          </cell>
          <cell r="C33" t="str">
            <v>1.64.11</v>
          </cell>
          <cell r="D33" t="str">
            <v>Cafe, te, chocolate y aromatica</v>
          </cell>
        </row>
        <row r="34">
          <cell r="A34" t="str">
            <v>Caja para archivo l-200</v>
          </cell>
          <cell r="B34" t="str">
            <v>Unidad</v>
          </cell>
          <cell r="C34" t="str">
            <v>1.52.1</v>
          </cell>
          <cell r="D34" t="str">
            <v>Suministros De Oficina</v>
          </cell>
        </row>
        <row r="35">
          <cell r="A35" t="str">
            <v>Mezclador para tinto paquete x 1000 unid.</v>
          </cell>
          <cell r="B35" t="str">
            <v>PAQUETE</v>
          </cell>
          <cell r="C35" t="str">
            <v>1.50.5</v>
          </cell>
          <cell r="D35" t="str">
            <v>Articulos para la mesa.</v>
          </cell>
        </row>
        <row r="36">
          <cell r="A36" t="str">
            <v>Vasos desechables 6 onzas</v>
          </cell>
          <cell r="B36" t="str">
            <v>Unidad</v>
          </cell>
          <cell r="C36" t="str">
            <v>1.50.5</v>
          </cell>
          <cell r="D36" t="str">
            <v>Articulos para la mesa</v>
          </cell>
        </row>
        <row r="39">
          <cell r="A39" t="str">
            <v>PAPELERIA, UTILES DE ESCRITORIO Y OFICINA</v>
          </cell>
        </row>
        <row r="40">
          <cell r="A40" t="str">
            <v>Acetatos para fotocopiadora e impr. laser</v>
          </cell>
          <cell r="B40" t="str">
            <v>Unidad</v>
          </cell>
          <cell r="C40" t="str">
            <v>1.52.1</v>
          </cell>
          <cell r="D40" t="str">
            <v>Suministros De Oficina</v>
          </cell>
        </row>
        <row r="41">
          <cell r="A41" t="str">
            <v>Adhesivos post-it</v>
          </cell>
          <cell r="B41" t="str">
            <v>Taco x 100 hojas</v>
          </cell>
          <cell r="C41" t="str">
            <v>1.52.1</v>
          </cell>
          <cell r="D41" t="str">
            <v>Suministros De Oficina</v>
          </cell>
        </row>
        <row r="42">
          <cell r="A42" t="str">
            <v>Anillo plastico de 18 mm</v>
          </cell>
          <cell r="B42" t="str">
            <v>Paquete x 10 und</v>
          </cell>
          <cell r="C42" t="str">
            <v>1.52.1</v>
          </cell>
          <cell r="D42" t="str">
            <v>Suministros De Oficina</v>
          </cell>
        </row>
        <row r="43">
          <cell r="A43" t="str">
            <v>Anillo plastico de 28 mm</v>
          </cell>
          <cell r="B43" t="str">
            <v>Paquete x 10 und</v>
          </cell>
          <cell r="C43" t="str">
            <v>1.52.1</v>
          </cell>
          <cell r="D43" t="str">
            <v>Suministros De Oficina</v>
          </cell>
        </row>
        <row r="44">
          <cell r="A44" t="str">
            <v>anillo plastico de 15 mm</v>
          </cell>
          <cell r="B44" t="str">
            <v>Paquete x 10 und</v>
          </cell>
          <cell r="C44" t="str">
            <v>1.52.1</v>
          </cell>
          <cell r="D44" t="str">
            <v>Suministros De Oficina</v>
          </cell>
        </row>
        <row r="45">
          <cell r="A45" t="str">
            <v>Anillo plastico de 32 mm</v>
          </cell>
          <cell r="B45" t="str">
            <v>Paquete x 10 und</v>
          </cell>
          <cell r="C45" t="str">
            <v>1.52.1</v>
          </cell>
          <cell r="D45" t="str">
            <v>Suministros De Oficina</v>
          </cell>
        </row>
        <row r="46">
          <cell r="A46" t="str">
            <v>Bandas de caucho</v>
          </cell>
          <cell r="B46" t="str">
            <v>caja x 25 und</v>
          </cell>
          <cell r="C46" t="str">
            <v>1.52.1</v>
          </cell>
          <cell r="D46" t="str">
            <v>Suministros De Oficina</v>
          </cell>
        </row>
        <row r="47">
          <cell r="A47" t="str">
            <v>Borrador lápiz escobilla</v>
          </cell>
          <cell r="B47" t="str">
            <v>Unidad</v>
          </cell>
          <cell r="C47" t="str">
            <v>1.52.1</v>
          </cell>
          <cell r="D47" t="str">
            <v>Suministros De Oficina</v>
          </cell>
        </row>
        <row r="48">
          <cell r="A48" t="str">
            <v>Borrador de nata</v>
          </cell>
          <cell r="B48" t="str">
            <v>UNIDAD</v>
          </cell>
          <cell r="C48" t="str">
            <v>1.52.1</v>
          </cell>
          <cell r="D48" t="str">
            <v>Suministros De Oficina</v>
          </cell>
        </row>
        <row r="49">
          <cell r="A49" t="str">
            <v>Borrador para tablero acrílico</v>
          </cell>
          <cell r="B49" t="str">
            <v>Unidad</v>
          </cell>
          <cell r="C49" t="str">
            <v>1.52.1</v>
          </cell>
          <cell r="D49" t="str">
            <v>Suministros De Oficina</v>
          </cell>
        </row>
        <row r="50">
          <cell r="A50" t="str">
            <v>Cabuya delgada</v>
          </cell>
          <cell r="B50" t="str">
            <v>Unidad</v>
          </cell>
        </row>
        <row r="51">
          <cell r="A51" t="str">
            <v xml:space="preserve">Cajas de CDWRITER marca Sony </v>
          </cell>
          <cell r="B51" t="str">
            <v>CAJA</v>
          </cell>
          <cell r="C51" t="str">
            <v>1.52.1</v>
          </cell>
          <cell r="D51" t="str">
            <v>Suministros De Oficina</v>
          </cell>
        </row>
        <row r="52">
          <cell r="A52" t="str">
            <v>Carnet Tipo Tarjeta de credito y portacarnet</v>
          </cell>
          <cell r="B52" t="str">
            <v>Unidad</v>
          </cell>
          <cell r="C52" t="str">
            <v>1.52.1</v>
          </cell>
          <cell r="D52" t="str">
            <v>Suministros De Oficina</v>
          </cell>
        </row>
        <row r="53">
          <cell r="A53" t="str">
            <v>Cartulina Opalina</v>
          </cell>
          <cell r="B53" t="str">
            <v>Unidad</v>
          </cell>
          <cell r="C53" t="str">
            <v>1.52.1</v>
          </cell>
          <cell r="D53" t="str">
            <v>Suministros De Oficina</v>
          </cell>
        </row>
        <row r="54">
          <cell r="A54" t="str">
            <v>Cartulina plastificada carta</v>
          </cell>
          <cell r="B54" t="str">
            <v>Unidad</v>
          </cell>
          <cell r="C54" t="str">
            <v>1.52.1</v>
          </cell>
          <cell r="D54" t="str">
            <v>Suministros De Oficina</v>
          </cell>
        </row>
        <row r="55">
          <cell r="A55" t="str">
            <v>Cartulina plastificada oficio</v>
          </cell>
          <cell r="B55" t="str">
            <v>Unidad</v>
          </cell>
          <cell r="C55" t="str">
            <v>1.52.1</v>
          </cell>
          <cell r="D55" t="str">
            <v>Suministros De Oficina</v>
          </cell>
        </row>
        <row r="56">
          <cell r="A56" t="str">
            <v>Cartulina tamaño carta</v>
          </cell>
          <cell r="B56" t="str">
            <v>Unidad</v>
          </cell>
          <cell r="C56" t="str">
            <v>1.52.1</v>
          </cell>
          <cell r="D56" t="str">
            <v>Suministros De Oficina</v>
          </cell>
        </row>
        <row r="57">
          <cell r="A57" t="str">
            <v>Cartulina tamaño oficio</v>
          </cell>
          <cell r="B57" t="str">
            <v>Unidad</v>
          </cell>
        </row>
        <row r="58">
          <cell r="A58" t="str">
            <v>Cassete para video Hi8 filmadora P6-120MP NTSC 106m</v>
          </cell>
          <cell r="B58" t="str">
            <v>Unidad</v>
          </cell>
          <cell r="C58" t="str">
            <v>1.52.1</v>
          </cell>
          <cell r="D58" t="str">
            <v>Suministros De Oficina</v>
          </cell>
        </row>
        <row r="59">
          <cell r="A59" t="str">
            <v>Cassette Betacam 30 minutos</v>
          </cell>
          <cell r="B59" t="str">
            <v>Unidad</v>
          </cell>
          <cell r="C59" t="str">
            <v>1.52.1</v>
          </cell>
          <cell r="D59" t="str">
            <v>Suministros De Oficina</v>
          </cell>
        </row>
        <row r="60">
          <cell r="A60" t="str">
            <v>Cassette Betacam 60 minutos</v>
          </cell>
          <cell r="B60" t="str">
            <v>Unidad</v>
          </cell>
          <cell r="C60" t="str">
            <v>1.52.1</v>
          </cell>
          <cell r="D60" t="str">
            <v>Suministros De Oficina</v>
          </cell>
        </row>
        <row r="61">
          <cell r="A61" t="str">
            <v xml:space="preserve">Cassettes para VHS SONY T-120 </v>
          </cell>
          <cell r="B61" t="str">
            <v>Unidad</v>
          </cell>
          <cell r="C61" t="str">
            <v>1.52.1</v>
          </cell>
          <cell r="D61" t="str">
            <v>Suministros De Oficina</v>
          </cell>
        </row>
        <row r="62">
          <cell r="A62" t="str">
            <v>Cassette grabadora 60 minutos</v>
          </cell>
          <cell r="B62" t="str">
            <v>Unidad</v>
          </cell>
          <cell r="C62" t="str">
            <v>1.52.1</v>
          </cell>
          <cell r="D62" t="str">
            <v>Suministros De Oficina</v>
          </cell>
        </row>
        <row r="63">
          <cell r="A63" t="str">
            <v>Cds</v>
          </cell>
          <cell r="B63" t="str">
            <v>caja</v>
          </cell>
          <cell r="C63" t="str">
            <v>1.52.1</v>
          </cell>
          <cell r="D63" t="str">
            <v>Suministros De Oficina</v>
          </cell>
        </row>
        <row r="64">
          <cell r="A64" t="str">
            <v>CD-R</v>
          </cell>
          <cell r="B64" t="str">
            <v>Unidad</v>
          </cell>
          <cell r="C64" t="str">
            <v>1.52.1</v>
          </cell>
          <cell r="D64" t="str">
            <v>Suministros De Oficina</v>
          </cell>
        </row>
        <row r="65">
          <cell r="A65" t="str">
            <v>CD-RW para backup</v>
          </cell>
          <cell r="B65" t="str">
            <v>Unidad</v>
          </cell>
          <cell r="C65" t="str">
            <v>1.52.1</v>
          </cell>
          <cell r="D65" t="str">
            <v>Suministros De Oficina</v>
          </cell>
        </row>
        <row r="66">
          <cell r="A66" t="str">
            <v>Chinches X 50 unidades</v>
          </cell>
          <cell r="B66" t="str">
            <v>CAJA</v>
          </cell>
          <cell r="C66" t="str">
            <v>1.52.1</v>
          </cell>
          <cell r="D66" t="str">
            <v>Suministros De Oficina</v>
          </cell>
        </row>
        <row r="67">
          <cell r="A67" t="str">
            <v>Cinta de enmascarar angosta</v>
          </cell>
          <cell r="B67" t="str">
            <v>ROLLO DE 1/2"X 32 MTS</v>
          </cell>
          <cell r="C67" t="str">
            <v>1.52.1</v>
          </cell>
          <cell r="D67" t="str">
            <v>Suministros De Oficina</v>
          </cell>
        </row>
        <row r="68">
          <cell r="A68" t="str">
            <v>Cinta de enmascarar ancha</v>
          </cell>
          <cell r="B68" t="str">
            <v>ROLLO DE 1"X 32 MTS</v>
          </cell>
          <cell r="C68" t="str">
            <v>1.52.1</v>
          </cell>
          <cell r="D68" t="str">
            <v>Suministros De Oficina</v>
          </cell>
        </row>
        <row r="69">
          <cell r="A69" t="str">
            <v xml:space="preserve">Cinta de transparencias c3968a </v>
          </cell>
          <cell r="B69" t="str">
            <v>Unidad</v>
          </cell>
          <cell r="C69" t="str">
            <v>1.52.1</v>
          </cell>
          <cell r="D69" t="str">
            <v>Suministros De Oficina</v>
          </cell>
        </row>
        <row r="70">
          <cell r="A70" t="str">
            <v>Cinta Impresora Unisys LP-800</v>
          </cell>
          <cell r="B70" t="str">
            <v>UNIDAD</v>
          </cell>
          <cell r="C70" t="str">
            <v>1.52.1</v>
          </cell>
          <cell r="D70" t="str">
            <v>Suministros De Oficina</v>
          </cell>
        </row>
        <row r="71">
          <cell r="A71" t="str">
            <v>Cinta mágica 3/4" X 36 YARDAS</v>
          </cell>
          <cell r="B71" t="str">
            <v>ROLLO DE 1/2"X 32 MTS</v>
          </cell>
          <cell r="C71" t="str">
            <v>1.52.1</v>
          </cell>
          <cell r="D71" t="str">
            <v>Suministros De Oficina</v>
          </cell>
        </row>
        <row r="72">
          <cell r="A72" t="str">
            <v>Cinta Olivetti et 2300/2700</v>
          </cell>
          <cell r="B72" t="str">
            <v>Unidad</v>
          </cell>
          <cell r="C72" t="str">
            <v>1.52.1</v>
          </cell>
          <cell r="D72" t="str">
            <v>Suministros De Oficina</v>
          </cell>
        </row>
        <row r="73">
          <cell r="A73" t="str">
            <v>Cinta para calculadora</v>
          </cell>
          <cell r="B73" t="str">
            <v>rollo x 50 mts</v>
          </cell>
          <cell r="C73" t="str">
            <v>1.52.1</v>
          </cell>
          <cell r="D73" t="str">
            <v>Suministros De Oficina</v>
          </cell>
        </row>
        <row r="74">
          <cell r="A74" t="str">
            <v>Cinta para Backup 4mm DAT de 125</v>
          </cell>
          <cell r="B74" t="str">
            <v>Unidad</v>
          </cell>
          <cell r="C74" t="str">
            <v>1.52.1</v>
          </cell>
          <cell r="D74" t="str">
            <v>Suministros De Oficina</v>
          </cell>
        </row>
        <row r="75">
          <cell r="A75" t="str">
            <v>Cinta para impresora Epson LQ- 2170 / 2070</v>
          </cell>
          <cell r="B75" t="str">
            <v>Unidad</v>
          </cell>
          <cell r="C75" t="str">
            <v>1.52.1</v>
          </cell>
          <cell r="D75" t="str">
            <v>Suministros De Oficina</v>
          </cell>
        </row>
        <row r="76">
          <cell r="A76" t="str">
            <v>Cinta para impresora Epson LQ-1070 / 1170</v>
          </cell>
          <cell r="B76" t="str">
            <v>Unidad</v>
          </cell>
          <cell r="C76" t="str">
            <v>1.52.1</v>
          </cell>
          <cell r="D76" t="str">
            <v>Suministros De Oficina</v>
          </cell>
        </row>
        <row r="77">
          <cell r="A77" t="str">
            <v>Cinta pegante para empaque</v>
          </cell>
          <cell r="B77" t="str">
            <v>ROLLO DE 2"X 32 MTS</v>
          </cell>
          <cell r="C77" t="str">
            <v>1.52.1</v>
          </cell>
          <cell r="D77" t="str">
            <v>Suministros De Oficina</v>
          </cell>
        </row>
        <row r="78">
          <cell r="A78" t="str">
            <v>Cinta pegante transparente</v>
          </cell>
          <cell r="B78" t="str">
            <v>ROLLO</v>
          </cell>
          <cell r="C78" t="str">
            <v>1.52.1</v>
          </cell>
          <cell r="D78" t="str">
            <v>Suministros De Oficina</v>
          </cell>
        </row>
        <row r="79">
          <cell r="A79" t="str">
            <v>Corrector líquido X 30 Grms</v>
          </cell>
          <cell r="B79" t="str">
            <v>FRASCO X 22 ML</v>
          </cell>
          <cell r="C79" t="str">
            <v>1.52.1</v>
          </cell>
          <cell r="D79" t="str">
            <v>Suministros De Oficina</v>
          </cell>
        </row>
        <row r="80">
          <cell r="A80" t="str">
            <v>Cortador para papel L-200</v>
          </cell>
          <cell r="B80" t="str">
            <v>UNIDAD</v>
          </cell>
          <cell r="C80" t="str">
            <v>1.52.1</v>
          </cell>
          <cell r="D80" t="str">
            <v>Suministros De Oficina</v>
          </cell>
        </row>
        <row r="81">
          <cell r="A81" t="str">
            <v xml:space="preserve">Cosedora </v>
          </cell>
          <cell r="B81" t="str">
            <v>UNIDAD</v>
          </cell>
          <cell r="C81" t="str">
            <v>1.52.2</v>
          </cell>
          <cell r="D81" t="str">
            <v>Elementos Y Accesorios De Oficina</v>
          </cell>
        </row>
        <row r="82">
          <cell r="A82" t="str">
            <v>Cuchilla para cortador L-100</v>
          </cell>
          <cell r="B82" t="str">
            <v>Unidad</v>
          </cell>
          <cell r="C82" t="str">
            <v>1.52.1</v>
          </cell>
          <cell r="D82" t="str">
            <v>Suministros De Oficina</v>
          </cell>
        </row>
        <row r="83">
          <cell r="A83" t="str">
            <v>Cuchilla para cortador L-200</v>
          </cell>
          <cell r="B83" t="str">
            <v>UNIDAD</v>
          </cell>
          <cell r="C83" t="str">
            <v>1.52.1</v>
          </cell>
          <cell r="D83" t="str">
            <v>Suministros De Oficina</v>
          </cell>
        </row>
        <row r="84">
          <cell r="A84" t="str">
            <v>Disco Optico marca Sony de 640 MB</v>
          </cell>
          <cell r="B84" t="str">
            <v>Unidad</v>
          </cell>
          <cell r="C84" t="str">
            <v>1.47.2</v>
          </cell>
          <cell r="D84" t="str">
            <v>Periferico</v>
          </cell>
        </row>
        <row r="85">
          <cell r="A85" t="str">
            <v>Diskette 3.5 HD 1.44 Mb (CAJA X 10 )</v>
          </cell>
          <cell r="B85" t="str">
            <v>caja x 10 und</v>
          </cell>
          <cell r="C85" t="str">
            <v>1.52.1</v>
          </cell>
          <cell r="D85" t="str">
            <v>Suministros De Oficina</v>
          </cell>
        </row>
        <row r="86">
          <cell r="A86" t="str">
            <v>Disolvente para corrector</v>
          </cell>
          <cell r="B86" t="str">
            <v>FRASCO X 22 ML</v>
          </cell>
        </row>
        <row r="87">
          <cell r="A87" t="str">
            <v>Escuadras Biseladas</v>
          </cell>
          <cell r="B87" t="str">
            <v>Unidad</v>
          </cell>
        </row>
        <row r="88">
          <cell r="A88" t="str">
            <v>Esfero  negro</v>
          </cell>
          <cell r="B88" t="str">
            <v>Unidad</v>
          </cell>
          <cell r="C88" t="str">
            <v>1.52.1</v>
          </cell>
          <cell r="D88" t="str">
            <v>Suministros De Oficina</v>
          </cell>
        </row>
        <row r="89">
          <cell r="A89" t="str">
            <v>Esfero rojo</v>
          </cell>
          <cell r="B89" t="str">
            <v>UNIDAD</v>
          </cell>
          <cell r="C89" t="str">
            <v>1.52.1</v>
          </cell>
          <cell r="D89" t="str">
            <v>Suministros De Oficina</v>
          </cell>
        </row>
        <row r="90">
          <cell r="A90" t="str">
            <v>Fibra de naylon polipropileno</v>
          </cell>
          <cell r="B90" t="str">
            <v>Unidad</v>
          </cell>
        </row>
        <row r="91">
          <cell r="A91" t="str">
            <v>Fechador</v>
          </cell>
          <cell r="B91" t="str">
            <v>Unidad</v>
          </cell>
        </row>
        <row r="92">
          <cell r="A92" t="str">
            <v>Fólder AZ Oficio</v>
          </cell>
          <cell r="B92" t="str">
            <v>Unidad</v>
          </cell>
          <cell r="C92" t="str">
            <v>1.52.1</v>
          </cell>
          <cell r="D92" t="str">
            <v>Suministros De Oficina</v>
          </cell>
        </row>
        <row r="93">
          <cell r="A93" t="str">
            <v>Fólder celuguía horizontal oficio</v>
          </cell>
          <cell r="B93" t="str">
            <v>Unidad</v>
          </cell>
          <cell r="C93" t="str">
            <v>1.52.1</v>
          </cell>
          <cell r="D93" t="str">
            <v>Suministros De Oficina</v>
          </cell>
        </row>
        <row r="94">
          <cell r="A94" t="str">
            <v>Fólder celuguía vertical oficio</v>
          </cell>
          <cell r="B94" t="str">
            <v>Unidad</v>
          </cell>
          <cell r="C94" t="str">
            <v>1.52.1</v>
          </cell>
          <cell r="D94" t="str">
            <v>Suministros De Oficina</v>
          </cell>
        </row>
        <row r="95">
          <cell r="A95" t="str">
            <v xml:space="preserve">Fólder colgante </v>
          </cell>
          <cell r="B95" t="str">
            <v>Unidad</v>
          </cell>
          <cell r="C95" t="str">
            <v>1.52.1</v>
          </cell>
          <cell r="D95" t="str">
            <v>Suministros De Oficina</v>
          </cell>
        </row>
        <row r="96">
          <cell r="A96" t="str">
            <v>Fólder en cartón yute de 900 grs. con fuelle</v>
          </cell>
          <cell r="B96" t="str">
            <v>Unidad</v>
          </cell>
          <cell r="C96" t="str">
            <v>1.52.1</v>
          </cell>
          <cell r="D96" t="str">
            <v>Suministros De Oficina</v>
          </cell>
        </row>
        <row r="97">
          <cell r="A97" t="str">
            <v>Formulario de declaracion de impuestos sobre vehiculos</v>
          </cell>
          <cell r="B97" t="str">
            <v>Unidad</v>
          </cell>
          <cell r="C97" t="str">
            <v>1.52.1</v>
          </cell>
          <cell r="D97" t="str">
            <v>Suministros De Oficina</v>
          </cell>
        </row>
        <row r="98">
          <cell r="A98" t="str">
            <v>Formulario retefuente</v>
          </cell>
          <cell r="B98" t="str">
            <v>Unidad</v>
          </cell>
          <cell r="C98" t="str">
            <v>1.52.1</v>
          </cell>
          <cell r="D98" t="str">
            <v>Suministros De Oficina</v>
          </cell>
        </row>
        <row r="99">
          <cell r="A99" t="str">
            <v>Formulario unico nal de transporte</v>
          </cell>
          <cell r="B99" t="str">
            <v>Unidad</v>
          </cell>
          <cell r="C99" t="str">
            <v>1.52.1</v>
          </cell>
          <cell r="D99" t="str">
            <v>Suministros De Oficina</v>
          </cell>
        </row>
        <row r="100">
          <cell r="A100" t="str">
            <v>Formulario Predial Unificado</v>
          </cell>
          <cell r="B100" t="str">
            <v>Unidad</v>
          </cell>
          <cell r="C100" t="str">
            <v>1.52.2</v>
          </cell>
          <cell r="D100" t="str">
            <v>Suministros De Oficina</v>
          </cell>
        </row>
        <row r="101">
          <cell r="A101" t="str">
            <v>Formulario retefuente</v>
          </cell>
          <cell r="B101" t="str">
            <v>Unidad</v>
          </cell>
          <cell r="C101" t="str">
            <v>1.52.1</v>
          </cell>
          <cell r="D101" t="str">
            <v>Suministros De Oficina</v>
          </cell>
        </row>
        <row r="102">
          <cell r="A102" t="str">
            <v>Formulario Certificado Ingresos y retenciones</v>
          </cell>
          <cell r="B102" t="str">
            <v>Unidad</v>
          </cell>
          <cell r="C102" t="str">
            <v>1.52.1</v>
          </cell>
          <cell r="D102" t="str">
            <v>Suministros De Oficina</v>
          </cell>
        </row>
        <row r="103">
          <cell r="A103" t="str">
            <v xml:space="preserve">Formulario impuestos de vehiculos </v>
          </cell>
          <cell r="B103" t="str">
            <v>Unidad</v>
          </cell>
          <cell r="C103" t="str">
            <v>1.52.1</v>
          </cell>
          <cell r="D103" t="str">
            <v>Suministros De Oficina</v>
          </cell>
        </row>
        <row r="104">
          <cell r="A104" t="str">
            <v>Certificados</v>
          </cell>
          <cell r="B104" t="str">
            <v>Unidad</v>
          </cell>
          <cell r="C104" t="str">
            <v>1.52.1</v>
          </cell>
          <cell r="D104" t="str">
            <v>Suministros De Oficina</v>
          </cell>
        </row>
        <row r="105">
          <cell r="A105" t="str">
            <v>Ganchos velobind</v>
          </cell>
          <cell r="B105" t="str">
            <v>caja x 100 und</v>
          </cell>
          <cell r="C105" t="str">
            <v>1.52.1</v>
          </cell>
          <cell r="D105" t="str">
            <v>Suministros De Oficina</v>
          </cell>
        </row>
        <row r="106">
          <cell r="A106" t="str">
            <v>Folder para legajar 3 argollas 1 pulg.</v>
          </cell>
          <cell r="B106" t="str">
            <v>UNIDAD</v>
          </cell>
          <cell r="C106" t="str">
            <v>1.52.1</v>
          </cell>
          <cell r="D106" t="str">
            <v>Suministros De Oficina</v>
          </cell>
        </row>
        <row r="107">
          <cell r="A107" t="str">
            <v>Ganchos clips  Ref C2 X 100</v>
          </cell>
          <cell r="B107" t="str">
            <v>caja x 100 und</v>
          </cell>
          <cell r="C107" t="str">
            <v>1.52.1</v>
          </cell>
          <cell r="D107" t="str">
            <v>Suministros De Oficina</v>
          </cell>
        </row>
        <row r="108">
          <cell r="A108" t="str">
            <v>Ganchos mariposa</v>
          </cell>
          <cell r="B108" t="str">
            <v>caja x 50 und</v>
          </cell>
        </row>
        <row r="109">
          <cell r="A109" t="str">
            <v>Ganchos para cosedora semi-industrial</v>
          </cell>
          <cell r="B109" t="str">
            <v>caja x 1000 und</v>
          </cell>
        </row>
        <row r="110">
          <cell r="A110" t="str">
            <v>Ganchos para cosedora standar</v>
          </cell>
          <cell r="B110" t="str">
            <v>caja x 1000 und</v>
          </cell>
          <cell r="C110" t="str">
            <v>1.52.1</v>
          </cell>
          <cell r="D110" t="str">
            <v>Suministros De Oficina</v>
          </cell>
        </row>
        <row r="111">
          <cell r="A111" t="str">
            <v>Ganchos para legajar 20 JGOS X 3 PCS.</v>
          </cell>
          <cell r="B111" t="str">
            <v>caja x 20 pares</v>
          </cell>
          <cell r="C111" t="str">
            <v>1.52.1</v>
          </cell>
          <cell r="D111" t="str">
            <v>Suministros De Oficina</v>
          </cell>
        </row>
        <row r="112">
          <cell r="A112" t="str">
            <v>Guías alfabéticas plastificadas</v>
          </cell>
          <cell r="B112" t="str">
            <v>Unidad</v>
          </cell>
          <cell r="C112" t="str">
            <v>1.52.1</v>
          </cell>
          <cell r="D112" t="str">
            <v>Suministros De Oficina</v>
          </cell>
        </row>
        <row r="113">
          <cell r="A113" t="str">
            <v>Lápices negros</v>
          </cell>
          <cell r="B113" t="str">
            <v>Unidad</v>
          </cell>
          <cell r="C113" t="str">
            <v>1.52.1</v>
          </cell>
          <cell r="D113" t="str">
            <v>Suministros De Oficina</v>
          </cell>
        </row>
        <row r="114">
          <cell r="A114" t="str">
            <v>Lápices azules</v>
          </cell>
          <cell r="B114" t="str">
            <v>Unidad</v>
          </cell>
          <cell r="C114" t="str">
            <v>1.52.1</v>
          </cell>
          <cell r="D114" t="str">
            <v>Suministros De Oficina</v>
          </cell>
        </row>
        <row r="115">
          <cell r="A115" t="str">
            <v>Lápices rojos</v>
          </cell>
          <cell r="B115" t="str">
            <v>Unidad</v>
          </cell>
          <cell r="C115" t="str">
            <v>1.52.1</v>
          </cell>
          <cell r="D115" t="str">
            <v>Suministros De Oficina</v>
          </cell>
        </row>
        <row r="116">
          <cell r="A116" t="str">
            <v>Lápices verdes</v>
          </cell>
          <cell r="B116" t="str">
            <v>Unidad</v>
          </cell>
          <cell r="C116" t="str">
            <v>1.52.1</v>
          </cell>
          <cell r="D116" t="str">
            <v>Suministros De Oficina</v>
          </cell>
        </row>
        <row r="117">
          <cell r="A117" t="str">
            <v>Libreta amarilla rayada</v>
          </cell>
          <cell r="B117" t="str">
            <v>Unidad</v>
          </cell>
          <cell r="C117" t="str">
            <v>1.52.1</v>
          </cell>
          <cell r="D117" t="str">
            <v>Suministros De Oficina</v>
          </cell>
        </row>
        <row r="118">
          <cell r="A118" t="str">
            <v>Libreta bond oficio</v>
          </cell>
          <cell r="B118" t="str">
            <v>Unidad</v>
          </cell>
          <cell r="C118" t="str">
            <v>1.52.1</v>
          </cell>
          <cell r="D118" t="str">
            <v>Suministros De Oficina</v>
          </cell>
        </row>
        <row r="119">
          <cell r="A119" t="str">
            <v>Libreta borrador carta</v>
          </cell>
          <cell r="B119" t="str">
            <v>Unidad</v>
          </cell>
          <cell r="C119" t="str">
            <v>1.52.1</v>
          </cell>
          <cell r="D119" t="str">
            <v>Suministros De Oficina</v>
          </cell>
        </row>
        <row r="120">
          <cell r="A120" t="str">
            <v>Libreta borrador oficio</v>
          </cell>
          <cell r="B120" t="str">
            <v>Unidad</v>
          </cell>
          <cell r="C120" t="str">
            <v>1.52.1</v>
          </cell>
          <cell r="D120" t="str">
            <v>Suministros De Oficina</v>
          </cell>
        </row>
        <row r="121">
          <cell r="A121" t="str">
            <v>Libreta taquigrafía</v>
          </cell>
          <cell r="B121" t="str">
            <v>Unidad</v>
          </cell>
          <cell r="C121" t="str">
            <v>1.52.1</v>
          </cell>
          <cell r="D121" t="str">
            <v>Suministros De Oficina</v>
          </cell>
        </row>
        <row r="122">
          <cell r="A122" t="str">
            <v>Libretas de análisis contabilidad 7 y 3 columnas</v>
          </cell>
          <cell r="B122" t="str">
            <v>Unidad</v>
          </cell>
          <cell r="C122" t="str">
            <v>1.52.1</v>
          </cell>
          <cell r="D122" t="str">
            <v>Suministros De Oficina</v>
          </cell>
        </row>
        <row r="123">
          <cell r="A123" t="str">
            <v>Libro auxiliar contabilidad 3 columnas</v>
          </cell>
          <cell r="B123" t="str">
            <v>Unidad</v>
          </cell>
          <cell r="C123" t="str">
            <v>1.52.1</v>
          </cell>
          <cell r="D123" t="str">
            <v>Suministros De Oficina</v>
          </cell>
        </row>
        <row r="124">
          <cell r="A124" t="str">
            <v>Libro para radicar correspondencia</v>
          </cell>
          <cell r="B124" t="str">
            <v>Unidad</v>
          </cell>
          <cell r="C124" t="str">
            <v>1.52.1</v>
          </cell>
          <cell r="D124" t="str">
            <v>Suministros De Oficina</v>
          </cell>
        </row>
        <row r="125">
          <cell r="A125" t="str">
            <v>Marbetes</v>
          </cell>
          <cell r="B125" t="str">
            <v>paquete x 10 und</v>
          </cell>
          <cell r="C125" t="str">
            <v>1.52.1</v>
          </cell>
          <cell r="D125" t="str">
            <v>Suministros De Oficina</v>
          </cell>
        </row>
        <row r="126">
          <cell r="A126" t="str">
            <v>Marcadores borrables</v>
          </cell>
          <cell r="B126" t="str">
            <v>Unidad</v>
          </cell>
          <cell r="C126" t="str">
            <v>1.52.1</v>
          </cell>
          <cell r="D126" t="str">
            <v>Suministros De Oficina</v>
          </cell>
        </row>
        <row r="127">
          <cell r="A127" t="str">
            <v xml:space="preserve">Marcadores indelebles </v>
          </cell>
          <cell r="B127" t="str">
            <v>Unidad</v>
          </cell>
          <cell r="C127" t="str">
            <v>1.52.1</v>
          </cell>
          <cell r="D127" t="str">
            <v>Suministros De Oficina</v>
          </cell>
        </row>
        <row r="128">
          <cell r="A128" t="str">
            <v>Microcassette Sony MC60</v>
          </cell>
          <cell r="B128" t="str">
            <v>Unidad</v>
          </cell>
          <cell r="C128" t="str">
            <v>1.52.1</v>
          </cell>
          <cell r="D128" t="str">
            <v>Suministros De Oficina</v>
          </cell>
        </row>
        <row r="129">
          <cell r="A129" t="str">
            <v>Minas para portaminas  0.5 EST. X 12</v>
          </cell>
          <cell r="B129" t="str">
            <v>estuche x 10 und</v>
          </cell>
          <cell r="C129" t="str">
            <v>1.52.1</v>
          </cell>
          <cell r="D129" t="str">
            <v>Suministros De Oficina</v>
          </cell>
        </row>
        <row r="130">
          <cell r="A130" t="str">
            <v>Memorando 2003 semanal</v>
          </cell>
          <cell r="B130" t="str">
            <v>Unidad</v>
          </cell>
          <cell r="C130" t="str">
            <v>1.52.1</v>
          </cell>
          <cell r="D130" t="str">
            <v>Suministros De Oficina</v>
          </cell>
        </row>
        <row r="131">
          <cell r="A131" t="str">
            <v>Pad mouse</v>
          </cell>
          <cell r="B131" t="str">
            <v>Unidad</v>
          </cell>
          <cell r="C131" t="str">
            <v>1.52.1</v>
          </cell>
          <cell r="D131" t="str">
            <v>Suministros De Oficina</v>
          </cell>
        </row>
        <row r="132">
          <cell r="A132" t="str">
            <v>Papel bond 75 grs. carta</v>
          </cell>
          <cell r="B132" t="str">
            <v>resma x 500 hojas</v>
          </cell>
          <cell r="C132" t="str">
            <v>1.52.1</v>
          </cell>
          <cell r="D132" t="str">
            <v>Suministros De Oficina</v>
          </cell>
        </row>
        <row r="133">
          <cell r="A133" t="str">
            <v>Papel bond 75 grs. oficio</v>
          </cell>
          <cell r="B133" t="str">
            <v>resma x 500 hojas</v>
          </cell>
          <cell r="C133" t="str">
            <v>1.52.1</v>
          </cell>
          <cell r="D133" t="str">
            <v>Suministros De Oficina</v>
          </cell>
        </row>
        <row r="134">
          <cell r="A134" t="str">
            <v>Papel contac x 20 metros</v>
          </cell>
          <cell r="B134" t="str">
            <v>rollo x 50 mts</v>
          </cell>
          <cell r="C134" t="str">
            <v>1.52.1</v>
          </cell>
          <cell r="D134" t="str">
            <v>Suministros De Oficina</v>
          </cell>
        </row>
        <row r="135">
          <cell r="A135" t="str">
            <v xml:space="preserve">Papel autoadhesivos fotografico epson </v>
          </cell>
          <cell r="B135" t="str">
            <v>Unidad</v>
          </cell>
          <cell r="C135" t="str">
            <v>1.52.1</v>
          </cell>
          <cell r="D135" t="str">
            <v>Suministros De Oficina</v>
          </cell>
        </row>
        <row r="136">
          <cell r="A136" t="str">
            <v>Photopaper calcio tamaño tabloide</v>
          </cell>
          <cell r="B136" t="str">
            <v>Unidad</v>
          </cell>
        </row>
        <row r="137">
          <cell r="A137" t="str">
            <v>Papel cuadriculado doble oficio</v>
          </cell>
          <cell r="B137" t="str">
            <v>paquete x 100 hojas</v>
          </cell>
          <cell r="C137" t="str">
            <v>1.52.1</v>
          </cell>
          <cell r="D137" t="str">
            <v>Suministros De Oficina</v>
          </cell>
        </row>
        <row r="138">
          <cell r="A138" t="str">
            <v>papel kimberly</v>
          </cell>
          <cell r="B138" t="str">
            <v>HOJA</v>
          </cell>
          <cell r="C138" t="str">
            <v>1.52.1</v>
          </cell>
          <cell r="D138" t="str">
            <v>Suministros De Oficina</v>
          </cell>
        </row>
        <row r="139">
          <cell r="A139" t="str">
            <v>Papel Kimberly</v>
          </cell>
          <cell r="B139" t="str">
            <v>resma x 500 hojas</v>
          </cell>
          <cell r="C139" t="str">
            <v>1.52.1</v>
          </cell>
          <cell r="D139" t="str">
            <v>Suministros De Oficina</v>
          </cell>
        </row>
        <row r="140">
          <cell r="A140" t="str">
            <v>Papel F.C. 14 7/8 x 11, 1 parte logo</v>
          </cell>
          <cell r="B140" t="str">
            <v>caja  x 1500 formas</v>
          </cell>
          <cell r="C140" t="str">
            <v>1.52.3</v>
          </cell>
          <cell r="D140" t="str">
            <v>Formas Y Sobres</v>
          </cell>
        </row>
        <row r="141">
          <cell r="A141" t="str">
            <v>Papel F.C. 10 5/8 X 11 a una parte blanco</v>
          </cell>
          <cell r="B141" t="str">
            <v>caja  x 1500 formas</v>
          </cell>
          <cell r="C141" t="str">
            <v>1.52.3</v>
          </cell>
          <cell r="D141" t="str">
            <v>Formas Y Sobres</v>
          </cell>
        </row>
        <row r="142">
          <cell r="A142" t="str">
            <v>Papel F.C. 10 5/8 X 11 a una parte rayado verde</v>
          </cell>
          <cell r="B142" t="str">
            <v>caja  x 1500 formas</v>
          </cell>
          <cell r="C142" t="str">
            <v>1.52.3</v>
          </cell>
          <cell r="D142" t="str">
            <v>Formas Y Sobres</v>
          </cell>
        </row>
        <row r="143">
          <cell r="A143" t="str">
            <v>Papel F.C. 10 5/8 X 11 a dos partes blanco</v>
          </cell>
          <cell r="B143" t="str">
            <v>caja  x 1500 formas</v>
          </cell>
          <cell r="C143" t="str">
            <v>1.52.3</v>
          </cell>
          <cell r="D143" t="str">
            <v>Formas Y Sobres</v>
          </cell>
        </row>
        <row r="144">
          <cell r="A144" t="str">
            <v>Papel F.C. 10 5/8 X 11 a dos partes logo</v>
          </cell>
          <cell r="B144" t="str">
            <v>caja  x 1500 formas</v>
          </cell>
          <cell r="C144" t="str">
            <v>1.52.3</v>
          </cell>
          <cell r="D144" t="str">
            <v>Formas Y Sobres</v>
          </cell>
        </row>
        <row r="145">
          <cell r="A145" t="str">
            <v>Papel F.C. 10 5/8 X 11 a tres partes blanco</v>
          </cell>
          <cell r="B145" t="str">
            <v>caja  x 1500 formas</v>
          </cell>
          <cell r="C145" t="str">
            <v>1.52.3</v>
          </cell>
          <cell r="D145" t="str">
            <v>Formas Y Sobres</v>
          </cell>
        </row>
        <row r="146">
          <cell r="A146" t="str">
            <v>Papel F.C. 10/5/8 X 11 a tres partes logo</v>
          </cell>
          <cell r="B146" t="str">
            <v>caja  x 1500 formas</v>
          </cell>
          <cell r="C146" t="str">
            <v>1.52.3</v>
          </cell>
          <cell r="D146" t="str">
            <v>Formas Y Sobres</v>
          </cell>
        </row>
        <row r="147">
          <cell r="A147" t="str">
            <v>Papel F.C. 10/5/8 X 11 a tres partes logo</v>
          </cell>
          <cell r="B147" t="str">
            <v>caja  x 1500 formas</v>
          </cell>
          <cell r="C147" t="str">
            <v>1.52.3</v>
          </cell>
          <cell r="D147" t="str">
            <v>Formas Y Sobres</v>
          </cell>
        </row>
        <row r="148">
          <cell r="A148" t="str">
            <v>Papel F.C. 14 7/8 X 11 a una parte blanco</v>
          </cell>
          <cell r="B148" t="str">
            <v>caja  x 1500 formas</v>
          </cell>
          <cell r="C148" t="str">
            <v>1.52.3</v>
          </cell>
          <cell r="D148" t="str">
            <v>Formas Y Sobres</v>
          </cell>
        </row>
        <row r="149">
          <cell r="A149" t="str">
            <v>Papel F.C. 14 7/8 X 11 a una parte rayado</v>
          </cell>
          <cell r="B149" t="str">
            <v>caja  x 1500 formas</v>
          </cell>
          <cell r="C149" t="str">
            <v>1.52.3</v>
          </cell>
          <cell r="D149" t="str">
            <v>Formas Y Sobres</v>
          </cell>
        </row>
        <row r="150">
          <cell r="A150" t="str">
            <v>Papel F.C. 14 7/8 X 11 a dos partes blanco</v>
          </cell>
          <cell r="B150" t="str">
            <v>caja  x 1500 formas</v>
          </cell>
          <cell r="C150" t="str">
            <v>1.52.3</v>
          </cell>
          <cell r="D150" t="str">
            <v>Formas Y Sobres</v>
          </cell>
        </row>
        <row r="151">
          <cell r="A151" t="str">
            <v>Papel F.C. 14 7/8 X 11 a tres partes blanco</v>
          </cell>
          <cell r="B151" t="str">
            <v>caja  x 1500 formas</v>
          </cell>
          <cell r="C151" t="str">
            <v>1.52.3</v>
          </cell>
          <cell r="D151" t="str">
            <v>Formas Y Sobres</v>
          </cell>
        </row>
        <row r="152">
          <cell r="A152" t="str">
            <v>Papel F.C. 10/5/8 X 11 a dos  partes logo troquelado a la mitad</v>
          </cell>
          <cell r="B152" t="str">
            <v>caja  x 1500 formas</v>
          </cell>
          <cell r="C152" t="str">
            <v>1.52.3</v>
          </cell>
          <cell r="D152" t="str">
            <v>Formas Y Sobres</v>
          </cell>
        </row>
        <row r="153">
          <cell r="A153" t="str">
            <v>Papel F.C. 9 1/2 X 11, 4 partes blanco</v>
          </cell>
          <cell r="B153" t="str">
            <v>caja  x 1500 formas</v>
          </cell>
          <cell r="C153" t="str">
            <v>1.52.3</v>
          </cell>
          <cell r="D153" t="str">
            <v>Formas Y Sobres</v>
          </cell>
        </row>
        <row r="154">
          <cell r="A154" t="str">
            <v>Papel F.C. 9 1/2 X 11, 3 partes blanco</v>
          </cell>
          <cell r="B154" t="str">
            <v>caja  x 1500 formas</v>
          </cell>
          <cell r="C154" t="str">
            <v>1.52.3</v>
          </cell>
          <cell r="D154" t="str">
            <v>Formas Y Sobres</v>
          </cell>
        </row>
        <row r="155">
          <cell r="A155" t="str">
            <v>Papel F.C. 9 1/2 x 11 a una parte blanco</v>
          </cell>
          <cell r="B155" t="str">
            <v>caja  x 1500 formas</v>
          </cell>
          <cell r="C155" t="str">
            <v>1.52.3</v>
          </cell>
          <cell r="D155" t="str">
            <v>Formas Y Sobres</v>
          </cell>
        </row>
        <row r="156">
          <cell r="A156" t="str">
            <v>Papel F.C. 9 1/2 * 11, 2 partes blanco</v>
          </cell>
          <cell r="B156" t="str">
            <v>caja  x 1500 formas</v>
          </cell>
          <cell r="C156" t="str">
            <v>1.52.3</v>
          </cell>
          <cell r="D156" t="str">
            <v>Formas Y Sobres</v>
          </cell>
        </row>
        <row r="157">
          <cell r="A157" t="str">
            <v>Papel F.C. 9 1/2 X 11, 2 partes con logo</v>
          </cell>
          <cell r="B157" t="str">
            <v>caja  x 1500 formas</v>
          </cell>
          <cell r="C157" t="str">
            <v>1.52.3</v>
          </cell>
          <cell r="D157" t="str">
            <v>Formas Y Sobres</v>
          </cell>
        </row>
        <row r="158">
          <cell r="A158" t="str">
            <v>Papel F.C. 9 1/2 X 13, 1 parte logo</v>
          </cell>
          <cell r="B158" t="str">
            <v>caja  x 1500 formas</v>
          </cell>
          <cell r="C158" t="str">
            <v>1.52.3</v>
          </cell>
          <cell r="D158" t="str">
            <v>Formas Y Sobres</v>
          </cell>
        </row>
        <row r="159">
          <cell r="A159" t="str">
            <v>Papel F.C. 9 1/2 X 13, 4 partes blanco</v>
          </cell>
          <cell r="B159" t="str">
            <v>caja  x 1500 formas</v>
          </cell>
          <cell r="C159" t="str">
            <v>1.52.3</v>
          </cell>
          <cell r="D159" t="str">
            <v>Formas Y Sobres</v>
          </cell>
        </row>
        <row r="160">
          <cell r="A160" t="str">
            <v>Papel marca Epson Glossy</v>
          </cell>
          <cell r="C160" t="str">
            <v>1.52.1</v>
          </cell>
          <cell r="D160" t="str">
            <v>Suministros De Oficina</v>
          </cell>
        </row>
        <row r="161">
          <cell r="A161" t="str">
            <v>Papel marca Epson Ref. S04106</v>
          </cell>
          <cell r="B161" t="str">
            <v>PAQUETE</v>
          </cell>
          <cell r="C161" t="str">
            <v>1.52.1</v>
          </cell>
          <cell r="D161" t="str">
            <v>Suministros De Oficina</v>
          </cell>
        </row>
        <row r="162">
          <cell r="A162" t="str">
            <v>Papel marca Epson Ref. S041062</v>
          </cell>
          <cell r="B162" t="str">
            <v>Unidad</v>
          </cell>
          <cell r="C162" t="str">
            <v>1.52.1</v>
          </cell>
          <cell r="D162" t="str">
            <v>Suministros De Oficina</v>
          </cell>
        </row>
        <row r="163">
          <cell r="A163" t="str">
            <v>Papel marca Epson Referencia A2 SO41079</v>
          </cell>
          <cell r="B163" t="str">
            <v>PAQUETE</v>
          </cell>
          <cell r="C163" t="str">
            <v>1.52.1</v>
          </cell>
          <cell r="D163" t="str">
            <v>Suministros De Oficina</v>
          </cell>
        </row>
        <row r="164">
          <cell r="A164" t="str">
            <v>Papel periódico 70 x 100</v>
          </cell>
          <cell r="B164" t="str">
            <v>PLIEGO</v>
          </cell>
          <cell r="C164" t="str">
            <v>1.52.1</v>
          </cell>
          <cell r="D164" t="str">
            <v>Suministros De Oficina</v>
          </cell>
        </row>
        <row r="165">
          <cell r="A165" t="str">
            <v>Papel para Sumadora</v>
          </cell>
          <cell r="B165" t="str">
            <v>rollo x 50 mts</v>
          </cell>
          <cell r="C165" t="str">
            <v>1.52.1</v>
          </cell>
          <cell r="D165" t="str">
            <v>Suministros De Oficina</v>
          </cell>
        </row>
        <row r="166">
          <cell r="A166" t="str">
            <v xml:space="preserve">Pasta de argolla convert </v>
          </cell>
          <cell r="B166" t="str">
            <v>Unidad</v>
          </cell>
          <cell r="C166" t="str">
            <v>1.52.1</v>
          </cell>
          <cell r="D166" t="str">
            <v>Suministros De Oficina</v>
          </cell>
        </row>
        <row r="167">
          <cell r="A167" t="str">
            <v>Papel térmico fax</v>
          </cell>
          <cell r="B167" t="str">
            <v>rollo x 50 mts</v>
          </cell>
          <cell r="C167" t="str">
            <v>1.52.1</v>
          </cell>
          <cell r="D167" t="str">
            <v>Suministros De Oficina</v>
          </cell>
        </row>
        <row r="168">
          <cell r="A168" t="str">
            <v xml:space="preserve">Pasta Normadata 10 ALP </v>
          </cell>
          <cell r="B168" t="str">
            <v>Unidad</v>
          </cell>
          <cell r="C168" t="str">
            <v>1.52.1</v>
          </cell>
          <cell r="D168" t="str">
            <v>Suministros De Oficina</v>
          </cell>
        </row>
        <row r="169">
          <cell r="A169" t="str">
            <v>Pasta Normadata 14 AP azul</v>
          </cell>
          <cell r="B169" t="str">
            <v>UNIDAD</v>
          </cell>
          <cell r="C169" t="str">
            <v>1.52.1</v>
          </cell>
          <cell r="D169" t="str">
            <v>Suministros De Oficina</v>
          </cell>
        </row>
        <row r="170">
          <cell r="A170" t="str">
            <v>Pegante colbón 245 gramos</v>
          </cell>
          <cell r="B170" t="str">
            <v>FRASCO X 245 GR</v>
          </cell>
          <cell r="C170" t="str">
            <v>1.52.1</v>
          </cell>
          <cell r="D170" t="str">
            <v>Suministros De Oficina</v>
          </cell>
        </row>
        <row r="171">
          <cell r="A171" t="str">
            <v>Pegante en barra</v>
          </cell>
          <cell r="B171" t="str">
            <v>BARRA X 21 GR</v>
          </cell>
          <cell r="C171" t="str">
            <v>1.52.1</v>
          </cell>
          <cell r="D171" t="str">
            <v>Suministros De Oficina</v>
          </cell>
        </row>
        <row r="172">
          <cell r="A172" t="str">
            <v>Perforadora</v>
          </cell>
          <cell r="B172" t="str">
            <v>Unidad</v>
          </cell>
          <cell r="C172" t="str">
            <v>1.52.2</v>
          </cell>
          <cell r="D172" t="str">
            <v>Elementos Y Accesorios De Oficina</v>
          </cell>
        </row>
        <row r="173">
          <cell r="A173" t="str">
            <v>Plastilina limpiatipos</v>
          </cell>
          <cell r="B173" t="str">
            <v>Unidad</v>
          </cell>
          <cell r="C173" t="str">
            <v>1.52.1</v>
          </cell>
          <cell r="D173" t="str">
            <v>Suministros De Oficina</v>
          </cell>
        </row>
        <row r="174">
          <cell r="A174" t="str">
            <v>Papel calcio xerox</v>
          </cell>
          <cell r="B174" t="str">
            <v>Unidad</v>
          </cell>
          <cell r="C174" t="str">
            <v>1.52.1</v>
          </cell>
          <cell r="D174" t="str">
            <v>Suministros De Oficina</v>
          </cell>
        </row>
        <row r="175">
          <cell r="A175" t="str">
            <v>Papel opalina 170 gr</v>
          </cell>
          <cell r="B175" t="str">
            <v>Unidad</v>
          </cell>
          <cell r="C175" t="str">
            <v>1.52.1</v>
          </cell>
          <cell r="D175" t="str">
            <v>Suministros De Oficina</v>
          </cell>
        </row>
        <row r="176">
          <cell r="A176" t="str">
            <v>Sobre carta blanco granito</v>
          </cell>
          <cell r="B176" t="str">
            <v>Unidad</v>
          </cell>
          <cell r="C176" t="str">
            <v>1.52.3</v>
          </cell>
          <cell r="D176" t="str">
            <v>Formas Y Sobres</v>
          </cell>
        </row>
        <row r="177">
          <cell r="A177" t="str">
            <v>Carpeta carta blanco Granito</v>
          </cell>
          <cell r="B177" t="str">
            <v>Unidad</v>
          </cell>
          <cell r="C177" t="str">
            <v>1.52.1</v>
          </cell>
          <cell r="D177" t="str">
            <v>Suministros De Oficina</v>
          </cell>
        </row>
        <row r="178">
          <cell r="A178" t="str">
            <v>Tablero acrilico</v>
          </cell>
          <cell r="B178" t="str">
            <v>Unidad</v>
          </cell>
          <cell r="C178" t="str">
            <v>1.52.1</v>
          </cell>
          <cell r="D178" t="str">
            <v>Suministros De Oficina</v>
          </cell>
        </row>
        <row r="179">
          <cell r="A179" t="str">
            <v>Tablero programador para proyectos</v>
          </cell>
          <cell r="B179" t="str">
            <v>Unidad</v>
          </cell>
          <cell r="C179" t="str">
            <v>1.52.2</v>
          </cell>
          <cell r="D179" t="str">
            <v>Suministros De Oficina</v>
          </cell>
        </row>
        <row r="180">
          <cell r="A180" t="str">
            <v>Pasta catalogo 3.0 color blanco</v>
          </cell>
          <cell r="B180" t="str">
            <v>Unidad</v>
          </cell>
          <cell r="C180" t="str">
            <v>1.52.1</v>
          </cell>
          <cell r="D180" t="str">
            <v>Suministros De Oficina</v>
          </cell>
        </row>
        <row r="181">
          <cell r="A181" t="str">
            <v>Pila alcalina cuadriculada</v>
          </cell>
          <cell r="B181" t="str">
            <v>Unidad</v>
          </cell>
          <cell r="C181" t="str">
            <v>1.39.9</v>
          </cell>
          <cell r="D181" t="str">
            <v>Baterias o pilas</v>
          </cell>
        </row>
        <row r="182">
          <cell r="A182" t="str">
            <v>Pilas para camara fotográfica  Ref. Lithium 3V</v>
          </cell>
          <cell r="B182" t="str">
            <v>Unidad</v>
          </cell>
          <cell r="C182" t="str">
            <v>1.39.9</v>
          </cell>
          <cell r="D182" t="str">
            <v>Baterias o pilas</v>
          </cell>
        </row>
        <row r="183">
          <cell r="A183" t="str">
            <v>Pliegos de papel canson en colores surtidos</v>
          </cell>
          <cell r="B183" t="str">
            <v>UNIDAD</v>
          </cell>
          <cell r="C183" t="str">
            <v>1.52.1</v>
          </cell>
          <cell r="D183" t="str">
            <v>Suministros De Oficina</v>
          </cell>
        </row>
        <row r="184">
          <cell r="A184" t="str">
            <v>Portaminas de 0.5 mm</v>
          </cell>
          <cell r="B184" t="str">
            <v>Unidad</v>
          </cell>
          <cell r="C184" t="str">
            <v>1.52.1</v>
          </cell>
          <cell r="D184" t="str">
            <v>Suministros De Oficina</v>
          </cell>
        </row>
        <row r="185">
          <cell r="A185" t="str">
            <v>Portadiskette 3.5 x 100</v>
          </cell>
          <cell r="B185" t="str">
            <v>Unidad</v>
          </cell>
          <cell r="C185" t="str">
            <v>1.52.1</v>
          </cell>
          <cell r="D185" t="str">
            <v>Suministros De Oficina</v>
          </cell>
        </row>
        <row r="186">
          <cell r="A186" t="str">
            <v>Refuerzos autoadhesivos engomados X 100</v>
          </cell>
          <cell r="B186" t="str">
            <v>sobre x 100 und</v>
          </cell>
          <cell r="C186" t="str">
            <v>1.52.1</v>
          </cell>
          <cell r="D186" t="str">
            <v>Suministros De Oficina</v>
          </cell>
        </row>
        <row r="187">
          <cell r="A187" t="str">
            <v>Regla plastica 30 cm.</v>
          </cell>
          <cell r="B187" t="str">
            <v>Unidad</v>
          </cell>
          <cell r="C187" t="str">
            <v>1.52.1</v>
          </cell>
          <cell r="D187" t="str">
            <v>Suministros De Oficina</v>
          </cell>
        </row>
        <row r="188">
          <cell r="A188" t="str">
            <v>Resaltadores</v>
          </cell>
          <cell r="B188" t="str">
            <v>Unidad</v>
          </cell>
          <cell r="C188" t="str">
            <v>1.52.1</v>
          </cell>
          <cell r="D188" t="str">
            <v>Suministros De Oficina</v>
          </cell>
        </row>
        <row r="189">
          <cell r="A189" t="str">
            <v>Sacaganchos</v>
          </cell>
          <cell r="B189" t="str">
            <v>UNIDAD</v>
          </cell>
          <cell r="C189" t="str">
            <v>1.52.2</v>
          </cell>
          <cell r="D189" t="str">
            <v>Elementos Y Accesorios De Oficina</v>
          </cell>
        </row>
        <row r="190">
          <cell r="A190" t="str">
            <v>Señalador laser</v>
          </cell>
          <cell r="B190" t="str">
            <v>Unidad</v>
          </cell>
          <cell r="C190" t="str">
            <v>1.52.1</v>
          </cell>
          <cell r="D190" t="str">
            <v>Suministros De Oficina</v>
          </cell>
        </row>
        <row r="191">
          <cell r="A191" t="str">
            <v>Separador 105 x 5 bolsa</v>
          </cell>
          <cell r="B191" t="str">
            <v>Unidad</v>
          </cell>
          <cell r="C191" t="str">
            <v>1.52.1</v>
          </cell>
          <cell r="D191" t="str">
            <v>Suministros De Oficina</v>
          </cell>
        </row>
        <row r="192">
          <cell r="A192" t="str">
            <v>Sobres bond oficio blanco</v>
          </cell>
          <cell r="B192" t="str">
            <v>Unidad</v>
          </cell>
          <cell r="C192" t="str">
            <v>1.52.3</v>
          </cell>
          <cell r="D192" t="str">
            <v>Formas Y Sobres</v>
          </cell>
        </row>
        <row r="193">
          <cell r="A193" t="str">
            <v>Sobres bond tamaño carta</v>
          </cell>
          <cell r="B193" t="str">
            <v>Unidad</v>
          </cell>
          <cell r="C193" t="str">
            <v>1.52.3</v>
          </cell>
          <cell r="D193" t="str">
            <v>Formas Y Sobres</v>
          </cell>
        </row>
        <row r="194">
          <cell r="A194" t="str">
            <v>Sobre  lord</v>
          </cell>
          <cell r="B194" t="str">
            <v>Unidad</v>
          </cell>
          <cell r="C194" t="str">
            <v>1.52.3</v>
          </cell>
          <cell r="D194" t="str">
            <v>Formas Y Sobres</v>
          </cell>
        </row>
        <row r="195">
          <cell r="A195" t="str">
            <v>Sobres kimberly</v>
          </cell>
          <cell r="B195" t="str">
            <v>Unidad</v>
          </cell>
          <cell r="C195" t="str">
            <v>1.52.3</v>
          </cell>
          <cell r="D195" t="str">
            <v>Formas Y Sobres</v>
          </cell>
        </row>
        <row r="196">
          <cell r="A196" t="str">
            <v>Sobres de manila carta</v>
          </cell>
          <cell r="B196" t="str">
            <v>Unidad</v>
          </cell>
          <cell r="C196" t="str">
            <v>1.52.3</v>
          </cell>
          <cell r="D196" t="str">
            <v>Formas Y Sobres</v>
          </cell>
        </row>
        <row r="197">
          <cell r="A197" t="str">
            <v>Sobres de manila extraoficio</v>
          </cell>
          <cell r="B197" t="str">
            <v>Unidad</v>
          </cell>
          <cell r="C197" t="str">
            <v>1.52.1</v>
          </cell>
          <cell r="D197" t="str">
            <v>Formas Y Sobres</v>
          </cell>
        </row>
        <row r="198">
          <cell r="A198" t="str">
            <v>Sobres de manila gigante</v>
          </cell>
          <cell r="B198" t="str">
            <v>Unidad</v>
          </cell>
          <cell r="C198" t="str">
            <v>1.52.1</v>
          </cell>
          <cell r="D198" t="str">
            <v>Formas Y Sobres</v>
          </cell>
        </row>
        <row r="199">
          <cell r="A199" t="str">
            <v>Sobres de manila Oficio</v>
          </cell>
          <cell r="B199" t="str">
            <v>Unidad</v>
          </cell>
          <cell r="C199" t="str">
            <v>1.52.1</v>
          </cell>
          <cell r="D199" t="str">
            <v>Formas Y Sobres</v>
          </cell>
        </row>
        <row r="200">
          <cell r="A200" t="str">
            <v>Sobres de manila medio oficio</v>
          </cell>
          <cell r="B200" t="str">
            <v>Unidad</v>
          </cell>
          <cell r="C200" t="str">
            <v>1.52.3</v>
          </cell>
          <cell r="D200" t="str">
            <v>Formas Y Sobres</v>
          </cell>
        </row>
        <row r="201">
          <cell r="A201" t="str">
            <v>Solucion pegacaucho</v>
          </cell>
          <cell r="B201" t="str">
            <v>FRASCO X 245 GR</v>
          </cell>
          <cell r="C201" t="str">
            <v>1.52.3</v>
          </cell>
          <cell r="D201" t="str">
            <v>Formas Y Sobres</v>
          </cell>
        </row>
        <row r="202">
          <cell r="A202" t="str">
            <v xml:space="preserve">Stiker adhesivo </v>
          </cell>
          <cell r="B202" t="str">
            <v>caja x 5000 und</v>
          </cell>
          <cell r="C202" t="str">
            <v>1.52.1</v>
          </cell>
          <cell r="D202" t="str">
            <v>Suministros De Oficina</v>
          </cell>
        </row>
        <row r="203">
          <cell r="A203" t="str">
            <v>Talonarios Formas minerva</v>
          </cell>
          <cell r="B203" t="str">
            <v>Unidad</v>
          </cell>
          <cell r="C203" t="str">
            <v>1.52.3</v>
          </cell>
          <cell r="D203" t="str">
            <v>Formas Y Sobres</v>
          </cell>
        </row>
        <row r="204">
          <cell r="A204" t="str">
            <v>Talonario recibo oficial</v>
          </cell>
          <cell r="B204" t="str">
            <v>Unidad</v>
          </cell>
          <cell r="C204" t="str">
            <v>1.52.3</v>
          </cell>
          <cell r="D204" t="str">
            <v>Formas Y Sobres</v>
          </cell>
        </row>
        <row r="205">
          <cell r="A205" t="str">
            <v>Talonario recibo provicional</v>
          </cell>
          <cell r="B205" t="str">
            <v>Unidad</v>
          </cell>
          <cell r="C205" t="str">
            <v>1.52.3</v>
          </cell>
          <cell r="D205" t="str">
            <v>Formas Y Sobres</v>
          </cell>
        </row>
        <row r="206">
          <cell r="A206" t="str">
            <v>Tinta negra para almohadilla</v>
          </cell>
          <cell r="B206" t="str">
            <v>FRASCO X 28 ML</v>
          </cell>
          <cell r="C206" t="str">
            <v>1.52.1</v>
          </cell>
          <cell r="D206" t="str">
            <v>Suministros De Oficina</v>
          </cell>
        </row>
        <row r="207">
          <cell r="A207" t="str">
            <v>Tinta para duplicadora</v>
          </cell>
          <cell r="B207" t="str">
            <v>Unidad</v>
          </cell>
          <cell r="C207" t="str">
            <v>1.52.1</v>
          </cell>
          <cell r="D207" t="str">
            <v>Suministros De Oficina</v>
          </cell>
        </row>
        <row r="208">
          <cell r="A208" t="str">
            <v>Tinta para protector de cheques Uchida</v>
          </cell>
          <cell r="B208" t="str">
            <v>Unidad</v>
          </cell>
          <cell r="C208" t="str">
            <v>1.52.1</v>
          </cell>
          <cell r="D208" t="str">
            <v>Suministros De Oficina</v>
          </cell>
        </row>
        <row r="209">
          <cell r="A209" t="str">
            <v>Tinta para estilografo parker</v>
          </cell>
          <cell r="B209" t="str">
            <v>FRASCO X 80 ML</v>
          </cell>
          <cell r="C209" t="str">
            <v>1.52.1</v>
          </cell>
          <cell r="D209" t="str">
            <v>Suministros De Oficina</v>
          </cell>
        </row>
        <row r="210">
          <cell r="A210" t="str">
            <v>Tinta para numerador Onix</v>
          </cell>
          <cell r="B210" t="str">
            <v>FRASCO X 22 ML</v>
          </cell>
          <cell r="C210" t="str">
            <v>1.52.1</v>
          </cell>
          <cell r="D210" t="str">
            <v>Suministros De Oficina</v>
          </cell>
        </row>
        <row r="211">
          <cell r="A211" t="str">
            <v>Tinta roja para numerador</v>
          </cell>
          <cell r="B211" t="str">
            <v>FRASCO X 22 ML</v>
          </cell>
          <cell r="C211" t="str">
            <v>1.52.1</v>
          </cell>
          <cell r="D211" t="str">
            <v>Suministros De Oficina</v>
          </cell>
        </row>
        <row r="212">
          <cell r="A212" t="str">
            <v>Toner BC-02</v>
          </cell>
          <cell r="B212" t="str">
            <v>UNIDAD</v>
          </cell>
          <cell r="C212" t="str">
            <v>1.52.1</v>
          </cell>
          <cell r="D212" t="str">
            <v>Suministros De Oficina</v>
          </cell>
        </row>
        <row r="213">
          <cell r="A213" t="str">
            <v>Toner BC-20 Faxphone modelo CFXB 3801F</v>
          </cell>
          <cell r="B213" t="str">
            <v>UNIDAD</v>
          </cell>
          <cell r="C213" t="str">
            <v>1.52.1</v>
          </cell>
          <cell r="D213" t="str">
            <v>Suministros De Oficina</v>
          </cell>
        </row>
        <row r="214">
          <cell r="A214" t="str">
            <v>Toner Canon BJI-642  (BJ-330) Negro</v>
          </cell>
          <cell r="B214" t="str">
            <v>UNIDAD</v>
          </cell>
          <cell r="C214" t="str">
            <v>1.52.1</v>
          </cell>
          <cell r="D214" t="str">
            <v>Suministros De Oficina</v>
          </cell>
        </row>
        <row r="215">
          <cell r="A215" t="str">
            <v>TONER EPSON STYLUS REF SO20122 YELLOW</v>
          </cell>
          <cell r="B215" t="str">
            <v>Unidad</v>
          </cell>
          <cell r="C215" t="str">
            <v>1.52.1</v>
          </cell>
          <cell r="D215" t="str">
            <v>Suministros De Oficina</v>
          </cell>
        </row>
        <row r="216">
          <cell r="A216" t="str">
            <v>TONER EPSON STYLUS REF SO20126 MAGENTA</v>
          </cell>
          <cell r="B216" t="str">
            <v>Unidad</v>
          </cell>
          <cell r="C216" t="str">
            <v>1.52.1</v>
          </cell>
          <cell r="D216" t="str">
            <v>Suministros De Oficina</v>
          </cell>
        </row>
        <row r="217">
          <cell r="A217" t="str">
            <v>TONER EPSON STYLUS REF SO20130 CIAN</v>
          </cell>
          <cell r="B217" t="str">
            <v>Unidad</v>
          </cell>
          <cell r="C217" t="str">
            <v>1.52.1</v>
          </cell>
          <cell r="D217" t="str">
            <v>Suministros De Oficina</v>
          </cell>
        </row>
        <row r="218">
          <cell r="A218" t="str">
            <v>TONER EPSON STYLUS REF SO20118 NEGRO</v>
          </cell>
          <cell r="B218" t="str">
            <v>Unidad</v>
          </cell>
          <cell r="C218" t="str">
            <v>1.52.1</v>
          </cell>
          <cell r="D218" t="str">
            <v>Suministros De Oficina</v>
          </cell>
        </row>
        <row r="219">
          <cell r="A219" t="str">
            <v>Toner hp ref 51645A PARA 720C</v>
          </cell>
          <cell r="B219" t="str">
            <v>Unidad</v>
          </cell>
          <cell r="C219" t="str">
            <v>1.52.1</v>
          </cell>
          <cell r="D219" t="str">
            <v>Suministros De Oficina</v>
          </cell>
        </row>
        <row r="220">
          <cell r="A220" t="str">
            <v>Toner HP ref 51641a 720 C COLOR</v>
          </cell>
          <cell r="B220" t="str">
            <v>UNIDAD</v>
          </cell>
          <cell r="C220" t="str">
            <v>1.52.1</v>
          </cell>
          <cell r="D220" t="str">
            <v>Suministros De Oficina</v>
          </cell>
        </row>
        <row r="221">
          <cell r="A221" t="str">
            <v>Toner HP KIT HPC 3964A color laser 5M</v>
          </cell>
          <cell r="B221" t="str">
            <v>UNIDAD</v>
          </cell>
          <cell r="C221" t="str">
            <v>1.52.1</v>
          </cell>
          <cell r="D221" t="str">
            <v>Suministros De Oficina</v>
          </cell>
        </row>
        <row r="222">
          <cell r="A222" t="str">
            <v>Toner a color para impresora 5m ref 3102-3103-3104</v>
          </cell>
          <cell r="B222" t="str">
            <v>Unidad</v>
          </cell>
          <cell r="C222" t="str">
            <v>1.52.1</v>
          </cell>
          <cell r="D222" t="str">
            <v>Suministros De Oficina</v>
          </cell>
        </row>
        <row r="223">
          <cell r="A223" t="str">
            <v>Toner para impresora 5m ref 3105</v>
          </cell>
          <cell r="B223" t="str">
            <v>Unidad</v>
          </cell>
          <cell r="C223" t="str">
            <v>1.52.1</v>
          </cell>
          <cell r="D223" t="str">
            <v>Suministros De Oficina</v>
          </cell>
        </row>
        <row r="224">
          <cell r="A224" t="str">
            <v>Toner impresora HP 92275A Laser Jet II plus</v>
          </cell>
          <cell r="B224" t="str">
            <v>Unidad</v>
          </cell>
          <cell r="C224" t="str">
            <v>1.52.1</v>
          </cell>
          <cell r="D224" t="str">
            <v>Suministros De Oficina</v>
          </cell>
        </row>
        <row r="225">
          <cell r="A225" t="str">
            <v xml:space="preserve">TONER APPLE LASER RIGHT 16/600 </v>
          </cell>
          <cell r="B225" t="str">
            <v>Unidad</v>
          </cell>
          <cell r="C225" t="str">
            <v>1.52.1</v>
          </cell>
          <cell r="D225" t="str">
            <v>Suministros De Oficina</v>
          </cell>
        </row>
        <row r="226">
          <cell r="A226" t="str">
            <v>TONER GESTETNER PARA FOTOCOPIADORA 2751</v>
          </cell>
          <cell r="B226" t="str">
            <v>Unidad</v>
          </cell>
          <cell r="C226" t="str">
            <v>1.52.1</v>
          </cell>
          <cell r="D226" t="str">
            <v>Suministros De Oficina</v>
          </cell>
        </row>
        <row r="227">
          <cell r="A227" t="str">
            <v>Toner para cartridge C4092A -HP. 1100A</v>
          </cell>
          <cell r="B227" t="str">
            <v>Unidad</v>
          </cell>
          <cell r="C227" t="str">
            <v>1.52.1</v>
          </cell>
          <cell r="D227" t="str">
            <v>Suministros De Oficina</v>
          </cell>
        </row>
        <row r="228">
          <cell r="A228" t="str">
            <v>Toner para fax Canon BX-3</v>
          </cell>
          <cell r="B228" t="str">
            <v>Unidad</v>
          </cell>
          <cell r="C228" t="str">
            <v>1.52.1</v>
          </cell>
          <cell r="D228" t="str">
            <v>Suministros De Oficina</v>
          </cell>
        </row>
        <row r="229">
          <cell r="A229" t="str">
            <v>Toner para fotocopiadora CANON NP-6012</v>
          </cell>
          <cell r="B229" t="str">
            <v>Unidad</v>
          </cell>
          <cell r="C229" t="str">
            <v>1.52.1</v>
          </cell>
          <cell r="D229" t="str">
            <v>Suministros De Oficina</v>
          </cell>
        </row>
        <row r="230">
          <cell r="A230" t="str">
            <v>Toner Canon 1010/1020</v>
          </cell>
          <cell r="B230" t="str">
            <v>Unidad</v>
          </cell>
          <cell r="C230" t="str">
            <v>1.52.1</v>
          </cell>
          <cell r="D230" t="str">
            <v>Suministros De Oficina</v>
          </cell>
        </row>
        <row r="231">
          <cell r="A231" t="str">
            <v>Toner hewlett packard laser jet 6P 3903A</v>
          </cell>
          <cell r="B231" t="str">
            <v>Unidad</v>
          </cell>
          <cell r="C231" t="str">
            <v>1.52.1</v>
          </cell>
          <cell r="D231" t="str">
            <v>Suministros De Oficina</v>
          </cell>
        </row>
        <row r="232">
          <cell r="A232" t="str">
            <v>Toner para impresora Lexmar E-310</v>
          </cell>
          <cell r="B232" t="str">
            <v>Unidad</v>
          </cell>
          <cell r="C232" t="str">
            <v>1.52.1</v>
          </cell>
          <cell r="D232" t="str">
            <v>Suministros De Oficina</v>
          </cell>
        </row>
        <row r="233">
          <cell r="A233" t="str">
            <v>Toner Uds 15</v>
          </cell>
          <cell r="B233" t="str">
            <v>Unidad</v>
          </cell>
          <cell r="C233" t="str">
            <v>1.52.1</v>
          </cell>
          <cell r="D233" t="str">
            <v>Suministros De Oficina</v>
          </cell>
        </row>
        <row r="234">
          <cell r="A234" t="str">
            <v>Toner para fotocopiadora Konica</v>
          </cell>
          <cell r="B234" t="str">
            <v>Unidad</v>
          </cell>
          <cell r="C234" t="str">
            <v>1.52.1</v>
          </cell>
          <cell r="D234" t="str">
            <v>Suministros De Oficina</v>
          </cell>
        </row>
        <row r="235">
          <cell r="A235" t="str">
            <v>Toner para fotocopiadora 320 machitosh</v>
          </cell>
          <cell r="B235" t="str">
            <v>Unidad</v>
          </cell>
          <cell r="C235" t="str">
            <v>1.52.1</v>
          </cell>
          <cell r="D235" t="str">
            <v>Suministros De Oficina</v>
          </cell>
        </row>
        <row r="236">
          <cell r="A236" t="str">
            <v>Toner hp ref C3968A LASER</v>
          </cell>
          <cell r="B236" t="str">
            <v>Unidad</v>
          </cell>
          <cell r="C236" t="str">
            <v>1.52.1</v>
          </cell>
          <cell r="D236" t="str">
            <v>Suministros De Oficina</v>
          </cell>
        </row>
        <row r="237">
          <cell r="A237" t="str">
            <v>Toner Laser Jet HP 20/30</v>
          </cell>
          <cell r="B237" t="str">
            <v>Unidad</v>
          </cell>
          <cell r="C237" t="str">
            <v>1.52.1</v>
          </cell>
          <cell r="D237" t="str">
            <v>Suministros De Oficina</v>
          </cell>
        </row>
        <row r="238">
          <cell r="A238" t="str">
            <v>Transparencias para inkjet</v>
          </cell>
          <cell r="B238" t="str">
            <v>Unidad</v>
          </cell>
          <cell r="C238" t="str">
            <v>1.52.1</v>
          </cell>
          <cell r="D238" t="str">
            <v>Suministros De Oficina</v>
          </cell>
        </row>
        <row r="239">
          <cell r="A239" t="str">
            <v>Disco zip</v>
          </cell>
          <cell r="B239" t="str">
            <v>Unidad</v>
          </cell>
          <cell r="C239" t="str">
            <v>1.47.2</v>
          </cell>
          <cell r="D239" t="str">
            <v>Periferico</v>
          </cell>
        </row>
        <row r="242">
          <cell r="A242" t="str">
            <v>REPUESTOS</v>
          </cell>
        </row>
        <row r="243">
          <cell r="A243" t="str">
            <v>Alambre electrico Nro 12</v>
          </cell>
          <cell r="B243" t="str">
            <v>Unidad</v>
          </cell>
          <cell r="C243" t="str">
            <v>1.37.23</v>
          </cell>
          <cell r="D243" t="str">
            <v>Ensamblajes de cable, cordon y alambre de equipo de comunicacion</v>
          </cell>
        </row>
        <row r="244">
          <cell r="A244" t="str">
            <v>Bala para incrustar 9214</v>
          </cell>
          <cell r="B244" t="str">
            <v>Unidad</v>
          </cell>
          <cell r="C244" t="str">
            <v>1.40.1</v>
          </cell>
          <cell r="D244" t="str">
            <v>Dispositivos de iluminacion electrica para interiores y exteriores</v>
          </cell>
        </row>
        <row r="245">
          <cell r="A245" t="str">
            <v>Bala para incrustar 9215</v>
          </cell>
          <cell r="B245" t="str">
            <v>Unidad</v>
          </cell>
          <cell r="C245" t="str">
            <v>1.40.1</v>
          </cell>
          <cell r="D245" t="str">
            <v>Dispositivos de iluminacion electrica para interiores y exteriores</v>
          </cell>
        </row>
        <row r="246">
          <cell r="A246" t="str">
            <v>balasto 230v a 12v x 105w</v>
          </cell>
          <cell r="B246" t="str">
            <v>Unidad</v>
          </cell>
          <cell r="C246" t="str">
            <v>1.40.1</v>
          </cell>
          <cell r="D246" t="str">
            <v>Dispositivos de iluminacion electrica para interiores y exteriores</v>
          </cell>
        </row>
        <row r="247">
          <cell r="A247" t="str">
            <v>Balasto 2 x 26 w</v>
          </cell>
          <cell r="B247" t="str">
            <v>Unidad</v>
          </cell>
          <cell r="C247" t="str">
            <v>1.40.1</v>
          </cell>
          <cell r="D247" t="str">
            <v>Dispositivos de iluminacion electrica para interiores y exteriores</v>
          </cell>
        </row>
        <row r="248">
          <cell r="A248" t="str">
            <v>balasto 2 x 13</v>
          </cell>
          <cell r="B248" t="str">
            <v>Unidad</v>
          </cell>
          <cell r="C248" t="str">
            <v>1.40.1</v>
          </cell>
          <cell r="D248" t="str">
            <v>Dispositivos de iluminacion electrica para interiores y exteriores</v>
          </cell>
        </row>
        <row r="249">
          <cell r="A249" t="str">
            <v>balasto para ascensores 120v a 11.5v</v>
          </cell>
          <cell r="B249" t="str">
            <v>Unidad</v>
          </cell>
          <cell r="C249" t="str">
            <v>1.40.1</v>
          </cell>
          <cell r="D249" t="str">
            <v>Dispositivos de iluminacion electrica para interiores y exteriores</v>
          </cell>
        </row>
        <row r="250">
          <cell r="A250" t="str">
            <v>Balasto 50w 120v  50/60 Hz Nipol</v>
          </cell>
          <cell r="B250" t="str">
            <v>Unidad</v>
          </cell>
          <cell r="C250" t="str">
            <v>1.40.1</v>
          </cell>
          <cell r="D250" t="str">
            <v>Dispositivos de iluminacion electrica para interiores y exteriores</v>
          </cell>
        </row>
        <row r="251">
          <cell r="A251" t="str">
            <v>Balasto electrónico 4 x 32 a 120 v.</v>
          </cell>
          <cell r="B251" t="str">
            <v>Unidad</v>
          </cell>
          <cell r="C251" t="str">
            <v>1.40.1</v>
          </cell>
          <cell r="D251" t="str">
            <v>Dispositivos de iluminacion electrica para interiores y exteriores</v>
          </cell>
        </row>
        <row r="252">
          <cell r="A252" t="str">
            <v>Balasto magnético de 1 x 13</v>
          </cell>
          <cell r="B252" t="str">
            <v>Unidad</v>
          </cell>
          <cell r="C252" t="str">
            <v>1.40.1</v>
          </cell>
          <cell r="D252" t="str">
            <v>Dispositivos de iluminacion electrica para interiores y exteriores</v>
          </cell>
        </row>
        <row r="253">
          <cell r="A253" t="str">
            <v>Balasto magnético de 2 x 48 a 120 v.</v>
          </cell>
          <cell r="B253" t="str">
            <v>Unidad</v>
          </cell>
          <cell r="C253" t="str">
            <v>1.40.1</v>
          </cell>
          <cell r="D253" t="str">
            <v>Dispositivos de iluminacion electrica para interiores y exteriores</v>
          </cell>
        </row>
        <row r="254">
          <cell r="A254" t="str">
            <v>Bombilla de 26 w doble twin - Halógena de 4 pines</v>
          </cell>
          <cell r="B254" t="str">
            <v>UNIDAD</v>
          </cell>
          <cell r="C254" t="str">
            <v>1.40.1</v>
          </cell>
          <cell r="D254" t="str">
            <v>Dispositivos de iluminacion electrica para interiores y exteriores</v>
          </cell>
        </row>
        <row r="255">
          <cell r="A255" t="str">
            <v>bombillo de 60 x 120</v>
          </cell>
          <cell r="B255" t="str">
            <v>Unidad</v>
          </cell>
          <cell r="C255" t="str">
            <v>1.40.1</v>
          </cell>
          <cell r="D255" t="str">
            <v>Dispositivos de iluminacion electrica para interiores y exteriores</v>
          </cell>
        </row>
        <row r="256">
          <cell r="A256" t="str">
            <v>Bombilla dicróica 12 V x 50 W sin campana, ref. G6.35</v>
          </cell>
          <cell r="B256" t="str">
            <v>Unidad</v>
          </cell>
          <cell r="C256" t="str">
            <v>1.40.1</v>
          </cell>
          <cell r="D256" t="str">
            <v>Dispositivos de iluminacion electrica para interiores y exteriores</v>
          </cell>
        </row>
        <row r="257">
          <cell r="A257" t="str">
            <v>Bombilla dicróica 12 x 50 OS RAM con campana</v>
          </cell>
          <cell r="B257" t="str">
            <v>Unidad</v>
          </cell>
          <cell r="C257" t="str">
            <v>1.40.1</v>
          </cell>
          <cell r="D257" t="str">
            <v>Dispositivos de iluminacion electrica para interiores y exteriores</v>
          </cell>
        </row>
        <row r="258">
          <cell r="A258" t="str">
            <v>Bombilla PLC 26w 2 pines Halógena doble twin 624d-3</v>
          </cell>
          <cell r="B258" t="str">
            <v>UNIDAD</v>
          </cell>
          <cell r="C258" t="str">
            <v>1.40.1</v>
          </cell>
          <cell r="D258" t="str">
            <v>Dispositivos de iluminacion electrica para interiores y exteriores</v>
          </cell>
        </row>
        <row r="259">
          <cell r="A259" t="str">
            <v>Bombilla VLI 70 w, marca Venture</v>
          </cell>
          <cell r="B259" t="str">
            <v>UNIDAD</v>
          </cell>
          <cell r="C259" t="str">
            <v>1.40.1</v>
          </cell>
          <cell r="D259" t="str">
            <v>Dispositivos de iluminacion electrica para interiores y exteriores</v>
          </cell>
        </row>
        <row r="260">
          <cell r="A260" t="str">
            <v>Bombillo de 70 w sodio sin arrancador E-27</v>
          </cell>
          <cell r="B260" t="str">
            <v>UNIDAD</v>
          </cell>
          <cell r="C260" t="str">
            <v>1.40.1</v>
          </cell>
          <cell r="D260" t="str">
            <v>Dispositivos de iluminacion electrica para interiores y exteriores</v>
          </cell>
        </row>
        <row r="261">
          <cell r="A261" t="str">
            <v>Bombillo mercurio de 250 w.</v>
          </cell>
          <cell r="B261" t="str">
            <v>Unidad</v>
          </cell>
          <cell r="C261" t="str">
            <v>1.40.1</v>
          </cell>
          <cell r="D261" t="str">
            <v>Dispositivos de iluminacion electrica para interiores y exteriores</v>
          </cell>
        </row>
        <row r="262">
          <cell r="A262" t="str">
            <v>Bombillo alogeno de 12 x 50 w exn 36</v>
          </cell>
          <cell r="B262" t="str">
            <v>Unidad</v>
          </cell>
          <cell r="C262" t="str">
            <v>1.40.1</v>
          </cell>
          <cell r="D262" t="str">
            <v>Dispositivos de iluminacion electrica para interiores y exteriores</v>
          </cell>
        </row>
        <row r="263">
          <cell r="A263" t="str">
            <v xml:space="preserve">Bombillo  dos pines doble twin </v>
          </cell>
          <cell r="B263" t="str">
            <v>Unidad</v>
          </cell>
          <cell r="C263" t="str">
            <v>1.40.1</v>
          </cell>
          <cell r="D263" t="str">
            <v>Dispositivos de iluminacion electrica para interiores y exteriores</v>
          </cell>
        </row>
        <row r="264">
          <cell r="A264" t="str">
            <v>Bombilla dicróica 12 x 50 realite</v>
          </cell>
          <cell r="B264" t="str">
            <v>Unidad</v>
          </cell>
          <cell r="C264" t="str">
            <v>1.40.1</v>
          </cell>
          <cell r="D264" t="str">
            <v>Dispositivos de iluminacion electrica para interiores y exteriores</v>
          </cell>
        </row>
        <row r="265">
          <cell r="A265" t="str">
            <v>Bombilla PLC de dos pines doble twin</v>
          </cell>
          <cell r="B265" t="str">
            <v>Unidad</v>
          </cell>
          <cell r="C265" t="str">
            <v>1.40.1</v>
          </cell>
          <cell r="D265" t="str">
            <v>Dispositivos de iluminacion electrica para interiores y exteriores</v>
          </cell>
        </row>
        <row r="266">
          <cell r="A266" t="str">
            <v>Bombilla PLC de cuatro pines doble twin</v>
          </cell>
          <cell r="B266" t="str">
            <v>Unidad</v>
          </cell>
          <cell r="C266" t="str">
            <v>1.40.1</v>
          </cell>
          <cell r="D266" t="str">
            <v>Dispositivos de iluminacion electrica para interiores y exteriores</v>
          </cell>
        </row>
        <row r="267">
          <cell r="A267" t="str">
            <v>Bombilla Sylvania capslyte par 20  50 w.120 V</v>
          </cell>
          <cell r="B267" t="str">
            <v>Unidad</v>
          </cell>
          <cell r="C267" t="str">
            <v>1.40.1</v>
          </cell>
          <cell r="D267" t="str">
            <v>Dispositivos de iluminacion electrica para interiores y exteriores</v>
          </cell>
        </row>
        <row r="268">
          <cell r="A268" t="str">
            <v>Bombillo reflector halógeno bipen 12 v - 50W EXN</v>
          </cell>
          <cell r="B268" t="str">
            <v>Unidad</v>
          </cell>
          <cell r="C268" t="str">
            <v>1.40.1</v>
          </cell>
          <cell r="D268" t="str">
            <v>Dispositivos de iluminacion electrica para interiores y exteriores</v>
          </cell>
        </row>
        <row r="269">
          <cell r="A269" t="str">
            <v>Cabezas para impresora epson LQ 1070</v>
          </cell>
          <cell r="B269" t="str">
            <v>UNIDAD</v>
          </cell>
          <cell r="C269" t="str">
            <v>1.47.3</v>
          </cell>
          <cell r="D269" t="str">
            <v>Hardware</v>
          </cell>
        </row>
        <row r="270">
          <cell r="A270" t="str">
            <v>Cabezas para impresora epson LQ 2170</v>
          </cell>
          <cell r="B270" t="str">
            <v>UNIDAD</v>
          </cell>
          <cell r="C270" t="str">
            <v>1.47.3</v>
          </cell>
          <cell r="D270" t="str">
            <v>Hardware</v>
          </cell>
        </row>
        <row r="271">
          <cell r="A271" t="str">
            <v>Cable 2 x 12</v>
          </cell>
          <cell r="B271" t="str">
            <v>Unidad</v>
          </cell>
          <cell r="C271" t="str">
            <v>1.37.23</v>
          </cell>
          <cell r="D271" t="str">
            <v>Ensamblajes de cable, cordon y alambre de equipo de comunicacion</v>
          </cell>
        </row>
        <row r="272">
          <cell r="A272" t="str">
            <v>Cable encauchetado 3 x 16</v>
          </cell>
          <cell r="B272" t="str">
            <v>metro</v>
          </cell>
          <cell r="C272" t="str">
            <v>1.37.23</v>
          </cell>
          <cell r="D272" t="str">
            <v>Ensamblajes de cable, cordon y alambre de equipo de comunicacion</v>
          </cell>
        </row>
        <row r="273">
          <cell r="A273" t="str">
            <v>Cinta teflon</v>
          </cell>
          <cell r="B273" t="str">
            <v xml:space="preserve">rollo de 1/2" x 20 mts  </v>
          </cell>
          <cell r="C273" t="str">
            <v>1.32.9</v>
          </cell>
          <cell r="D273" t="str">
            <v>Otros Elementos Menores De Ferreteria</v>
          </cell>
        </row>
        <row r="274">
          <cell r="A274" t="str">
            <v>Cinta aislante</v>
          </cell>
          <cell r="B274" t="str">
            <v xml:space="preserve">rollo de 1/2" x  50 mts  </v>
          </cell>
          <cell r="C274" t="str">
            <v>1.32.9</v>
          </cell>
          <cell r="D274" t="str">
            <v>Otros Elementos Menores De Ferreteria</v>
          </cell>
        </row>
        <row r="275">
          <cell r="A275" t="str">
            <v xml:space="preserve">Filtro de ozono </v>
          </cell>
          <cell r="B275" t="str">
            <v>Unidad</v>
          </cell>
          <cell r="C275" t="str">
            <v>1.26.1</v>
          </cell>
          <cell r="D275" t="str">
            <v>Equipo purificador de agua</v>
          </cell>
        </row>
        <row r="276">
          <cell r="A276" t="str">
            <v>MASTER PARA DUPLICADORA</v>
          </cell>
          <cell r="B276" t="str">
            <v>Unidad</v>
          </cell>
        </row>
        <row r="277">
          <cell r="A277" t="str">
            <v>PIEZA DE ARRASTRE DE PAPEL IMPRESORA LASER JET 1100</v>
          </cell>
          <cell r="B277" t="str">
            <v>Unidad</v>
          </cell>
        </row>
        <row r="278">
          <cell r="A278" t="str">
            <v>Pluf RJ 45</v>
          </cell>
          <cell r="B278" t="str">
            <v>Unidad</v>
          </cell>
        </row>
        <row r="279">
          <cell r="A279" t="str">
            <v>Pluf RJ 11</v>
          </cell>
          <cell r="B279" t="str">
            <v>Unidad</v>
          </cell>
        </row>
        <row r="280">
          <cell r="A280" t="str">
            <v>Repuestos motobomba</v>
          </cell>
          <cell r="B280" t="str">
            <v>Unidad</v>
          </cell>
          <cell r="C280" t="str">
            <v>1.29.11</v>
          </cell>
          <cell r="D280" t="str">
            <v>Equipo especializado de taller de mantenimiento y reparacion de articulos diversos</v>
          </cell>
        </row>
        <row r="281">
          <cell r="A281" t="str">
            <v>Revelador 3135</v>
          </cell>
          <cell r="B281" t="str">
            <v>UNIDAD</v>
          </cell>
          <cell r="C281" t="str">
            <v>1.44.4</v>
          </cell>
          <cell r="D281" t="str">
            <v>Equipo fotografico para revelado y acabado.</v>
          </cell>
        </row>
        <row r="282">
          <cell r="A282" t="str">
            <v>Revelador de color 3966a</v>
          </cell>
          <cell r="B282" t="str">
            <v>Unidad</v>
          </cell>
          <cell r="C282" t="str">
            <v>1.44.4</v>
          </cell>
          <cell r="D282" t="str">
            <v>Equipo fotografico para revelado y acabado.</v>
          </cell>
        </row>
        <row r="283">
          <cell r="A283" t="str">
            <v>Revelador de negro c3965a</v>
          </cell>
          <cell r="B283" t="str">
            <v>Unidad</v>
          </cell>
          <cell r="C283" t="str">
            <v>1.44.4</v>
          </cell>
          <cell r="D283" t="str">
            <v>Equipo fotografico para revelado y acabado.</v>
          </cell>
        </row>
        <row r="284">
          <cell r="A284" t="str">
            <v>Revelador 2751</v>
          </cell>
          <cell r="B284" t="str">
            <v>Unidad</v>
          </cell>
          <cell r="C284" t="str">
            <v>1.44.4</v>
          </cell>
          <cell r="D284" t="str">
            <v>Equipo fotografico para revelado y acabado.</v>
          </cell>
        </row>
        <row r="285">
          <cell r="A285" t="str">
            <v>Bombillo 12 x 50 campana sellada</v>
          </cell>
          <cell r="B285" t="str">
            <v>Unidad</v>
          </cell>
          <cell r="C285" t="str">
            <v>1.40.1</v>
          </cell>
          <cell r="D285" t="str">
            <v>Dispositivos de iluminacion electrica para interiores y exteriores</v>
          </cell>
        </row>
        <row r="286">
          <cell r="A286" t="str">
            <v>Repuestos y mantenimiento para fotocopiadora (global) orden de servicios</v>
          </cell>
          <cell r="B286" t="str">
            <v>Unidad</v>
          </cell>
        </row>
        <row r="287">
          <cell r="A287" t="str">
            <v>Tubo de 13 w</v>
          </cell>
          <cell r="B287" t="str">
            <v>Unidad</v>
          </cell>
          <cell r="C287" t="str">
            <v>1.40.1</v>
          </cell>
          <cell r="D287" t="str">
            <v>Dispositivos de iluminacion electrica para interiores y exteriores</v>
          </cell>
        </row>
        <row r="288">
          <cell r="A288" t="str">
            <v>Tubo fluorescente  T8 15 w</v>
          </cell>
          <cell r="B288" t="str">
            <v>Unidad</v>
          </cell>
          <cell r="C288" t="str">
            <v>1.40.1</v>
          </cell>
          <cell r="D288" t="str">
            <v>Dispositivos de iluminacion electrica para interiores y exteriores</v>
          </cell>
        </row>
        <row r="289">
          <cell r="A289" t="str">
            <v>Tubo fluorescente T8 de 17 w.</v>
          </cell>
          <cell r="B289" t="str">
            <v>Unidad</v>
          </cell>
          <cell r="C289" t="str">
            <v>1.40.1</v>
          </cell>
          <cell r="D289" t="str">
            <v>Dispositivos de iluminacion electrica para interiores y exteriores</v>
          </cell>
        </row>
        <row r="290">
          <cell r="A290" t="str">
            <v>Tubo fluorescente T8 de 32 w.</v>
          </cell>
          <cell r="B290" t="str">
            <v>Unidad</v>
          </cell>
          <cell r="C290" t="str">
            <v>1.40.1</v>
          </cell>
          <cell r="D290" t="str">
            <v>Dispositivos de iluminacion electrica para interiores y exteriores</v>
          </cell>
        </row>
        <row r="291">
          <cell r="A291" t="str">
            <v>Tubo slim line 48 w.</v>
          </cell>
          <cell r="B291" t="str">
            <v>Unidad</v>
          </cell>
          <cell r="C291" t="str">
            <v>1.40.1</v>
          </cell>
          <cell r="D291" t="str">
            <v>Dispositivos de iluminacion electrica para interiores y exteriores</v>
          </cell>
        </row>
        <row r="292">
          <cell r="A292" t="str">
            <v>tubo de 48</v>
          </cell>
          <cell r="B292" t="str">
            <v>Unidad</v>
          </cell>
          <cell r="C292" t="str">
            <v>1.40.1</v>
          </cell>
          <cell r="D292" t="str">
            <v>Dispositivos de iluminacion electrica para interiores y exteriores</v>
          </cell>
        </row>
        <row r="293">
          <cell r="A293" t="str">
            <v>Juego de limpiador del fusor c3964a</v>
          </cell>
          <cell r="B293" t="str">
            <v>Unidad</v>
          </cell>
        </row>
        <row r="294">
          <cell r="A294" t="str">
            <v>Unidad laser para impresoras uds 15 o lexmar 610</v>
          </cell>
          <cell r="B294" t="str">
            <v>Unidad</v>
          </cell>
        </row>
        <row r="295">
          <cell r="A295" t="str">
            <v>Fusor C3969A</v>
          </cell>
          <cell r="B295" t="str">
            <v>Unidad</v>
          </cell>
        </row>
        <row r="298">
          <cell r="A298" t="str">
            <v>DOTACION</v>
          </cell>
          <cell r="B298" t="str">
            <v>DOTACION</v>
          </cell>
          <cell r="C298" t="str">
            <v>1.60.1</v>
          </cell>
          <cell r="D298" t="str">
            <v>Ropa de uso exterior para hombres.</v>
          </cell>
        </row>
        <row r="299">
          <cell r="A299" t="str">
            <v>Conjunto para aseo</v>
          </cell>
          <cell r="B299" t="str">
            <v>Unidad</v>
          </cell>
          <cell r="C299" t="str">
            <v>1.60.2</v>
          </cell>
          <cell r="D299" t="str">
            <v>Ropa de uso exterior para mujeres</v>
          </cell>
        </row>
        <row r="300">
          <cell r="A300" t="str">
            <v>Overol Tipo Piloto</v>
          </cell>
          <cell r="B300" t="str">
            <v>Unidad</v>
          </cell>
          <cell r="C300" t="str">
            <v>1.60.1</v>
          </cell>
          <cell r="D300" t="str">
            <v>Ropa de uso exterior para hombres.</v>
          </cell>
        </row>
        <row r="301">
          <cell r="A301" t="str">
            <v>Blusa Dril</v>
          </cell>
          <cell r="B301" t="str">
            <v>Unidad</v>
          </cell>
          <cell r="C301" t="str">
            <v>1.60.1</v>
          </cell>
          <cell r="D301" t="str">
            <v>Ropa de uso exterior para hombres.</v>
          </cell>
        </row>
        <row r="303">
          <cell r="A303" t="str">
            <v>COMBUSTIBLE</v>
          </cell>
          <cell r="B303" t="str">
            <v>GLOBAL</v>
          </cell>
        </row>
        <row r="304">
          <cell r="A304" t="str">
            <v>Aceite tres en uno</v>
          </cell>
          <cell r="B304" t="str">
            <v>FRASCO X 150 GR</v>
          </cell>
        </row>
        <row r="307">
          <cell r="A307" t="str">
            <v>OTROS MATERIALES Y SUMINISTROS</v>
          </cell>
        </row>
        <row r="308">
          <cell r="A308" t="str">
            <v>Medicina</v>
          </cell>
        </row>
        <row r="314">
          <cell r="A314" t="str">
            <v>TOTAL MATERIALES Y SUMINISTROS</v>
          </cell>
        </row>
        <row r="317">
          <cell r="A317" t="str">
            <v>COMPRA DE EQUIPO</v>
          </cell>
        </row>
        <row r="319">
          <cell r="A319" t="str">
            <v>EQUIPO DE SISTEMAS</v>
          </cell>
        </row>
        <row r="320">
          <cell r="A320" t="str">
            <v>Cable de poder para computador</v>
          </cell>
          <cell r="B320" t="str">
            <v>Unidad</v>
          </cell>
          <cell r="C320" t="str">
            <v>1.47.5</v>
          </cell>
          <cell r="D320" t="str">
            <v>Accesorios</v>
          </cell>
        </row>
        <row r="321">
          <cell r="A321" t="str">
            <v xml:space="preserve">Computador </v>
          </cell>
          <cell r="B321" t="str">
            <v>Unidad</v>
          </cell>
          <cell r="C321" t="str">
            <v>1.47.1</v>
          </cell>
          <cell r="D321" t="str">
            <v>Computadores</v>
          </cell>
        </row>
        <row r="322">
          <cell r="A322" t="str">
            <v>Computador Macintosh imac de las isguientes caracteristicas e17-inch widescreen lcd fiat, 800mhz power pc g4, nvidia geforce 4mx, 256 mb sdram, 80gb Ultraata hard drive 10/100 base t ethernet, 56k internal modem, apple pro speakers</v>
          </cell>
          <cell r="B322" t="str">
            <v>Unidad</v>
          </cell>
          <cell r="C322" t="str">
            <v>1.47.1</v>
          </cell>
          <cell r="D322" t="str">
            <v>Computadores</v>
          </cell>
        </row>
        <row r="323">
          <cell r="A323" t="str">
            <v>computador pc</v>
          </cell>
          <cell r="B323" t="str">
            <v>Unidad</v>
          </cell>
          <cell r="C323" t="str">
            <v>1.47.1</v>
          </cell>
          <cell r="D323" t="str">
            <v>Computadores</v>
          </cell>
        </row>
        <row r="324">
          <cell r="A324" t="str">
            <v>Computador portatil</v>
          </cell>
          <cell r="B324" t="str">
            <v>Unidad</v>
          </cell>
          <cell r="C324" t="str">
            <v>1.47.1</v>
          </cell>
          <cell r="D324" t="str">
            <v>Computadores</v>
          </cell>
        </row>
        <row r="325">
          <cell r="A325" t="str">
            <v>Impresora a color</v>
          </cell>
          <cell r="B325" t="str">
            <v>Unidad</v>
          </cell>
          <cell r="C325" t="str">
            <v>1.47.1</v>
          </cell>
          <cell r="D325" t="str">
            <v>Computadores</v>
          </cell>
        </row>
        <row r="326">
          <cell r="A326" t="str">
            <v>DISCO DURO DE 20 GB</v>
          </cell>
          <cell r="B326" t="str">
            <v>Unidad</v>
          </cell>
          <cell r="C326" t="str">
            <v>1.47.3</v>
          </cell>
          <cell r="D326" t="str">
            <v>Hardware</v>
          </cell>
        </row>
        <row r="327">
          <cell r="A327" t="str">
            <v>Impresora para stiker</v>
          </cell>
          <cell r="B327" t="str">
            <v>Unidad</v>
          </cell>
          <cell r="C327" t="str">
            <v>1.47.3</v>
          </cell>
          <cell r="D327" t="str">
            <v>Hardware</v>
          </cell>
        </row>
        <row r="328">
          <cell r="A328" t="str">
            <v>Mouse ps/2</v>
          </cell>
          <cell r="B328" t="str">
            <v>Unidad</v>
          </cell>
          <cell r="C328" t="str">
            <v>1.47.2</v>
          </cell>
          <cell r="D328" t="str">
            <v>Periferico</v>
          </cell>
        </row>
        <row r="329">
          <cell r="A329" t="str">
            <v>Mouse Apple Ref: PROMOUSE</v>
          </cell>
          <cell r="B329" t="str">
            <v>UNIDAD</v>
          </cell>
          <cell r="C329" t="str">
            <v>1.47.2</v>
          </cell>
          <cell r="D329" t="str">
            <v>Periferico</v>
          </cell>
        </row>
        <row r="330">
          <cell r="A330" t="str">
            <v>MOUSE  SERIAL</v>
          </cell>
          <cell r="B330" t="str">
            <v>Unidad</v>
          </cell>
          <cell r="C330" t="str">
            <v>1.47.2</v>
          </cell>
          <cell r="D330" t="str">
            <v>Periferico</v>
          </cell>
        </row>
        <row r="331">
          <cell r="A331" t="str">
            <v>Pantalla antibrillo</v>
          </cell>
          <cell r="B331" t="str">
            <v>Unidad</v>
          </cell>
          <cell r="C331" t="str">
            <v>1.47.5</v>
          </cell>
          <cell r="D331" t="str">
            <v>Accesorios</v>
          </cell>
        </row>
        <row r="332">
          <cell r="A332" t="str">
            <v>tambor de impresión c3967a</v>
          </cell>
          <cell r="B332" t="str">
            <v>Unidad</v>
          </cell>
          <cell r="C332" t="str">
            <v>1.47.3</v>
          </cell>
          <cell r="D332" t="str">
            <v>Hardware</v>
          </cell>
        </row>
        <row r="333">
          <cell r="A333" t="str">
            <v>juego de recogida c3120a</v>
          </cell>
          <cell r="B333" t="str">
            <v>Unidad</v>
          </cell>
          <cell r="C333" t="str">
            <v>1.47.3</v>
          </cell>
          <cell r="D333" t="str">
            <v>Hardware</v>
          </cell>
        </row>
        <row r="334">
          <cell r="A334" t="str">
            <v>Servidordedicado para hospedar la pagina web</v>
          </cell>
          <cell r="B334" t="str">
            <v>Unidad</v>
          </cell>
          <cell r="C334" t="str">
            <v>1.47.3</v>
          </cell>
          <cell r="D334" t="str">
            <v>Hardware</v>
          </cell>
        </row>
        <row r="335">
          <cell r="A335" t="str">
            <v>Actualizacion antivirus norton systemworks por 1 licencia</v>
          </cell>
          <cell r="B335" t="str">
            <v>Unidad</v>
          </cell>
          <cell r="C335" t="str">
            <v>1.47.4</v>
          </cell>
          <cell r="D335" t="str">
            <v>Software</v>
          </cell>
        </row>
        <row r="336">
          <cell r="A336" t="str">
            <v>Actualizacion Microsoft exchange 200 a 2002 molp de 150 licencias</v>
          </cell>
          <cell r="B336" t="str">
            <v>Unidad</v>
          </cell>
          <cell r="C336" t="str">
            <v>1.47.4</v>
          </cell>
          <cell r="D336" t="str">
            <v>Software</v>
          </cell>
        </row>
        <row r="337">
          <cell r="A337" t="str">
            <v>Adquisicion de 1 molp de 50 licencias de microsoft exchange 2002</v>
          </cell>
          <cell r="B337" t="str">
            <v>Unidad</v>
          </cell>
          <cell r="C337" t="str">
            <v>1.47.4</v>
          </cell>
          <cell r="D337" t="str">
            <v>Software</v>
          </cell>
        </row>
        <row r="338">
          <cell r="A338" t="str">
            <v>Adquisicion de windowa xp profesional edition 1 paquete y 9 licencias</v>
          </cell>
          <cell r="B338" t="str">
            <v>Unidad</v>
          </cell>
          <cell r="C338" t="str">
            <v>1.47.4</v>
          </cell>
          <cell r="D338" t="str">
            <v>Software</v>
          </cell>
        </row>
        <row r="339">
          <cell r="A339" t="str">
            <v>Adquisicion office xp profesional 1 paquete y 9 licencias</v>
          </cell>
          <cell r="B339" t="str">
            <v>Unidad</v>
          </cell>
          <cell r="C339" t="str">
            <v>1.47.4</v>
          </cell>
          <cell r="D339" t="str">
            <v>Software</v>
          </cell>
        </row>
        <row r="340">
          <cell r="A340" t="str">
            <v>Adquisicion de software aranda asset management AAM- SEQTECH para el departamento</v>
          </cell>
          <cell r="B340" t="str">
            <v>Unidad</v>
          </cell>
          <cell r="C340" t="str">
            <v>1.47.4</v>
          </cell>
          <cell r="D340" t="str">
            <v>Software</v>
          </cell>
        </row>
        <row r="341">
          <cell r="A341" t="str">
            <v>Actualizacion software macintosh, dreamweaver,flash fireworks, director, adobe photoshop, adobe pagemaker, adobe indesing, adobe ilustrator, adobe acrobat, adobe ilustrator, adobe acrobat, adobe livemotion, adobe premiere, carrara, painter,freehand y kpt</v>
          </cell>
          <cell r="B341" t="str">
            <v>Unidad</v>
          </cell>
          <cell r="C341" t="str">
            <v>1.47.4</v>
          </cell>
          <cell r="D341" t="str">
            <v>Software</v>
          </cell>
        </row>
        <row r="342">
          <cell r="A342" t="str">
            <v xml:space="preserve"> licencias para los software anteriormente relacionados</v>
          </cell>
          <cell r="B342" t="str">
            <v>Unidad</v>
          </cell>
          <cell r="C342" t="str">
            <v>1.47.4</v>
          </cell>
          <cell r="D342" t="str">
            <v>Software</v>
          </cell>
        </row>
        <row r="343">
          <cell r="A343" t="str">
            <v>Software para macintosh kpt vector effects, QTVR, ATM Deluxe, Norton optimizador, poser, photoshop elements, acrobat approval</v>
          </cell>
          <cell r="B343" t="str">
            <v>Unidad</v>
          </cell>
          <cell r="C343" t="str">
            <v>1.47.4</v>
          </cell>
          <cell r="D343" t="str">
            <v>Software</v>
          </cell>
        </row>
        <row r="344">
          <cell r="A344" t="str">
            <v>SIMM DE MEMORIA 32 MB</v>
          </cell>
          <cell r="B344" t="str">
            <v>Unidad</v>
          </cell>
          <cell r="C344" t="str">
            <v>1.47.3</v>
          </cell>
          <cell r="D344" t="str">
            <v>Hardware</v>
          </cell>
        </row>
        <row r="345">
          <cell r="A345" t="str">
            <v>Dimm de memoria de 250 mb para macintosh g3</v>
          </cell>
          <cell r="B345" t="str">
            <v>Unidad</v>
          </cell>
          <cell r="C345" t="str">
            <v>1.47.3</v>
          </cell>
          <cell r="D345" t="str">
            <v>Hardware</v>
          </cell>
        </row>
        <row r="346">
          <cell r="A346" t="str">
            <v>Dimm de memoria 64 mb</v>
          </cell>
          <cell r="B346" t="str">
            <v>Unidad</v>
          </cell>
          <cell r="C346" t="str">
            <v>1.47.3</v>
          </cell>
          <cell r="D346" t="str">
            <v>Hardware</v>
          </cell>
        </row>
        <row r="347">
          <cell r="A347" t="str">
            <v>Tarjeta de entrada para audio y video para equipo macintosh g3</v>
          </cell>
          <cell r="B347" t="str">
            <v>Unidad</v>
          </cell>
          <cell r="C347" t="str">
            <v>1.47.3</v>
          </cell>
          <cell r="D347" t="str">
            <v>Hardware</v>
          </cell>
        </row>
        <row r="348">
          <cell r="A348" t="str">
            <v>Tarjeta de proximidad para sistema de control de access</v>
          </cell>
          <cell r="B348" t="str">
            <v>Unidad</v>
          </cell>
          <cell r="C348" t="str">
            <v>1.47.3</v>
          </cell>
          <cell r="D348" t="str">
            <v>Hardware</v>
          </cell>
        </row>
        <row r="349">
          <cell r="A349" t="str">
            <v>TARJETA DE RED PCMCIA</v>
          </cell>
          <cell r="B349" t="str">
            <v>Unidad</v>
          </cell>
          <cell r="C349" t="str">
            <v>1.47.3</v>
          </cell>
          <cell r="D349" t="str">
            <v>Hardware</v>
          </cell>
        </row>
        <row r="350">
          <cell r="A350" t="str">
            <v xml:space="preserve">TARJETA DE RED 3 COM </v>
          </cell>
          <cell r="B350" t="str">
            <v>Unidad</v>
          </cell>
          <cell r="C350" t="str">
            <v>1.47.3</v>
          </cell>
          <cell r="D350" t="str">
            <v>Hardware</v>
          </cell>
        </row>
        <row r="351">
          <cell r="A351" t="str">
            <v>Teclado para computador</v>
          </cell>
          <cell r="B351" t="str">
            <v>UNIDAD</v>
          </cell>
          <cell r="C351" t="str">
            <v>1.47.2</v>
          </cell>
          <cell r="D351" t="str">
            <v>Periferico</v>
          </cell>
        </row>
        <row r="354">
          <cell r="A354" t="str">
            <v>EQUIPOS Y MAQUINA PARA OFICINA</v>
          </cell>
        </row>
        <row r="355">
          <cell r="A355" t="str">
            <v>Cosedora industrial</v>
          </cell>
          <cell r="B355" t="str">
            <v>Unidad</v>
          </cell>
          <cell r="C355" t="str">
            <v>1.52.2</v>
          </cell>
          <cell r="D355" t="str">
            <v>Elementos Y Accesorios De Oficina</v>
          </cell>
        </row>
        <row r="356">
          <cell r="A356" t="str">
            <v>Perforadora Industrial</v>
          </cell>
          <cell r="B356" t="str">
            <v>Unidad</v>
          </cell>
          <cell r="C356" t="str">
            <v>1.52.2</v>
          </cell>
          <cell r="D356" t="str">
            <v>Elementos Y Accesorios De Oficina</v>
          </cell>
        </row>
        <row r="357">
          <cell r="A357" t="str">
            <v>Sumadora calculadora casio dr 8620 de 16 digitos</v>
          </cell>
          <cell r="B357" t="str">
            <v>Unidad</v>
          </cell>
        </row>
        <row r="360">
          <cell r="A360" t="str">
            <v>OTROS EQUIPOS DE COMUNICACIÓN</v>
          </cell>
        </row>
        <row r="361">
          <cell r="A361" t="str">
            <v>fax panasonic</v>
          </cell>
          <cell r="B361" t="str">
            <v>Unidad</v>
          </cell>
          <cell r="C361" t="str">
            <v>1.36.1</v>
          </cell>
          <cell r="D361" t="str">
            <v>Equipos terminales de comunicaciones</v>
          </cell>
        </row>
        <row r="362">
          <cell r="A362" t="str">
            <v>Sistemas de procesamiento de voz conmutador</v>
          </cell>
          <cell r="B362" t="str">
            <v>UNIDAD</v>
          </cell>
          <cell r="C362" t="str">
            <v>1.36.1</v>
          </cell>
          <cell r="D362" t="str">
            <v>Equipos terminales de comunicaciones</v>
          </cell>
        </row>
        <row r="363">
          <cell r="A363" t="str">
            <v>TELEFONO PANASONIC MODELO KXTS15LX-W</v>
          </cell>
          <cell r="B363" t="str">
            <v>Unidad</v>
          </cell>
          <cell r="C363" t="str">
            <v>1.36.1</v>
          </cell>
          <cell r="D363" t="str">
            <v>Equipos terminales de comunicaciones</v>
          </cell>
        </row>
        <row r="364">
          <cell r="A364" t="str">
            <v>TELEFONO PANASONIC MODELO KXT53 SENCILLO</v>
          </cell>
          <cell r="B364" t="str">
            <v>Unidad</v>
          </cell>
          <cell r="C364" t="str">
            <v>1.36.1</v>
          </cell>
          <cell r="D364" t="str">
            <v>Equipos terminales de comunicaciones</v>
          </cell>
        </row>
        <row r="365">
          <cell r="A365" t="str">
            <v>TELEFONO PANASONIC MODELO KXT 2371</v>
          </cell>
          <cell r="B365" t="str">
            <v>Unidad</v>
          </cell>
          <cell r="C365" t="str">
            <v>1.36.1</v>
          </cell>
          <cell r="D365" t="str">
            <v>Equipos terminales de comunicaciones</v>
          </cell>
        </row>
        <row r="366">
          <cell r="A366" t="str">
            <v>TELEFONO PANASONIC MODELO KXT 2310</v>
          </cell>
          <cell r="B366" t="str">
            <v>Unidad</v>
          </cell>
          <cell r="C366" t="str">
            <v>1.36.1</v>
          </cell>
          <cell r="D366" t="str">
            <v>Equipos terminales de comunicaciones</v>
          </cell>
        </row>
        <row r="367">
          <cell r="A367" t="str">
            <v>Camara digital profesional (epson canon,etc</v>
          </cell>
          <cell r="B367" t="str">
            <v>Unidad</v>
          </cell>
          <cell r="C367" t="str">
            <v>1.44.1</v>
          </cell>
          <cell r="D367" t="str">
            <v>Camaras, fotografia en movimiento</v>
          </cell>
        </row>
        <row r="370">
          <cell r="A370" t="str">
            <v>HERRAMIENTAS</v>
          </cell>
        </row>
        <row r="371">
          <cell r="A371" t="str">
            <v>Escalera de extension</v>
          </cell>
          <cell r="B371" t="str">
            <v>UNIDAD</v>
          </cell>
          <cell r="C371" t="str">
            <v>1.30.2</v>
          </cell>
          <cell r="D371" t="str">
            <v>Herramientas manuales, sin filo y sin fuerza motriz</v>
          </cell>
        </row>
        <row r="372">
          <cell r="A372" t="str">
            <v>Kit destornilladores diferentes longitudes y calibres</v>
          </cell>
          <cell r="B372" t="str">
            <v>KIT</v>
          </cell>
          <cell r="C372" t="str">
            <v>1.30.1</v>
          </cell>
          <cell r="D372" t="str">
            <v>Herramientas manuales afiladas y sin fuerza motriz.</v>
          </cell>
        </row>
        <row r="373">
          <cell r="A373" t="str">
            <v>Kit de herramientas para automovil</v>
          </cell>
          <cell r="B373" t="str">
            <v>Unidad</v>
          </cell>
          <cell r="C373" t="str">
            <v>1.30.6</v>
          </cell>
          <cell r="D373" t="str">
            <v>Cajas de herramientas y ferreteria</v>
          </cell>
        </row>
        <row r="374">
          <cell r="A374" t="str">
            <v>kit 3964a</v>
          </cell>
          <cell r="B374" t="str">
            <v>Unidad</v>
          </cell>
        </row>
        <row r="375">
          <cell r="A375" t="str">
            <v xml:space="preserve">Multivoltiamperimetro digital </v>
          </cell>
          <cell r="B375" t="str">
            <v>UNIDAD</v>
          </cell>
          <cell r="C375" t="str">
            <v>1.31.3</v>
          </cell>
          <cell r="D375" t="str">
            <v>Grupos y paquetes de herramientas de medicion</v>
          </cell>
        </row>
        <row r="376">
          <cell r="A376" t="str">
            <v>Ponchadora de Golpe o Impacto</v>
          </cell>
          <cell r="B376" t="str">
            <v>UNIDAD</v>
          </cell>
          <cell r="C376" t="str">
            <v>1.30.2</v>
          </cell>
          <cell r="D376" t="str">
            <v>Herramientas manuales, sin filo y sin fuerza motriz</v>
          </cell>
        </row>
        <row r="377">
          <cell r="A377" t="str">
            <v>Probador y detector de daños cableado telefonico</v>
          </cell>
          <cell r="B377" t="str">
            <v>UNIDAD</v>
          </cell>
          <cell r="C377" t="str">
            <v>1.30.2</v>
          </cell>
          <cell r="D377" t="str">
            <v>Herramientas manuales, sin filo y sin fuerza motriz</v>
          </cell>
        </row>
        <row r="378">
          <cell r="A378" t="str">
            <v>Remachadora con remaches diversos tamaños</v>
          </cell>
          <cell r="B378" t="str">
            <v>UNIDAD</v>
          </cell>
          <cell r="C378" t="str">
            <v>1.14.29</v>
          </cell>
          <cell r="D378" t="str">
            <v>Maquinas remachadoras.</v>
          </cell>
        </row>
        <row r="379">
          <cell r="A379" t="str">
            <v>Taladro percutor Bosch</v>
          </cell>
          <cell r="B379" t="str">
            <v>UNIDAD</v>
          </cell>
          <cell r="C379" t="str">
            <v>1.30.3</v>
          </cell>
          <cell r="D379" t="str">
            <v>Herramientas manuales y con fuerza motriz.</v>
          </cell>
        </row>
        <row r="381">
          <cell r="A381" t="str">
            <v>BIENES MUEBLES (CENTROS VACACIONALES)</v>
          </cell>
        </row>
        <row r="382">
          <cell r="A382" t="str">
            <v>Mesas de noche</v>
          </cell>
          <cell r="B382" t="str">
            <v>UNIDAD</v>
          </cell>
          <cell r="C382" t="str">
            <v>1.48.1</v>
          </cell>
          <cell r="D382" t="str">
            <v>Muebles Domesticos Y De Oficina</v>
          </cell>
        </row>
      </sheetData>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PERVISORES"/>
      <sheetName val="TABLA DINAMICA"/>
      <sheetName val="SEGUIMIENTO CONTRATOS 2019"/>
      <sheetName val="LISTAS"/>
    </sheetNames>
    <sheetDataSet>
      <sheetData sheetId="0"/>
      <sheetData sheetId="1"/>
      <sheetData sheetId="2"/>
      <sheetData sheetId="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PERVISORES"/>
      <sheetName val="TABLA DINAMICA"/>
      <sheetName val="SEGUIMIENTO CONTRATOS 2019"/>
      <sheetName val="LISTAS"/>
    </sheetNames>
    <sheetDataSet>
      <sheetData sheetId="0"/>
      <sheetData sheetId="1"/>
      <sheetData sheetId="2"/>
      <sheetData sheetId="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
  <sheetViews>
    <sheetView workbookViewId="0">
      <selection activeCell="D10" sqref="D10"/>
    </sheetView>
  </sheetViews>
  <sheetFormatPr baseColWidth="10" defaultRowHeight="21" x14ac:dyDescent="0.35"/>
  <cols>
    <col min="1" max="1" width="24.90625" style="401" customWidth="1"/>
    <col min="2" max="2" width="21.81640625" style="402" customWidth="1"/>
    <col min="3" max="3" width="20.26953125" style="400" customWidth="1"/>
    <col min="4" max="4" width="22.08984375" customWidth="1"/>
  </cols>
  <sheetData>
    <row r="1" spans="1:4" ht="37.700000000000003" customHeight="1" x14ac:dyDescent="0.35">
      <c r="A1" s="806" t="s">
        <v>418</v>
      </c>
      <c r="B1" s="806"/>
      <c r="C1" s="806"/>
    </row>
    <row r="2" spans="1:4" ht="42" x14ac:dyDescent="0.35">
      <c r="A2" s="409" t="s">
        <v>390</v>
      </c>
      <c r="B2" s="403" t="s">
        <v>380</v>
      </c>
      <c r="C2" s="403" t="s">
        <v>387</v>
      </c>
    </row>
    <row r="3" spans="1:4" ht="42" x14ac:dyDescent="0.35">
      <c r="A3" s="407" t="s">
        <v>391</v>
      </c>
      <c r="B3" s="411">
        <v>88600000</v>
      </c>
      <c r="C3" s="412"/>
    </row>
    <row r="4" spans="1:4" ht="42" x14ac:dyDescent="0.35">
      <c r="A4" s="410" t="s">
        <v>379</v>
      </c>
      <c r="B4" s="403"/>
      <c r="C4" s="403"/>
    </row>
    <row r="5" spans="1:4" ht="63" x14ac:dyDescent="0.35">
      <c r="A5" s="407" t="s">
        <v>392</v>
      </c>
      <c r="B5" s="411">
        <v>2496100000</v>
      </c>
      <c r="C5" s="406"/>
    </row>
    <row r="6" spans="1:4" x14ac:dyDescent="0.35">
      <c r="A6" s="404" t="s">
        <v>381</v>
      </c>
      <c r="B6" s="405"/>
      <c r="C6" s="406">
        <v>14000000</v>
      </c>
    </row>
    <row r="7" spans="1:4" x14ac:dyDescent="0.35">
      <c r="A7" s="404" t="s">
        <v>382</v>
      </c>
      <c r="B7" s="405"/>
      <c r="C7" s="406">
        <v>39989100</v>
      </c>
    </row>
    <row r="8" spans="1:4" ht="63" x14ac:dyDescent="0.35">
      <c r="A8" s="404" t="s">
        <v>383</v>
      </c>
      <c r="B8" s="405"/>
      <c r="C8" s="406">
        <v>277300000</v>
      </c>
    </row>
    <row r="9" spans="1:4" ht="42" x14ac:dyDescent="0.35">
      <c r="A9" s="404" t="s">
        <v>385</v>
      </c>
      <c r="B9" s="405"/>
      <c r="C9" s="406">
        <v>1067877427.61</v>
      </c>
    </row>
    <row r="10" spans="1:4" ht="63" x14ac:dyDescent="0.35">
      <c r="A10" s="404" t="s">
        <v>386</v>
      </c>
      <c r="B10" s="405"/>
      <c r="C10" s="406">
        <v>70000000</v>
      </c>
    </row>
    <row r="11" spans="1:4" ht="42" x14ac:dyDescent="0.35">
      <c r="A11" s="404" t="s">
        <v>388</v>
      </c>
      <c r="B11" s="405"/>
      <c r="C11" s="406">
        <v>1115533472.3900001</v>
      </c>
      <c r="D11" s="413">
        <v>1112792640</v>
      </c>
    </row>
    <row r="12" spans="1:4" x14ac:dyDescent="0.35">
      <c r="A12" s="404" t="s">
        <v>389</v>
      </c>
      <c r="B12" s="405">
        <f>SUM(B3:B11)</f>
        <v>2584700000</v>
      </c>
      <c r="C12" s="405">
        <f>SUM(C3:C11)</f>
        <v>2584700000</v>
      </c>
      <c r="D12" s="413">
        <f>SUM(C11-D11)</f>
        <v>2740832.3900001049</v>
      </c>
    </row>
    <row r="13" spans="1:4" x14ac:dyDescent="0.35">
      <c r="C13" s="400">
        <f>SUM(B12-C12)</f>
        <v>0</v>
      </c>
      <c r="D13" s="408"/>
    </row>
  </sheetData>
  <mergeCells count="1">
    <mergeCell ref="A1:C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499984740745262"/>
  </sheetPr>
  <dimension ref="A1:L61"/>
  <sheetViews>
    <sheetView showGridLines="0" zoomScale="46" zoomScaleNormal="46" zoomScaleSheetLayoutView="24" zoomScalePageLayoutView="50" workbookViewId="0">
      <pane xSplit="7" ySplit="6" topLeftCell="H24" activePane="bottomRight" state="frozen"/>
      <selection pane="topRight" activeCell="N1" sqref="N1"/>
      <selection pane="bottomLeft" activeCell="A7" sqref="A7"/>
      <selection pane="bottomRight" activeCell="H45" sqref="H45"/>
    </sheetView>
  </sheetViews>
  <sheetFormatPr baseColWidth="10" defaultColWidth="7.90625" defaultRowHeight="15" x14ac:dyDescent="0.25"/>
  <cols>
    <col min="1" max="1" width="4.90625" style="31" customWidth="1"/>
    <col min="2" max="2" width="5.90625" style="207" customWidth="1"/>
    <col min="3" max="3" width="8.81640625" style="207" customWidth="1"/>
    <col min="4" max="4" width="5.54296875" style="207" customWidth="1"/>
    <col min="5" max="5" width="6.7265625" style="207" customWidth="1"/>
    <col min="6" max="6" width="6.453125" style="207" customWidth="1"/>
    <col min="7" max="7" width="51" style="31" customWidth="1"/>
    <col min="8" max="8" width="24.1796875" style="31" customWidth="1"/>
    <col min="9" max="9" width="24.08984375" style="31" customWidth="1"/>
    <col min="10" max="10" width="29.26953125" style="31" customWidth="1"/>
    <col min="11" max="11" width="28.453125" style="31" customWidth="1"/>
    <col min="12" max="12" width="35.6328125" style="31" customWidth="1"/>
    <col min="13" max="206" width="7.90625" style="31"/>
    <col min="207" max="207" width="2.6328125" style="31" customWidth="1"/>
    <col min="208" max="208" width="5.90625" style="31" customWidth="1"/>
    <col min="209" max="209" width="5.54296875" style="31" customWidth="1"/>
    <col min="210" max="213" width="2.6328125" style="31" customWidth="1"/>
    <col min="214" max="214" width="8.54296875" style="31" customWidth="1"/>
    <col min="215" max="215" width="2.6328125" style="31" customWidth="1"/>
    <col min="216" max="216" width="31.26953125" style="31" customWidth="1"/>
    <col min="217" max="219" width="0" style="31" hidden="1" customWidth="1"/>
    <col min="220" max="220" width="24.26953125" style="31" customWidth="1"/>
    <col min="221" max="221" width="17.6328125" style="31" customWidth="1"/>
    <col min="222" max="222" width="19.7265625" style="31" customWidth="1"/>
    <col min="223" max="223" width="20.81640625" style="31" customWidth="1"/>
    <col min="224" max="224" width="16.08984375" style="31" customWidth="1"/>
    <col min="225" max="225" width="16.7265625" style="31" customWidth="1"/>
    <col min="226" max="226" width="15.7265625" style="31" customWidth="1"/>
    <col min="227" max="227" width="18.36328125" style="31" customWidth="1"/>
    <col min="228" max="228" width="19.81640625" style="31" customWidth="1"/>
    <col min="229" max="229" width="23.26953125" style="31" customWidth="1"/>
    <col min="230" max="230" width="19.81640625" style="31" customWidth="1"/>
    <col min="231" max="231" width="17.08984375" style="31" customWidth="1"/>
    <col min="232" max="233" width="24.81640625" style="31" customWidth="1"/>
    <col min="234" max="234" width="21.6328125" style="31" customWidth="1"/>
    <col min="235" max="235" width="0" style="31" hidden="1" customWidth="1"/>
    <col min="236" max="236" width="24.08984375" style="31" customWidth="1"/>
    <col min="237" max="237" width="21.1796875" style="31" customWidth="1"/>
    <col min="238" max="238" width="23.81640625" style="31" customWidth="1"/>
    <col min="239" max="239" width="21.54296875" style="31" customWidth="1"/>
    <col min="240" max="240" width="15.36328125" style="31" customWidth="1"/>
    <col min="241" max="244" width="0" style="31" hidden="1" customWidth="1"/>
    <col min="245" max="245" width="2.08984375" style="31" customWidth="1"/>
    <col min="246" max="246" width="18.36328125" style="31" customWidth="1"/>
    <col min="247" max="247" width="20.26953125" style="31" customWidth="1"/>
    <col min="248" max="248" width="22.26953125" style="31" customWidth="1"/>
    <col min="249" max="249" width="23.81640625" style="31" customWidth="1"/>
    <col min="250" max="250" width="20.81640625" style="31" customWidth="1"/>
    <col min="251" max="251" width="9.36328125" style="31" customWidth="1"/>
    <col min="252" max="252" width="26.90625" style="31" customWidth="1"/>
    <col min="253" max="253" width="16.08984375" style="31" customWidth="1"/>
    <col min="254" max="462" width="7.90625" style="31"/>
    <col min="463" max="463" width="2.6328125" style="31" customWidth="1"/>
    <col min="464" max="464" width="5.90625" style="31" customWidth="1"/>
    <col min="465" max="465" width="5.54296875" style="31" customWidth="1"/>
    <col min="466" max="469" width="2.6328125" style="31" customWidth="1"/>
    <col min="470" max="470" width="8.54296875" style="31" customWidth="1"/>
    <col min="471" max="471" width="2.6328125" style="31" customWidth="1"/>
    <col min="472" max="472" width="31.26953125" style="31" customWidth="1"/>
    <col min="473" max="475" width="0" style="31" hidden="1" customWidth="1"/>
    <col min="476" max="476" width="24.26953125" style="31" customWidth="1"/>
    <col min="477" max="477" width="17.6328125" style="31" customWidth="1"/>
    <col min="478" max="478" width="19.7265625" style="31" customWidth="1"/>
    <col min="479" max="479" width="20.81640625" style="31" customWidth="1"/>
    <col min="480" max="480" width="16.08984375" style="31" customWidth="1"/>
    <col min="481" max="481" width="16.7265625" style="31" customWidth="1"/>
    <col min="482" max="482" width="15.7265625" style="31" customWidth="1"/>
    <col min="483" max="483" width="18.36328125" style="31" customWidth="1"/>
    <col min="484" max="484" width="19.81640625" style="31" customWidth="1"/>
    <col min="485" max="485" width="23.26953125" style="31" customWidth="1"/>
    <col min="486" max="486" width="19.81640625" style="31" customWidth="1"/>
    <col min="487" max="487" width="17.08984375" style="31" customWidth="1"/>
    <col min="488" max="489" width="24.81640625" style="31" customWidth="1"/>
    <col min="490" max="490" width="21.6328125" style="31" customWidth="1"/>
    <col min="491" max="491" width="0" style="31" hidden="1" customWidth="1"/>
    <col min="492" max="492" width="24.08984375" style="31" customWidth="1"/>
    <col min="493" max="493" width="21.1796875" style="31" customWidth="1"/>
    <col min="494" max="494" width="23.81640625" style="31" customWidth="1"/>
    <col min="495" max="495" width="21.54296875" style="31" customWidth="1"/>
    <col min="496" max="496" width="15.36328125" style="31" customWidth="1"/>
    <col min="497" max="500" width="0" style="31" hidden="1" customWidth="1"/>
    <col min="501" max="501" width="2.08984375" style="31" customWidth="1"/>
    <col min="502" max="502" width="18.36328125" style="31" customWidth="1"/>
    <col min="503" max="503" width="20.26953125" style="31" customWidth="1"/>
    <col min="504" max="504" width="22.26953125" style="31" customWidth="1"/>
    <col min="505" max="505" width="23.81640625" style="31" customWidth="1"/>
    <col min="506" max="506" width="20.81640625" style="31" customWidth="1"/>
    <col min="507" max="507" width="9.36328125" style="31" customWidth="1"/>
    <col min="508" max="508" width="26.90625" style="31" customWidth="1"/>
    <col min="509" max="509" width="16.08984375" style="31" customWidth="1"/>
    <col min="510" max="718" width="7.90625" style="31"/>
    <col min="719" max="719" width="2.6328125" style="31" customWidth="1"/>
    <col min="720" max="720" width="5.90625" style="31" customWidth="1"/>
    <col min="721" max="721" width="5.54296875" style="31" customWidth="1"/>
    <col min="722" max="725" width="2.6328125" style="31" customWidth="1"/>
    <col min="726" max="726" width="8.54296875" style="31" customWidth="1"/>
    <col min="727" max="727" width="2.6328125" style="31" customWidth="1"/>
    <col min="728" max="728" width="31.26953125" style="31" customWidth="1"/>
    <col min="729" max="731" width="0" style="31" hidden="1" customWidth="1"/>
    <col min="732" max="732" width="24.26953125" style="31" customWidth="1"/>
    <col min="733" max="733" width="17.6328125" style="31" customWidth="1"/>
    <col min="734" max="734" width="19.7265625" style="31" customWidth="1"/>
    <col min="735" max="735" width="20.81640625" style="31" customWidth="1"/>
    <col min="736" max="736" width="16.08984375" style="31" customWidth="1"/>
    <col min="737" max="737" width="16.7265625" style="31" customWidth="1"/>
    <col min="738" max="738" width="15.7265625" style="31" customWidth="1"/>
    <col min="739" max="739" width="18.36328125" style="31" customWidth="1"/>
    <col min="740" max="740" width="19.81640625" style="31" customWidth="1"/>
    <col min="741" max="741" width="23.26953125" style="31" customWidth="1"/>
    <col min="742" max="742" width="19.81640625" style="31" customWidth="1"/>
    <col min="743" max="743" width="17.08984375" style="31" customWidth="1"/>
    <col min="744" max="745" width="24.81640625" style="31" customWidth="1"/>
    <col min="746" max="746" width="21.6328125" style="31" customWidth="1"/>
    <col min="747" max="747" width="0" style="31" hidden="1" customWidth="1"/>
    <col min="748" max="748" width="24.08984375" style="31" customWidth="1"/>
    <col min="749" max="749" width="21.1796875" style="31" customWidth="1"/>
    <col min="750" max="750" width="23.81640625" style="31" customWidth="1"/>
    <col min="751" max="751" width="21.54296875" style="31" customWidth="1"/>
    <col min="752" max="752" width="15.36328125" style="31" customWidth="1"/>
    <col min="753" max="756" width="0" style="31" hidden="1" customWidth="1"/>
    <col min="757" max="757" width="2.08984375" style="31" customWidth="1"/>
    <col min="758" max="758" width="18.36328125" style="31" customWidth="1"/>
    <col min="759" max="759" width="20.26953125" style="31" customWidth="1"/>
    <col min="760" max="760" width="22.26953125" style="31" customWidth="1"/>
    <col min="761" max="761" width="23.81640625" style="31" customWidth="1"/>
    <col min="762" max="762" width="20.81640625" style="31" customWidth="1"/>
    <col min="763" max="763" width="9.36328125" style="31" customWidth="1"/>
    <col min="764" max="764" width="26.90625" style="31" customWidth="1"/>
    <col min="765" max="765" width="16.08984375" style="31" customWidth="1"/>
    <col min="766" max="974" width="7.90625" style="31"/>
    <col min="975" max="975" width="2.6328125" style="31" customWidth="1"/>
    <col min="976" max="976" width="5.90625" style="31" customWidth="1"/>
    <col min="977" max="977" width="5.54296875" style="31" customWidth="1"/>
    <col min="978" max="981" width="2.6328125" style="31" customWidth="1"/>
    <col min="982" max="982" width="8.54296875" style="31" customWidth="1"/>
    <col min="983" max="983" width="2.6328125" style="31" customWidth="1"/>
    <col min="984" max="984" width="31.26953125" style="31" customWidth="1"/>
    <col min="985" max="987" width="0" style="31" hidden="1" customWidth="1"/>
    <col min="988" max="988" width="24.26953125" style="31" customWidth="1"/>
    <col min="989" max="989" width="17.6328125" style="31" customWidth="1"/>
    <col min="990" max="990" width="19.7265625" style="31" customWidth="1"/>
    <col min="991" max="991" width="20.81640625" style="31" customWidth="1"/>
    <col min="992" max="992" width="16.08984375" style="31" customWidth="1"/>
    <col min="993" max="993" width="16.7265625" style="31" customWidth="1"/>
    <col min="994" max="994" width="15.7265625" style="31" customWidth="1"/>
    <col min="995" max="995" width="18.36328125" style="31" customWidth="1"/>
    <col min="996" max="996" width="19.81640625" style="31" customWidth="1"/>
    <col min="997" max="997" width="23.26953125" style="31" customWidth="1"/>
    <col min="998" max="998" width="19.81640625" style="31" customWidth="1"/>
    <col min="999" max="999" width="17.08984375" style="31" customWidth="1"/>
    <col min="1000" max="1001" width="24.81640625" style="31" customWidth="1"/>
    <col min="1002" max="1002" width="21.6328125" style="31" customWidth="1"/>
    <col min="1003" max="1003" width="0" style="31" hidden="1" customWidth="1"/>
    <col min="1004" max="1004" width="24.08984375" style="31" customWidth="1"/>
    <col min="1005" max="1005" width="21.1796875" style="31" customWidth="1"/>
    <col min="1006" max="1006" width="23.81640625" style="31" customWidth="1"/>
    <col min="1007" max="1007" width="21.54296875" style="31" customWidth="1"/>
    <col min="1008" max="1008" width="15.36328125" style="31" customWidth="1"/>
    <col min="1009" max="1012" width="0" style="31" hidden="1" customWidth="1"/>
    <col min="1013" max="1013" width="2.08984375" style="31" customWidth="1"/>
    <col min="1014" max="1014" width="18.36328125" style="31" customWidth="1"/>
    <col min="1015" max="1015" width="20.26953125" style="31" customWidth="1"/>
    <col min="1016" max="1016" width="22.26953125" style="31" customWidth="1"/>
    <col min="1017" max="1017" width="23.81640625" style="31" customWidth="1"/>
    <col min="1018" max="1018" width="20.81640625" style="31" customWidth="1"/>
    <col min="1019" max="1019" width="9.36328125" style="31" customWidth="1"/>
    <col min="1020" max="1020" width="26.90625" style="31" customWidth="1"/>
    <col min="1021" max="1021" width="16.08984375" style="31" customWidth="1"/>
    <col min="1022" max="1230" width="7.90625" style="31"/>
    <col min="1231" max="1231" width="2.6328125" style="31" customWidth="1"/>
    <col min="1232" max="1232" width="5.90625" style="31" customWidth="1"/>
    <col min="1233" max="1233" width="5.54296875" style="31" customWidth="1"/>
    <col min="1234" max="1237" width="2.6328125" style="31" customWidth="1"/>
    <col min="1238" max="1238" width="8.54296875" style="31" customWidth="1"/>
    <col min="1239" max="1239" width="2.6328125" style="31" customWidth="1"/>
    <col min="1240" max="1240" width="31.26953125" style="31" customWidth="1"/>
    <col min="1241" max="1243" width="0" style="31" hidden="1" customWidth="1"/>
    <col min="1244" max="1244" width="24.26953125" style="31" customWidth="1"/>
    <col min="1245" max="1245" width="17.6328125" style="31" customWidth="1"/>
    <col min="1246" max="1246" width="19.7265625" style="31" customWidth="1"/>
    <col min="1247" max="1247" width="20.81640625" style="31" customWidth="1"/>
    <col min="1248" max="1248" width="16.08984375" style="31" customWidth="1"/>
    <col min="1249" max="1249" width="16.7265625" style="31" customWidth="1"/>
    <col min="1250" max="1250" width="15.7265625" style="31" customWidth="1"/>
    <col min="1251" max="1251" width="18.36328125" style="31" customWidth="1"/>
    <col min="1252" max="1252" width="19.81640625" style="31" customWidth="1"/>
    <col min="1253" max="1253" width="23.26953125" style="31" customWidth="1"/>
    <col min="1254" max="1254" width="19.81640625" style="31" customWidth="1"/>
    <col min="1255" max="1255" width="17.08984375" style="31" customWidth="1"/>
    <col min="1256" max="1257" width="24.81640625" style="31" customWidth="1"/>
    <col min="1258" max="1258" width="21.6328125" style="31" customWidth="1"/>
    <col min="1259" max="1259" width="0" style="31" hidden="1" customWidth="1"/>
    <col min="1260" max="1260" width="24.08984375" style="31" customWidth="1"/>
    <col min="1261" max="1261" width="21.1796875" style="31" customWidth="1"/>
    <col min="1262" max="1262" width="23.81640625" style="31" customWidth="1"/>
    <col min="1263" max="1263" width="21.54296875" style="31" customWidth="1"/>
    <col min="1264" max="1264" width="15.36328125" style="31" customWidth="1"/>
    <col min="1265" max="1268" width="0" style="31" hidden="1" customWidth="1"/>
    <col min="1269" max="1269" width="2.08984375" style="31" customWidth="1"/>
    <col min="1270" max="1270" width="18.36328125" style="31" customWidth="1"/>
    <col min="1271" max="1271" width="20.26953125" style="31" customWidth="1"/>
    <col min="1272" max="1272" width="22.26953125" style="31" customWidth="1"/>
    <col min="1273" max="1273" width="23.81640625" style="31" customWidth="1"/>
    <col min="1274" max="1274" width="20.81640625" style="31" customWidth="1"/>
    <col min="1275" max="1275" width="9.36328125" style="31" customWidth="1"/>
    <col min="1276" max="1276" width="26.90625" style="31" customWidth="1"/>
    <col min="1277" max="1277" width="16.08984375" style="31" customWidth="1"/>
    <col min="1278" max="1486" width="7.90625" style="31"/>
    <col min="1487" max="1487" width="2.6328125" style="31" customWidth="1"/>
    <col min="1488" max="1488" width="5.90625" style="31" customWidth="1"/>
    <col min="1489" max="1489" width="5.54296875" style="31" customWidth="1"/>
    <col min="1490" max="1493" width="2.6328125" style="31" customWidth="1"/>
    <col min="1494" max="1494" width="8.54296875" style="31" customWidth="1"/>
    <col min="1495" max="1495" width="2.6328125" style="31" customWidth="1"/>
    <col min="1496" max="1496" width="31.26953125" style="31" customWidth="1"/>
    <col min="1497" max="1499" width="0" style="31" hidden="1" customWidth="1"/>
    <col min="1500" max="1500" width="24.26953125" style="31" customWidth="1"/>
    <col min="1501" max="1501" width="17.6328125" style="31" customWidth="1"/>
    <col min="1502" max="1502" width="19.7265625" style="31" customWidth="1"/>
    <col min="1503" max="1503" width="20.81640625" style="31" customWidth="1"/>
    <col min="1504" max="1504" width="16.08984375" style="31" customWidth="1"/>
    <col min="1505" max="1505" width="16.7265625" style="31" customWidth="1"/>
    <col min="1506" max="1506" width="15.7265625" style="31" customWidth="1"/>
    <col min="1507" max="1507" width="18.36328125" style="31" customWidth="1"/>
    <col min="1508" max="1508" width="19.81640625" style="31" customWidth="1"/>
    <col min="1509" max="1509" width="23.26953125" style="31" customWidth="1"/>
    <col min="1510" max="1510" width="19.81640625" style="31" customWidth="1"/>
    <col min="1511" max="1511" width="17.08984375" style="31" customWidth="1"/>
    <col min="1512" max="1513" width="24.81640625" style="31" customWidth="1"/>
    <col min="1514" max="1514" width="21.6328125" style="31" customWidth="1"/>
    <col min="1515" max="1515" width="0" style="31" hidden="1" customWidth="1"/>
    <col min="1516" max="1516" width="24.08984375" style="31" customWidth="1"/>
    <col min="1517" max="1517" width="21.1796875" style="31" customWidth="1"/>
    <col min="1518" max="1518" width="23.81640625" style="31" customWidth="1"/>
    <col min="1519" max="1519" width="21.54296875" style="31" customWidth="1"/>
    <col min="1520" max="1520" width="15.36328125" style="31" customWidth="1"/>
    <col min="1521" max="1524" width="0" style="31" hidden="1" customWidth="1"/>
    <col min="1525" max="1525" width="2.08984375" style="31" customWidth="1"/>
    <col min="1526" max="1526" width="18.36328125" style="31" customWidth="1"/>
    <col min="1527" max="1527" width="20.26953125" style="31" customWidth="1"/>
    <col min="1528" max="1528" width="22.26953125" style="31" customWidth="1"/>
    <col min="1529" max="1529" width="23.81640625" style="31" customWidth="1"/>
    <col min="1530" max="1530" width="20.81640625" style="31" customWidth="1"/>
    <col min="1531" max="1531" width="9.36328125" style="31" customWidth="1"/>
    <col min="1532" max="1532" width="26.90625" style="31" customWidth="1"/>
    <col min="1533" max="1533" width="16.08984375" style="31" customWidth="1"/>
    <col min="1534" max="1742" width="7.90625" style="31"/>
    <col min="1743" max="1743" width="2.6328125" style="31" customWidth="1"/>
    <col min="1744" max="1744" width="5.90625" style="31" customWidth="1"/>
    <col min="1745" max="1745" width="5.54296875" style="31" customWidth="1"/>
    <col min="1746" max="1749" width="2.6328125" style="31" customWidth="1"/>
    <col min="1750" max="1750" width="8.54296875" style="31" customWidth="1"/>
    <col min="1751" max="1751" width="2.6328125" style="31" customWidth="1"/>
    <col min="1752" max="1752" width="31.26953125" style="31" customWidth="1"/>
    <col min="1753" max="1755" width="0" style="31" hidden="1" customWidth="1"/>
    <col min="1756" max="1756" width="24.26953125" style="31" customWidth="1"/>
    <col min="1757" max="1757" width="17.6328125" style="31" customWidth="1"/>
    <col min="1758" max="1758" width="19.7265625" style="31" customWidth="1"/>
    <col min="1759" max="1759" width="20.81640625" style="31" customWidth="1"/>
    <col min="1760" max="1760" width="16.08984375" style="31" customWidth="1"/>
    <col min="1761" max="1761" width="16.7265625" style="31" customWidth="1"/>
    <col min="1762" max="1762" width="15.7265625" style="31" customWidth="1"/>
    <col min="1763" max="1763" width="18.36328125" style="31" customWidth="1"/>
    <col min="1764" max="1764" width="19.81640625" style="31" customWidth="1"/>
    <col min="1765" max="1765" width="23.26953125" style="31" customWidth="1"/>
    <col min="1766" max="1766" width="19.81640625" style="31" customWidth="1"/>
    <col min="1767" max="1767" width="17.08984375" style="31" customWidth="1"/>
    <col min="1768" max="1769" width="24.81640625" style="31" customWidth="1"/>
    <col min="1770" max="1770" width="21.6328125" style="31" customWidth="1"/>
    <col min="1771" max="1771" width="0" style="31" hidden="1" customWidth="1"/>
    <col min="1772" max="1772" width="24.08984375" style="31" customWidth="1"/>
    <col min="1773" max="1773" width="21.1796875" style="31" customWidth="1"/>
    <col min="1774" max="1774" width="23.81640625" style="31" customWidth="1"/>
    <col min="1775" max="1775" width="21.54296875" style="31" customWidth="1"/>
    <col min="1776" max="1776" width="15.36328125" style="31" customWidth="1"/>
    <col min="1777" max="1780" width="0" style="31" hidden="1" customWidth="1"/>
    <col min="1781" max="1781" width="2.08984375" style="31" customWidth="1"/>
    <col min="1782" max="1782" width="18.36328125" style="31" customWidth="1"/>
    <col min="1783" max="1783" width="20.26953125" style="31" customWidth="1"/>
    <col min="1784" max="1784" width="22.26953125" style="31" customWidth="1"/>
    <col min="1785" max="1785" width="23.81640625" style="31" customWidth="1"/>
    <col min="1786" max="1786" width="20.81640625" style="31" customWidth="1"/>
    <col min="1787" max="1787" width="9.36328125" style="31" customWidth="1"/>
    <col min="1788" max="1788" width="26.90625" style="31" customWidth="1"/>
    <col min="1789" max="1789" width="16.08984375" style="31" customWidth="1"/>
    <col min="1790" max="1998" width="7.90625" style="31"/>
    <col min="1999" max="1999" width="2.6328125" style="31" customWidth="1"/>
    <col min="2000" max="2000" width="5.90625" style="31" customWidth="1"/>
    <col min="2001" max="2001" width="5.54296875" style="31" customWidth="1"/>
    <col min="2002" max="2005" width="2.6328125" style="31" customWidth="1"/>
    <col min="2006" max="2006" width="8.54296875" style="31" customWidth="1"/>
    <col min="2007" max="2007" width="2.6328125" style="31" customWidth="1"/>
    <col min="2008" max="2008" width="31.26953125" style="31" customWidth="1"/>
    <col min="2009" max="2011" width="0" style="31" hidden="1" customWidth="1"/>
    <col min="2012" max="2012" width="24.26953125" style="31" customWidth="1"/>
    <col min="2013" max="2013" width="17.6328125" style="31" customWidth="1"/>
    <col min="2014" max="2014" width="19.7265625" style="31" customWidth="1"/>
    <col min="2015" max="2015" width="20.81640625" style="31" customWidth="1"/>
    <col min="2016" max="2016" width="16.08984375" style="31" customWidth="1"/>
    <col min="2017" max="2017" width="16.7265625" style="31" customWidth="1"/>
    <col min="2018" max="2018" width="15.7265625" style="31" customWidth="1"/>
    <col min="2019" max="2019" width="18.36328125" style="31" customWidth="1"/>
    <col min="2020" max="2020" width="19.81640625" style="31" customWidth="1"/>
    <col min="2021" max="2021" width="23.26953125" style="31" customWidth="1"/>
    <col min="2022" max="2022" width="19.81640625" style="31" customWidth="1"/>
    <col min="2023" max="2023" width="17.08984375" style="31" customWidth="1"/>
    <col min="2024" max="2025" width="24.81640625" style="31" customWidth="1"/>
    <col min="2026" max="2026" width="21.6328125" style="31" customWidth="1"/>
    <col min="2027" max="2027" width="0" style="31" hidden="1" customWidth="1"/>
    <col min="2028" max="2028" width="24.08984375" style="31" customWidth="1"/>
    <col min="2029" max="2029" width="21.1796875" style="31" customWidth="1"/>
    <col min="2030" max="2030" width="23.81640625" style="31" customWidth="1"/>
    <col min="2031" max="2031" width="21.54296875" style="31" customWidth="1"/>
    <col min="2032" max="2032" width="15.36328125" style="31" customWidth="1"/>
    <col min="2033" max="2036" width="0" style="31" hidden="1" customWidth="1"/>
    <col min="2037" max="2037" width="2.08984375" style="31" customWidth="1"/>
    <col min="2038" max="2038" width="18.36328125" style="31" customWidth="1"/>
    <col min="2039" max="2039" width="20.26953125" style="31" customWidth="1"/>
    <col min="2040" max="2040" width="22.26953125" style="31" customWidth="1"/>
    <col min="2041" max="2041" width="23.81640625" style="31" customWidth="1"/>
    <col min="2042" max="2042" width="20.81640625" style="31" customWidth="1"/>
    <col min="2043" max="2043" width="9.36328125" style="31" customWidth="1"/>
    <col min="2044" max="2044" width="26.90625" style="31" customWidth="1"/>
    <col min="2045" max="2045" width="16.08984375" style="31" customWidth="1"/>
    <col min="2046" max="2254" width="7.90625" style="31"/>
    <col min="2255" max="2255" width="2.6328125" style="31" customWidth="1"/>
    <col min="2256" max="2256" width="5.90625" style="31" customWidth="1"/>
    <col min="2257" max="2257" width="5.54296875" style="31" customWidth="1"/>
    <col min="2258" max="2261" width="2.6328125" style="31" customWidth="1"/>
    <col min="2262" max="2262" width="8.54296875" style="31" customWidth="1"/>
    <col min="2263" max="2263" width="2.6328125" style="31" customWidth="1"/>
    <col min="2264" max="2264" width="31.26953125" style="31" customWidth="1"/>
    <col min="2265" max="2267" width="0" style="31" hidden="1" customWidth="1"/>
    <col min="2268" max="2268" width="24.26953125" style="31" customWidth="1"/>
    <col min="2269" max="2269" width="17.6328125" style="31" customWidth="1"/>
    <col min="2270" max="2270" width="19.7265625" style="31" customWidth="1"/>
    <col min="2271" max="2271" width="20.81640625" style="31" customWidth="1"/>
    <col min="2272" max="2272" width="16.08984375" style="31" customWidth="1"/>
    <col min="2273" max="2273" width="16.7265625" style="31" customWidth="1"/>
    <col min="2274" max="2274" width="15.7265625" style="31" customWidth="1"/>
    <col min="2275" max="2275" width="18.36328125" style="31" customWidth="1"/>
    <col min="2276" max="2276" width="19.81640625" style="31" customWidth="1"/>
    <col min="2277" max="2277" width="23.26953125" style="31" customWidth="1"/>
    <col min="2278" max="2278" width="19.81640625" style="31" customWidth="1"/>
    <col min="2279" max="2279" width="17.08984375" style="31" customWidth="1"/>
    <col min="2280" max="2281" width="24.81640625" style="31" customWidth="1"/>
    <col min="2282" max="2282" width="21.6328125" style="31" customWidth="1"/>
    <col min="2283" max="2283" width="0" style="31" hidden="1" customWidth="1"/>
    <col min="2284" max="2284" width="24.08984375" style="31" customWidth="1"/>
    <col min="2285" max="2285" width="21.1796875" style="31" customWidth="1"/>
    <col min="2286" max="2286" width="23.81640625" style="31" customWidth="1"/>
    <col min="2287" max="2287" width="21.54296875" style="31" customWidth="1"/>
    <col min="2288" max="2288" width="15.36328125" style="31" customWidth="1"/>
    <col min="2289" max="2292" width="0" style="31" hidden="1" customWidth="1"/>
    <col min="2293" max="2293" width="2.08984375" style="31" customWidth="1"/>
    <col min="2294" max="2294" width="18.36328125" style="31" customWidth="1"/>
    <col min="2295" max="2295" width="20.26953125" style="31" customWidth="1"/>
    <col min="2296" max="2296" width="22.26953125" style="31" customWidth="1"/>
    <col min="2297" max="2297" width="23.81640625" style="31" customWidth="1"/>
    <col min="2298" max="2298" width="20.81640625" style="31" customWidth="1"/>
    <col min="2299" max="2299" width="9.36328125" style="31" customWidth="1"/>
    <col min="2300" max="2300" width="26.90625" style="31" customWidth="1"/>
    <col min="2301" max="2301" width="16.08984375" style="31" customWidth="1"/>
    <col min="2302" max="2510" width="7.90625" style="31"/>
    <col min="2511" max="2511" width="2.6328125" style="31" customWidth="1"/>
    <col min="2512" max="2512" width="5.90625" style="31" customWidth="1"/>
    <col min="2513" max="2513" width="5.54296875" style="31" customWidth="1"/>
    <col min="2514" max="2517" width="2.6328125" style="31" customWidth="1"/>
    <col min="2518" max="2518" width="8.54296875" style="31" customWidth="1"/>
    <col min="2519" max="2519" width="2.6328125" style="31" customWidth="1"/>
    <col min="2520" max="2520" width="31.26953125" style="31" customWidth="1"/>
    <col min="2521" max="2523" width="0" style="31" hidden="1" customWidth="1"/>
    <col min="2524" max="2524" width="24.26953125" style="31" customWidth="1"/>
    <col min="2525" max="2525" width="17.6328125" style="31" customWidth="1"/>
    <col min="2526" max="2526" width="19.7265625" style="31" customWidth="1"/>
    <col min="2527" max="2527" width="20.81640625" style="31" customWidth="1"/>
    <col min="2528" max="2528" width="16.08984375" style="31" customWidth="1"/>
    <col min="2529" max="2529" width="16.7265625" style="31" customWidth="1"/>
    <col min="2530" max="2530" width="15.7265625" style="31" customWidth="1"/>
    <col min="2531" max="2531" width="18.36328125" style="31" customWidth="1"/>
    <col min="2532" max="2532" width="19.81640625" style="31" customWidth="1"/>
    <col min="2533" max="2533" width="23.26953125" style="31" customWidth="1"/>
    <col min="2534" max="2534" width="19.81640625" style="31" customWidth="1"/>
    <col min="2535" max="2535" width="17.08984375" style="31" customWidth="1"/>
    <col min="2536" max="2537" width="24.81640625" style="31" customWidth="1"/>
    <col min="2538" max="2538" width="21.6328125" style="31" customWidth="1"/>
    <col min="2539" max="2539" width="0" style="31" hidden="1" customWidth="1"/>
    <col min="2540" max="2540" width="24.08984375" style="31" customWidth="1"/>
    <col min="2541" max="2541" width="21.1796875" style="31" customWidth="1"/>
    <col min="2542" max="2542" width="23.81640625" style="31" customWidth="1"/>
    <col min="2543" max="2543" width="21.54296875" style="31" customWidth="1"/>
    <col min="2544" max="2544" width="15.36328125" style="31" customWidth="1"/>
    <col min="2545" max="2548" width="0" style="31" hidden="1" customWidth="1"/>
    <col min="2549" max="2549" width="2.08984375" style="31" customWidth="1"/>
    <col min="2550" max="2550" width="18.36328125" style="31" customWidth="1"/>
    <col min="2551" max="2551" width="20.26953125" style="31" customWidth="1"/>
    <col min="2552" max="2552" width="22.26953125" style="31" customWidth="1"/>
    <col min="2553" max="2553" width="23.81640625" style="31" customWidth="1"/>
    <col min="2554" max="2554" width="20.81640625" style="31" customWidth="1"/>
    <col min="2555" max="2555" width="9.36328125" style="31" customWidth="1"/>
    <col min="2556" max="2556" width="26.90625" style="31" customWidth="1"/>
    <col min="2557" max="2557" width="16.08984375" style="31" customWidth="1"/>
    <col min="2558" max="2766" width="7.90625" style="31"/>
    <col min="2767" max="2767" width="2.6328125" style="31" customWidth="1"/>
    <col min="2768" max="2768" width="5.90625" style="31" customWidth="1"/>
    <col min="2769" max="2769" width="5.54296875" style="31" customWidth="1"/>
    <col min="2770" max="2773" width="2.6328125" style="31" customWidth="1"/>
    <col min="2774" max="2774" width="8.54296875" style="31" customWidth="1"/>
    <col min="2775" max="2775" width="2.6328125" style="31" customWidth="1"/>
    <col min="2776" max="2776" width="31.26953125" style="31" customWidth="1"/>
    <col min="2777" max="2779" width="0" style="31" hidden="1" customWidth="1"/>
    <col min="2780" max="2780" width="24.26953125" style="31" customWidth="1"/>
    <col min="2781" max="2781" width="17.6328125" style="31" customWidth="1"/>
    <col min="2782" max="2782" width="19.7265625" style="31" customWidth="1"/>
    <col min="2783" max="2783" width="20.81640625" style="31" customWidth="1"/>
    <col min="2784" max="2784" width="16.08984375" style="31" customWidth="1"/>
    <col min="2785" max="2785" width="16.7265625" style="31" customWidth="1"/>
    <col min="2786" max="2786" width="15.7265625" style="31" customWidth="1"/>
    <col min="2787" max="2787" width="18.36328125" style="31" customWidth="1"/>
    <col min="2788" max="2788" width="19.81640625" style="31" customWidth="1"/>
    <col min="2789" max="2789" width="23.26953125" style="31" customWidth="1"/>
    <col min="2790" max="2790" width="19.81640625" style="31" customWidth="1"/>
    <col min="2791" max="2791" width="17.08984375" style="31" customWidth="1"/>
    <col min="2792" max="2793" width="24.81640625" style="31" customWidth="1"/>
    <col min="2794" max="2794" width="21.6328125" style="31" customWidth="1"/>
    <col min="2795" max="2795" width="0" style="31" hidden="1" customWidth="1"/>
    <col min="2796" max="2796" width="24.08984375" style="31" customWidth="1"/>
    <col min="2797" max="2797" width="21.1796875" style="31" customWidth="1"/>
    <col min="2798" max="2798" width="23.81640625" style="31" customWidth="1"/>
    <col min="2799" max="2799" width="21.54296875" style="31" customWidth="1"/>
    <col min="2800" max="2800" width="15.36328125" style="31" customWidth="1"/>
    <col min="2801" max="2804" width="0" style="31" hidden="1" customWidth="1"/>
    <col min="2805" max="2805" width="2.08984375" style="31" customWidth="1"/>
    <col min="2806" max="2806" width="18.36328125" style="31" customWidth="1"/>
    <col min="2807" max="2807" width="20.26953125" style="31" customWidth="1"/>
    <col min="2808" max="2808" width="22.26953125" style="31" customWidth="1"/>
    <col min="2809" max="2809" width="23.81640625" style="31" customWidth="1"/>
    <col min="2810" max="2810" width="20.81640625" style="31" customWidth="1"/>
    <col min="2811" max="2811" width="9.36328125" style="31" customWidth="1"/>
    <col min="2812" max="2812" width="26.90625" style="31" customWidth="1"/>
    <col min="2813" max="2813" width="16.08984375" style="31" customWidth="1"/>
    <col min="2814" max="3022" width="7.90625" style="31"/>
    <col min="3023" max="3023" width="2.6328125" style="31" customWidth="1"/>
    <col min="3024" max="3024" width="5.90625" style="31" customWidth="1"/>
    <col min="3025" max="3025" width="5.54296875" style="31" customWidth="1"/>
    <col min="3026" max="3029" width="2.6328125" style="31" customWidth="1"/>
    <col min="3030" max="3030" width="8.54296875" style="31" customWidth="1"/>
    <col min="3031" max="3031" width="2.6328125" style="31" customWidth="1"/>
    <col min="3032" max="3032" width="31.26953125" style="31" customWidth="1"/>
    <col min="3033" max="3035" width="0" style="31" hidden="1" customWidth="1"/>
    <col min="3036" max="3036" width="24.26953125" style="31" customWidth="1"/>
    <col min="3037" max="3037" width="17.6328125" style="31" customWidth="1"/>
    <col min="3038" max="3038" width="19.7265625" style="31" customWidth="1"/>
    <col min="3039" max="3039" width="20.81640625" style="31" customWidth="1"/>
    <col min="3040" max="3040" width="16.08984375" style="31" customWidth="1"/>
    <col min="3041" max="3041" width="16.7265625" style="31" customWidth="1"/>
    <col min="3042" max="3042" width="15.7265625" style="31" customWidth="1"/>
    <col min="3043" max="3043" width="18.36328125" style="31" customWidth="1"/>
    <col min="3044" max="3044" width="19.81640625" style="31" customWidth="1"/>
    <col min="3045" max="3045" width="23.26953125" style="31" customWidth="1"/>
    <col min="3046" max="3046" width="19.81640625" style="31" customWidth="1"/>
    <col min="3047" max="3047" width="17.08984375" style="31" customWidth="1"/>
    <col min="3048" max="3049" width="24.81640625" style="31" customWidth="1"/>
    <col min="3050" max="3050" width="21.6328125" style="31" customWidth="1"/>
    <col min="3051" max="3051" width="0" style="31" hidden="1" customWidth="1"/>
    <col min="3052" max="3052" width="24.08984375" style="31" customWidth="1"/>
    <col min="3053" max="3053" width="21.1796875" style="31" customWidth="1"/>
    <col min="3054" max="3054" width="23.81640625" style="31" customWidth="1"/>
    <col min="3055" max="3055" width="21.54296875" style="31" customWidth="1"/>
    <col min="3056" max="3056" width="15.36328125" style="31" customWidth="1"/>
    <col min="3057" max="3060" width="0" style="31" hidden="1" customWidth="1"/>
    <col min="3061" max="3061" width="2.08984375" style="31" customWidth="1"/>
    <col min="3062" max="3062" width="18.36328125" style="31" customWidth="1"/>
    <col min="3063" max="3063" width="20.26953125" style="31" customWidth="1"/>
    <col min="3064" max="3064" width="22.26953125" style="31" customWidth="1"/>
    <col min="3065" max="3065" width="23.81640625" style="31" customWidth="1"/>
    <col min="3066" max="3066" width="20.81640625" style="31" customWidth="1"/>
    <col min="3067" max="3067" width="9.36328125" style="31" customWidth="1"/>
    <col min="3068" max="3068" width="26.90625" style="31" customWidth="1"/>
    <col min="3069" max="3069" width="16.08984375" style="31" customWidth="1"/>
    <col min="3070" max="3278" width="7.90625" style="31"/>
    <col min="3279" max="3279" width="2.6328125" style="31" customWidth="1"/>
    <col min="3280" max="3280" width="5.90625" style="31" customWidth="1"/>
    <col min="3281" max="3281" width="5.54296875" style="31" customWidth="1"/>
    <col min="3282" max="3285" width="2.6328125" style="31" customWidth="1"/>
    <col min="3286" max="3286" width="8.54296875" style="31" customWidth="1"/>
    <col min="3287" max="3287" width="2.6328125" style="31" customWidth="1"/>
    <col min="3288" max="3288" width="31.26953125" style="31" customWidth="1"/>
    <col min="3289" max="3291" width="0" style="31" hidden="1" customWidth="1"/>
    <col min="3292" max="3292" width="24.26953125" style="31" customWidth="1"/>
    <col min="3293" max="3293" width="17.6328125" style="31" customWidth="1"/>
    <col min="3294" max="3294" width="19.7265625" style="31" customWidth="1"/>
    <col min="3295" max="3295" width="20.81640625" style="31" customWidth="1"/>
    <col min="3296" max="3296" width="16.08984375" style="31" customWidth="1"/>
    <col min="3297" max="3297" width="16.7265625" style="31" customWidth="1"/>
    <col min="3298" max="3298" width="15.7265625" style="31" customWidth="1"/>
    <col min="3299" max="3299" width="18.36328125" style="31" customWidth="1"/>
    <col min="3300" max="3300" width="19.81640625" style="31" customWidth="1"/>
    <col min="3301" max="3301" width="23.26953125" style="31" customWidth="1"/>
    <col min="3302" max="3302" width="19.81640625" style="31" customWidth="1"/>
    <col min="3303" max="3303" width="17.08984375" style="31" customWidth="1"/>
    <col min="3304" max="3305" width="24.81640625" style="31" customWidth="1"/>
    <col min="3306" max="3306" width="21.6328125" style="31" customWidth="1"/>
    <col min="3307" max="3307" width="0" style="31" hidden="1" customWidth="1"/>
    <col min="3308" max="3308" width="24.08984375" style="31" customWidth="1"/>
    <col min="3309" max="3309" width="21.1796875" style="31" customWidth="1"/>
    <col min="3310" max="3310" width="23.81640625" style="31" customWidth="1"/>
    <col min="3311" max="3311" width="21.54296875" style="31" customWidth="1"/>
    <col min="3312" max="3312" width="15.36328125" style="31" customWidth="1"/>
    <col min="3313" max="3316" width="0" style="31" hidden="1" customWidth="1"/>
    <col min="3317" max="3317" width="2.08984375" style="31" customWidth="1"/>
    <col min="3318" max="3318" width="18.36328125" style="31" customWidth="1"/>
    <col min="3319" max="3319" width="20.26953125" style="31" customWidth="1"/>
    <col min="3320" max="3320" width="22.26953125" style="31" customWidth="1"/>
    <col min="3321" max="3321" width="23.81640625" style="31" customWidth="1"/>
    <col min="3322" max="3322" width="20.81640625" style="31" customWidth="1"/>
    <col min="3323" max="3323" width="9.36328125" style="31" customWidth="1"/>
    <col min="3324" max="3324" width="26.90625" style="31" customWidth="1"/>
    <col min="3325" max="3325" width="16.08984375" style="31" customWidth="1"/>
    <col min="3326" max="3534" width="7.90625" style="31"/>
    <col min="3535" max="3535" width="2.6328125" style="31" customWidth="1"/>
    <col min="3536" max="3536" width="5.90625" style="31" customWidth="1"/>
    <col min="3537" max="3537" width="5.54296875" style="31" customWidth="1"/>
    <col min="3538" max="3541" width="2.6328125" style="31" customWidth="1"/>
    <col min="3542" max="3542" width="8.54296875" style="31" customWidth="1"/>
    <col min="3543" max="3543" width="2.6328125" style="31" customWidth="1"/>
    <col min="3544" max="3544" width="31.26953125" style="31" customWidth="1"/>
    <col min="3545" max="3547" width="0" style="31" hidden="1" customWidth="1"/>
    <col min="3548" max="3548" width="24.26953125" style="31" customWidth="1"/>
    <col min="3549" max="3549" width="17.6328125" style="31" customWidth="1"/>
    <col min="3550" max="3550" width="19.7265625" style="31" customWidth="1"/>
    <col min="3551" max="3551" width="20.81640625" style="31" customWidth="1"/>
    <col min="3552" max="3552" width="16.08984375" style="31" customWidth="1"/>
    <col min="3553" max="3553" width="16.7265625" style="31" customWidth="1"/>
    <col min="3554" max="3554" width="15.7265625" style="31" customWidth="1"/>
    <col min="3555" max="3555" width="18.36328125" style="31" customWidth="1"/>
    <col min="3556" max="3556" width="19.81640625" style="31" customWidth="1"/>
    <col min="3557" max="3557" width="23.26953125" style="31" customWidth="1"/>
    <col min="3558" max="3558" width="19.81640625" style="31" customWidth="1"/>
    <col min="3559" max="3559" width="17.08984375" style="31" customWidth="1"/>
    <col min="3560" max="3561" width="24.81640625" style="31" customWidth="1"/>
    <col min="3562" max="3562" width="21.6328125" style="31" customWidth="1"/>
    <col min="3563" max="3563" width="0" style="31" hidden="1" customWidth="1"/>
    <col min="3564" max="3564" width="24.08984375" style="31" customWidth="1"/>
    <col min="3565" max="3565" width="21.1796875" style="31" customWidth="1"/>
    <col min="3566" max="3566" width="23.81640625" style="31" customWidth="1"/>
    <col min="3567" max="3567" width="21.54296875" style="31" customWidth="1"/>
    <col min="3568" max="3568" width="15.36328125" style="31" customWidth="1"/>
    <col min="3569" max="3572" width="0" style="31" hidden="1" customWidth="1"/>
    <col min="3573" max="3573" width="2.08984375" style="31" customWidth="1"/>
    <col min="3574" max="3574" width="18.36328125" style="31" customWidth="1"/>
    <col min="3575" max="3575" width="20.26953125" style="31" customWidth="1"/>
    <col min="3576" max="3576" width="22.26953125" style="31" customWidth="1"/>
    <col min="3577" max="3577" width="23.81640625" style="31" customWidth="1"/>
    <col min="3578" max="3578" width="20.81640625" style="31" customWidth="1"/>
    <col min="3579" max="3579" width="9.36328125" style="31" customWidth="1"/>
    <col min="3580" max="3580" width="26.90625" style="31" customWidth="1"/>
    <col min="3581" max="3581" width="16.08984375" style="31" customWidth="1"/>
    <col min="3582" max="3790" width="7.90625" style="31"/>
    <col min="3791" max="3791" width="2.6328125" style="31" customWidth="1"/>
    <col min="3792" max="3792" width="5.90625" style="31" customWidth="1"/>
    <col min="3793" max="3793" width="5.54296875" style="31" customWidth="1"/>
    <col min="3794" max="3797" width="2.6328125" style="31" customWidth="1"/>
    <col min="3798" max="3798" width="8.54296875" style="31" customWidth="1"/>
    <col min="3799" max="3799" width="2.6328125" style="31" customWidth="1"/>
    <col min="3800" max="3800" width="31.26953125" style="31" customWidth="1"/>
    <col min="3801" max="3803" width="0" style="31" hidden="1" customWidth="1"/>
    <col min="3804" max="3804" width="24.26953125" style="31" customWidth="1"/>
    <col min="3805" max="3805" width="17.6328125" style="31" customWidth="1"/>
    <col min="3806" max="3806" width="19.7265625" style="31" customWidth="1"/>
    <col min="3807" max="3807" width="20.81640625" style="31" customWidth="1"/>
    <col min="3808" max="3808" width="16.08984375" style="31" customWidth="1"/>
    <col min="3809" max="3809" width="16.7265625" style="31" customWidth="1"/>
    <col min="3810" max="3810" width="15.7265625" style="31" customWidth="1"/>
    <col min="3811" max="3811" width="18.36328125" style="31" customWidth="1"/>
    <col min="3812" max="3812" width="19.81640625" style="31" customWidth="1"/>
    <col min="3813" max="3813" width="23.26953125" style="31" customWidth="1"/>
    <col min="3814" max="3814" width="19.81640625" style="31" customWidth="1"/>
    <col min="3815" max="3815" width="17.08984375" style="31" customWidth="1"/>
    <col min="3816" max="3817" width="24.81640625" style="31" customWidth="1"/>
    <col min="3818" max="3818" width="21.6328125" style="31" customWidth="1"/>
    <col min="3819" max="3819" width="0" style="31" hidden="1" customWidth="1"/>
    <col min="3820" max="3820" width="24.08984375" style="31" customWidth="1"/>
    <col min="3821" max="3821" width="21.1796875" style="31" customWidth="1"/>
    <col min="3822" max="3822" width="23.81640625" style="31" customWidth="1"/>
    <col min="3823" max="3823" width="21.54296875" style="31" customWidth="1"/>
    <col min="3824" max="3824" width="15.36328125" style="31" customWidth="1"/>
    <col min="3825" max="3828" width="0" style="31" hidden="1" customWidth="1"/>
    <col min="3829" max="3829" width="2.08984375" style="31" customWidth="1"/>
    <col min="3830" max="3830" width="18.36328125" style="31" customWidth="1"/>
    <col min="3831" max="3831" width="20.26953125" style="31" customWidth="1"/>
    <col min="3832" max="3832" width="22.26953125" style="31" customWidth="1"/>
    <col min="3833" max="3833" width="23.81640625" style="31" customWidth="1"/>
    <col min="3834" max="3834" width="20.81640625" style="31" customWidth="1"/>
    <col min="3835" max="3835" width="9.36328125" style="31" customWidth="1"/>
    <col min="3836" max="3836" width="26.90625" style="31" customWidth="1"/>
    <col min="3837" max="3837" width="16.08984375" style="31" customWidth="1"/>
    <col min="3838" max="4046" width="7.90625" style="31"/>
    <col min="4047" max="4047" width="2.6328125" style="31" customWidth="1"/>
    <col min="4048" max="4048" width="5.90625" style="31" customWidth="1"/>
    <col min="4049" max="4049" width="5.54296875" style="31" customWidth="1"/>
    <col min="4050" max="4053" width="2.6328125" style="31" customWidth="1"/>
    <col min="4054" max="4054" width="8.54296875" style="31" customWidth="1"/>
    <col min="4055" max="4055" width="2.6328125" style="31" customWidth="1"/>
    <col min="4056" max="4056" width="31.26953125" style="31" customWidth="1"/>
    <col min="4057" max="4059" width="0" style="31" hidden="1" customWidth="1"/>
    <col min="4060" max="4060" width="24.26953125" style="31" customWidth="1"/>
    <col min="4061" max="4061" width="17.6328125" style="31" customWidth="1"/>
    <col min="4062" max="4062" width="19.7265625" style="31" customWidth="1"/>
    <col min="4063" max="4063" width="20.81640625" style="31" customWidth="1"/>
    <col min="4064" max="4064" width="16.08984375" style="31" customWidth="1"/>
    <col min="4065" max="4065" width="16.7265625" style="31" customWidth="1"/>
    <col min="4066" max="4066" width="15.7265625" style="31" customWidth="1"/>
    <col min="4067" max="4067" width="18.36328125" style="31" customWidth="1"/>
    <col min="4068" max="4068" width="19.81640625" style="31" customWidth="1"/>
    <col min="4069" max="4069" width="23.26953125" style="31" customWidth="1"/>
    <col min="4070" max="4070" width="19.81640625" style="31" customWidth="1"/>
    <col min="4071" max="4071" width="17.08984375" style="31" customWidth="1"/>
    <col min="4072" max="4073" width="24.81640625" style="31" customWidth="1"/>
    <col min="4074" max="4074" width="21.6328125" style="31" customWidth="1"/>
    <col min="4075" max="4075" width="0" style="31" hidden="1" customWidth="1"/>
    <col min="4076" max="4076" width="24.08984375" style="31" customWidth="1"/>
    <col min="4077" max="4077" width="21.1796875" style="31" customWidth="1"/>
    <col min="4078" max="4078" width="23.81640625" style="31" customWidth="1"/>
    <col min="4079" max="4079" width="21.54296875" style="31" customWidth="1"/>
    <col min="4080" max="4080" width="15.36328125" style="31" customWidth="1"/>
    <col min="4081" max="4084" width="0" style="31" hidden="1" customWidth="1"/>
    <col min="4085" max="4085" width="2.08984375" style="31" customWidth="1"/>
    <col min="4086" max="4086" width="18.36328125" style="31" customWidth="1"/>
    <col min="4087" max="4087" width="20.26953125" style="31" customWidth="1"/>
    <col min="4088" max="4088" width="22.26953125" style="31" customWidth="1"/>
    <col min="4089" max="4089" width="23.81640625" style="31" customWidth="1"/>
    <col min="4090" max="4090" width="20.81640625" style="31" customWidth="1"/>
    <col min="4091" max="4091" width="9.36328125" style="31" customWidth="1"/>
    <col min="4092" max="4092" width="26.90625" style="31" customWidth="1"/>
    <col min="4093" max="4093" width="16.08984375" style="31" customWidth="1"/>
    <col min="4094" max="4302" width="7.90625" style="31"/>
    <col min="4303" max="4303" width="2.6328125" style="31" customWidth="1"/>
    <col min="4304" max="4304" width="5.90625" style="31" customWidth="1"/>
    <col min="4305" max="4305" width="5.54296875" style="31" customWidth="1"/>
    <col min="4306" max="4309" width="2.6328125" style="31" customWidth="1"/>
    <col min="4310" max="4310" width="8.54296875" style="31" customWidth="1"/>
    <col min="4311" max="4311" width="2.6328125" style="31" customWidth="1"/>
    <col min="4312" max="4312" width="31.26953125" style="31" customWidth="1"/>
    <col min="4313" max="4315" width="0" style="31" hidden="1" customWidth="1"/>
    <col min="4316" max="4316" width="24.26953125" style="31" customWidth="1"/>
    <col min="4317" max="4317" width="17.6328125" style="31" customWidth="1"/>
    <col min="4318" max="4318" width="19.7265625" style="31" customWidth="1"/>
    <col min="4319" max="4319" width="20.81640625" style="31" customWidth="1"/>
    <col min="4320" max="4320" width="16.08984375" style="31" customWidth="1"/>
    <col min="4321" max="4321" width="16.7265625" style="31" customWidth="1"/>
    <col min="4322" max="4322" width="15.7265625" style="31" customWidth="1"/>
    <col min="4323" max="4323" width="18.36328125" style="31" customWidth="1"/>
    <col min="4324" max="4324" width="19.81640625" style="31" customWidth="1"/>
    <col min="4325" max="4325" width="23.26953125" style="31" customWidth="1"/>
    <col min="4326" max="4326" width="19.81640625" style="31" customWidth="1"/>
    <col min="4327" max="4327" width="17.08984375" style="31" customWidth="1"/>
    <col min="4328" max="4329" width="24.81640625" style="31" customWidth="1"/>
    <col min="4330" max="4330" width="21.6328125" style="31" customWidth="1"/>
    <col min="4331" max="4331" width="0" style="31" hidden="1" customWidth="1"/>
    <col min="4332" max="4332" width="24.08984375" style="31" customWidth="1"/>
    <col min="4333" max="4333" width="21.1796875" style="31" customWidth="1"/>
    <col min="4334" max="4334" width="23.81640625" style="31" customWidth="1"/>
    <col min="4335" max="4335" width="21.54296875" style="31" customWidth="1"/>
    <col min="4336" max="4336" width="15.36328125" style="31" customWidth="1"/>
    <col min="4337" max="4340" width="0" style="31" hidden="1" customWidth="1"/>
    <col min="4341" max="4341" width="2.08984375" style="31" customWidth="1"/>
    <col min="4342" max="4342" width="18.36328125" style="31" customWidth="1"/>
    <col min="4343" max="4343" width="20.26953125" style="31" customWidth="1"/>
    <col min="4344" max="4344" width="22.26953125" style="31" customWidth="1"/>
    <col min="4345" max="4345" width="23.81640625" style="31" customWidth="1"/>
    <col min="4346" max="4346" width="20.81640625" style="31" customWidth="1"/>
    <col min="4347" max="4347" width="9.36328125" style="31" customWidth="1"/>
    <col min="4348" max="4348" width="26.90625" style="31" customWidth="1"/>
    <col min="4349" max="4349" width="16.08984375" style="31" customWidth="1"/>
    <col min="4350" max="4558" width="7.90625" style="31"/>
    <col min="4559" max="4559" width="2.6328125" style="31" customWidth="1"/>
    <col min="4560" max="4560" width="5.90625" style="31" customWidth="1"/>
    <col min="4561" max="4561" width="5.54296875" style="31" customWidth="1"/>
    <col min="4562" max="4565" width="2.6328125" style="31" customWidth="1"/>
    <col min="4566" max="4566" width="8.54296875" style="31" customWidth="1"/>
    <col min="4567" max="4567" width="2.6328125" style="31" customWidth="1"/>
    <col min="4568" max="4568" width="31.26953125" style="31" customWidth="1"/>
    <col min="4569" max="4571" width="0" style="31" hidden="1" customWidth="1"/>
    <col min="4572" max="4572" width="24.26953125" style="31" customWidth="1"/>
    <col min="4573" max="4573" width="17.6328125" style="31" customWidth="1"/>
    <col min="4574" max="4574" width="19.7265625" style="31" customWidth="1"/>
    <col min="4575" max="4575" width="20.81640625" style="31" customWidth="1"/>
    <col min="4576" max="4576" width="16.08984375" style="31" customWidth="1"/>
    <col min="4577" max="4577" width="16.7265625" style="31" customWidth="1"/>
    <col min="4578" max="4578" width="15.7265625" style="31" customWidth="1"/>
    <col min="4579" max="4579" width="18.36328125" style="31" customWidth="1"/>
    <col min="4580" max="4580" width="19.81640625" style="31" customWidth="1"/>
    <col min="4581" max="4581" width="23.26953125" style="31" customWidth="1"/>
    <col min="4582" max="4582" width="19.81640625" style="31" customWidth="1"/>
    <col min="4583" max="4583" width="17.08984375" style="31" customWidth="1"/>
    <col min="4584" max="4585" width="24.81640625" style="31" customWidth="1"/>
    <col min="4586" max="4586" width="21.6328125" style="31" customWidth="1"/>
    <col min="4587" max="4587" width="0" style="31" hidden="1" customWidth="1"/>
    <col min="4588" max="4588" width="24.08984375" style="31" customWidth="1"/>
    <col min="4589" max="4589" width="21.1796875" style="31" customWidth="1"/>
    <col min="4590" max="4590" width="23.81640625" style="31" customWidth="1"/>
    <col min="4591" max="4591" width="21.54296875" style="31" customWidth="1"/>
    <col min="4592" max="4592" width="15.36328125" style="31" customWidth="1"/>
    <col min="4593" max="4596" width="0" style="31" hidden="1" customWidth="1"/>
    <col min="4597" max="4597" width="2.08984375" style="31" customWidth="1"/>
    <col min="4598" max="4598" width="18.36328125" style="31" customWidth="1"/>
    <col min="4599" max="4599" width="20.26953125" style="31" customWidth="1"/>
    <col min="4600" max="4600" width="22.26953125" style="31" customWidth="1"/>
    <col min="4601" max="4601" width="23.81640625" style="31" customWidth="1"/>
    <col min="4602" max="4602" width="20.81640625" style="31" customWidth="1"/>
    <col min="4603" max="4603" width="9.36328125" style="31" customWidth="1"/>
    <col min="4604" max="4604" width="26.90625" style="31" customWidth="1"/>
    <col min="4605" max="4605" width="16.08984375" style="31" customWidth="1"/>
    <col min="4606" max="4814" width="7.90625" style="31"/>
    <col min="4815" max="4815" width="2.6328125" style="31" customWidth="1"/>
    <col min="4816" max="4816" width="5.90625" style="31" customWidth="1"/>
    <col min="4817" max="4817" width="5.54296875" style="31" customWidth="1"/>
    <col min="4818" max="4821" width="2.6328125" style="31" customWidth="1"/>
    <col min="4822" max="4822" width="8.54296875" style="31" customWidth="1"/>
    <col min="4823" max="4823" width="2.6328125" style="31" customWidth="1"/>
    <col min="4824" max="4824" width="31.26953125" style="31" customWidth="1"/>
    <col min="4825" max="4827" width="0" style="31" hidden="1" customWidth="1"/>
    <col min="4828" max="4828" width="24.26953125" style="31" customWidth="1"/>
    <col min="4829" max="4829" width="17.6328125" style="31" customWidth="1"/>
    <col min="4830" max="4830" width="19.7265625" style="31" customWidth="1"/>
    <col min="4831" max="4831" width="20.81640625" style="31" customWidth="1"/>
    <col min="4832" max="4832" width="16.08984375" style="31" customWidth="1"/>
    <col min="4833" max="4833" width="16.7265625" style="31" customWidth="1"/>
    <col min="4834" max="4834" width="15.7265625" style="31" customWidth="1"/>
    <col min="4835" max="4835" width="18.36328125" style="31" customWidth="1"/>
    <col min="4836" max="4836" width="19.81640625" style="31" customWidth="1"/>
    <col min="4837" max="4837" width="23.26953125" style="31" customWidth="1"/>
    <col min="4838" max="4838" width="19.81640625" style="31" customWidth="1"/>
    <col min="4839" max="4839" width="17.08984375" style="31" customWidth="1"/>
    <col min="4840" max="4841" width="24.81640625" style="31" customWidth="1"/>
    <col min="4842" max="4842" width="21.6328125" style="31" customWidth="1"/>
    <col min="4843" max="4843" width="0" style="31" hidden="1" customWidth="1"/>
    <col min="4844" max="4844" width="24.08984375" style="31" customWidth="1"/>
    <col min="4845" max="4845" width="21.1796875" style="31" customWidth="1"/>
    <col min="4846" max="4846" width="23.81640625" style="31" customWidth="1"/>
    <col min="4847" max="4847" width="21.54296875" style="31" customWidth="1"/>
    <col min="4848" max="4848" width="15.36328125" style="31" customWidth="1"/>
    <col min="4849" max="4852" width="0" style="31" hidden="1" customWidth="1"/>
    <col min="4853" max="4853" width="2.08984375" style="31" customWidth="1"/>
    <col min="4854" max="4854" width="18.36328125" style="31" customWidth="1"/>
    <col min="4855" max="4855" width="20.26953125" style="31" customWidth="1"/>
    <col min="4856" max="4856" width="22.26953125" style="31" customWidth="1"/>
    <col min="4857" max="4857" width="23.81640625" style="31" customWidth="1"/>
    <col min="4858" max="4858" width="20.81640625" style="31" customWidth="1"/>
    <col min="4859" max="4859" width="9.36328125" style="31" customWidth="1"/>
    <col min="4860" max="4860" width="26.90625" style="31" customWidth="1"/>
    <col min="4861" max="4861" width="16.08984375" style="31" customWidth="1"/>
    <col min="4862" max="5070" width="7.90625" style="31"/>
    <col min="5071" max="5071" width="2.6328125" style="31" customWidth="1"/>
    <col min="5072" max="5072" width="5.90625" style="31" customWidth="1"/>
    <col min="5073" max="5073" width="5.54296875" style="31" customWidth="1"/>
    <col min="5074" max="5077" width="2.6328125" style="31" customWidth="1"/>
    <col min="5078" max="5078" width="8.54296875" style="31" customWidth="1"/>
    <col min="5079" max="5079" width="2.6328125" style="31" customWidth="1"/>
    <col min="5080" max="5080" width="31.26953125" style="31" customWidth="1"/>
    <col min="5081" max="5083" width="0" style="31" hidden="1" customWidth="1"/>
    <col min="5084" max="5084" width="24.26953125" style="31" customWidth="1"/>
    <col min="5085" max="5085" width="17.6328125" style="31" customWidth="1"/>
    <col min="5086" max="5086" width="19.7265625" style="31" customWidth="1"/>
    <col min="5087" max="5087" width="20.81640625" style="31" customWidth="1"/>
    <col min="5088" max="5088" width="16.08984375" style="31" customWidth="1"/>
    <col min="5089" max="5089" width="16.7265625" style="31" customWidth="1"/>
    <col min="5090" max="5090" width="15.7265625" style="31" customWidth="1"/>
    <col min="5091" max="5091" width="18.36328125" style="31" customWidth="1"/>
    <col min="5092" max="5092" width="19.81640625" style="31" customWidth="1"/>
    <col min="5093" max="5093" width="23.26953125" style="31" customWidth="1"/>
    <col min="5094" max="5094" width="19.81640625" style="31" customWidth="1"/>
    <col min="5095" max="5095" width="17.08984375" style="31" customWidth="1"/>
    <col min="5096" max="5097" width="24.81640625" style="31" customWidth="1"/>
    <col min="5098" max="5098" width="21.6328125" style="31" customWidth="1"/>
    <col min="5099" max="5099" width="0" style="31" hidden="1" customWidth="1"/>
    <col min="5100" max="5100" width="24.08984375" style="31" customWidth="1"/>
    <col min="5101" max="5101" width="21.1796875" style="31" customWidth="1"/>
    <col min="5102" max="5102" width="23.81640625" style="31" customWidth="1"/>
    <col min="5103" max="5103" width="21.54296875" style="31" customWidth="1"/>
    <col min="5104" max="5104" width="15.36328125" style="31" customWidth="1"/>
    <col min="5105" max="5108" width="0" style="31" hidden="1" customWidth="1"/>
    <col min="5109" max="5109" width="2.08984375" style="31" customWidth="1"/>
    <col min="5110" max="5110" width="18.36328125" style="31" customWidth="1"/>
    <col min="5111" max="5111" width="20.26953125" style="31" customWidth="1"/>
    <col min="5112" max="5112" width="22.26953125" style="31" customWidth="1"/>
    <col min="5113" max="5113" width="23.81640625" style="31" customWidth="1"/>
    <col min="5114" max="5114" width="20.81640625" style="31" customWidth="1"/>
    <col min="5115" max="5115" width="9.36328125" style="31" customWidth="1"/>
    <col min="5116" max="5116" width="26.90625" style="31" customWidth="1"/>
    <col min="5117" max="5117" width="16.08984375" style="31" customWidth="1"/>
    <col min="5118" max="5326" width="7.90625" style="31"/>
    <col min="5327" max="5327" width="2.6328125" style="31" customWidth="1"/>
    <col min="5328" max="5328" width="5.90625" style="31" customWidth="1"/>
    <col min="5329" max="5329" width="5.54296875" style="31" customWidth="1"/>
    <col min="5330" max="5333" width="2.6328125" style="31" customWidth="1"/>
    <col min="5334" max="5334" width="8.54296875" style="31" customWidth="1"/>
    <col min="5335" max="5335" width="2.6328125" style="31" customWidth="1"/>
    <col min="5336" max="5336" width="31.26953125" style="31" customWidth="1"/>
    <col min="5337" max="5339" width="0" style="31" hidden="1" customWidth="1"/>
    <col min="5340" max="5340" width="24.26953125" style="31" customWidth="1"/>
    <col min="5341" max="5341" width="17.6328125" style="31" customWidth="1"/>
    <col min="5342" max="5342" width="19.7265625" style="31" customWidth="1"/>
    <col min="5343" max="5343" width="20.81640625" style="31" customWidth="1"/>
    <col min="5344" max="5344" width="16.08984375" style="31" customWidth="1"/>
    <col min="5345" max="5345" width="16.7265625" style="31" customWidth="1"/>
    <col min="5346" max="5346" width="15.7265625" style="31" customWidth="1"/>
    <col min="5347" max="5347" width="18.36328125" style="31" customWidth="1"/>
    <col min="5348" max="5348" width="19.81640625" style="31" customWidth="1"/>
    <col min="5349" max="5349" width="23.26953125" style="31" customWidth="1"/>
    <col min="5350" max="5350" width="19.81640625" style="31" customWidth="1"/>
    <col min="5351" max="5351" width="17.08984375" style="31" customWidth="1"/>
    <col min="5352" max="5353" width="24.81640625" style="31" customWidth="1"/>
    <col min="5354" max="5354" width="21.6328125" style="31" customWidth="1"/>
    <col min="5355" max="5355" width="0" style="31" hidden="1" customWidth="1"/>
    <col min="5356" max="5356" width="24.08984375" style="31" customWidth="1"/>
    <col min="5357" max="5357" width="21.1796875" style="31" customWidth="1"/>
    <col min="5358" max="5358" width="23.81640625" style="31" customWidth="1"/>
    <col min="5359" max="5359" width="21.54296875" style="31" customWidth="1"/>
    <col min="5360" max="5360" width="15.36328125" style="31" customWidth="1"/>
    <col min="5361" max="5364" width="0" style="31" hidden="1" customWidth="1"/>
    <col min="5365" max="5365" width="2.08984375" style="31" customWidth="1"/>
    <col min="5366" max="5366" width="18.36328125" style="31" customWidth="1"/>
    <col min="5367" max="5367" width="20.26953125" style="31" customWidth="1"/>
    <col min="5368" max="5368" width="22.26953125" style="31" customWidth="1"/>
    <col min="5369" max="5369" width="23.81640625" style="31" customWidth="1"/>
    <col min="5370" max="5370" width="20.81640625" style="31" customWidth="1"/>
    <col min="5371" max="5371" width="9.36328125" style="31" customWidth="1"/>
    <col min="5372" max="5372" width="26.90625" style="31" customWidth="1"/>
    <col min="5373" max="5373" width="16.08984375" style="31" customWidth="1"/>
    <col min="5374" max="5582" width="7.90625" style="31"/>
    <col min="5583" max="5583" width="2.6328125" style="31" customWidth="1"/>
    <col min="5584" max="5584" width="5.90625" style="31" customWidth="1"/>
    <col min="5585" max="5585" width="5.54296875" style="31" customWidth="1"/>
    <col min="5586" max="5589" width="2.6328125" style="31" customWidth="1"/>
    <col min="5590" max="5590" width="8.54296875" style="31" customWidth="1"/>
    <col min="5591" max="5591" width="2.6328125" style="31" customWidth="1"/>
    <col min="5592" max="5592" width="31.26953125" style="31" customWidth="1"/>
    <col min="5593" max="5595" width="0" style="31" hidden="1" customWidth="1"/>
    <col min="5596" max="5596" width="24.26953125" style="31" customWidth="1"/>
    <col min="5597" max="5597" width="17.6328125" style="31" customWidth="1"/>
    <col min="5598" max="5598" width="19.7265625" style="31" customWidth="1"/>
    <col min="5599" max="5599" width="20.81640625" style="31" customWidth="1"/>
    <col min="5600" max="5600" width="16.08984375" style="31" customWidth="1"/>
    <col min="5601" max="5601" width="16.7265625" style="31" customWidth="1"/>
    <col min="5602" max="5602" width="15.7265625" style="31" customWidth="1"/>
    <col min="5603" max="5603" width="18.36328125" style="31" customWidth="1"/>
    <col min="5604" max="5604" width="19.81640625" style="31" customWidth="1"/>
    <col min="5605" max="5605" width="23.26953125" style="31" customWidth="1"/>
    <col min="5606" max="5606" width="19.81640625" style="31" customWidth="1"/>
    <col min="5607" max="5607" width="17.08984375" style="31" customWidth="1"/>
    <col min="5608" max="5609" width="24.81640625" style="31" customWidth="1"/>
    <col min="5610" max="5610" width="21.6328125" style="31" customWidth="1"/>
    <col min="5611" max="5611" width="0" style="31" hidden="1" customWidth="1"/>
    <col min="5612" max="5612" width="24.08984375" style="31" customWidth="1"/>
    <col min="5613" max="5613" width="21.1796875" style="31" customWidth="1"/>
    <col min="5614" max="5614" width="23.81640625" style="31" customWidth="1"/>
    <col min="5615" max="5615" width="21.54296875" style="31" customWidth="1"/>
    <col min="5616" max="5616" width="15.36328125" style="31" customWidth="1"/>
    <col min="5617" max="5620" width="0" style="31" hidden="1" customWidth="1"/>
    <col min="5621" max="5621" width="2.08984375" style="31" customWidth="1"/>
    <col min="5622" max="5622" width="18.36328125" style="31" customWidth="1"/>
    <col min="5623" max="5623" width="20.26953125" style="31" customWidth="1"/>
    <col min="5624" max="5624" width="22.26953125" style="31" customWidth="1"/>
    <col min="5625" max="5625" width="23.81640625" style="31" customWidth="1"/>
    <col min="5626" max="5626" width="20.81640625" style="31" customWidth="1"/>
    <col min="5627" max="5627" width="9.36328125" style="31" customWidth="1"/>
    <col min="5628" max="5628" width="26.90625" style="31" customWidth="1"/>
    <col min="5629" max="5629" width="16.08984375" style="31" customWidth="1"/>
    <col min="5630" max="5838" width="7.90625" style="31"/>
    <col min="5839" max="5839" width="2.6328125" style="31" customWidth="1"/>
    <col min="5840" max="5840" width="5.90625" style="31" customWidth="1"/>
    <col min="5841" max="5841" width="5.54296875" style="31" customWidth="1"/>
    <col min="5842" max="5845" width="2.6328125" style="31" customWidth="1"/>
    <col min="5846" max="5846" width="8.54296875" style="31" customWidth="1"/>
    <col min="5847" max="5847" width="2.6328125" style="31" customWidth="1"/>
    <col min="5848" max="5848" width="31.26953125" style="31" customWidth="1"/>
    <col min="5849" max="5851" width="0" style="31" hidden="1" customWidth="1"/>
    <col min="5852" max="5852" width="24.26953125" style="31" customWidth="1"/>
    <col min="5853" max="5853" width="17.6328125" style="31" customWidth="1"/>
    <col min="5854" max="5854" width="19.7265625" style="31" customWidth="1"/>
    <col min="5855" max="5855" width="20.81640625" style="31" customWidth="1"/>
    <col min="5856" max="5856" width="16.08984375" style="31" customWidth="1"/>
    <col min="5857" max="5857" width="16.7265625" style="31" customWidth="1"/>
    <col min="5858" max="5858" width="15.7265625" style="31" customWidth="1"/>
    <col min="5859" max="5859" width="18.36328125" style="31" customWidth="1"/>
    <col min="5860" max="5860" width="19.81640625" style="31" customWidth="1"/>
    <col min="5861" max="5861" width="23.26953125" style="31" customWidth="1"/>
    <col min="5862" max="5862" width="19.81640625" style="31" customWidth="1"/>
    <col min="5863" max="5863" width="17.08984375" style="31" customWidth="1"/>
    <col min="5864" max="5865" width="24.81640625" style="31" customWidth="1"/>
    <col min="5866" max="5866" width="21.6328125" style="31" customWidth="1"/>
    <col min="5867" max="5867" width="0" style="31" hidden="1" customWidth="1"/>
    <col min="5868" max="5868" width="24.08984375" style="31" customWidth="1"/>
    <col min="5869" max="5869" width="21.1796875" style="31" customWidth="1"/>
    <col min="5870" max="5870" width="23.81640625" style="31" customWidth="1"/>
    <col min="5871" max="5871" width="21.54296875" style="31" customWidth="1"/>
    <col min="5872" max="5872" width="15.36328125" style="31" customWidth="1"/>
    <col min="5873" max="5876" width="0" style="31" hidden="1" customWidth="1"/>
    <col min="5877" max="5877" width="2.08984375" style="31" customWidth="1"/>
    <col min="5878" max="5878" width="18.36328125" style="31" customWidth="1"/>
    <col min="5879" max="5879" width="20.26953125" style="31" customWidth="1"/>
    <col min="5880" max="5880" width="22.26953125" style="31" customWidth="1"/>
    <col min="5881" max="5881" width="23.81640625" style="31" customWidth="1"/>
    <col min="5882" max="5882" width="20.81640625" style="31" customWidth="1"/>
    <col min="5883" max="5883" width="9.36328125" style="31" customWidth="1"/>
    <col min="5884" max="5884" width="26.90625" style="31" customWidth="1"/>
    <col min="5885" max="5885" width="16.08984375" style="31" customWidth="1"/>
    <col min="5886" max="6094" width="7.90625" style="31"/>
    <col min="6095" max="6095" width="2.6328125" style="31" customWidth="1"/>
    <col min="6096" max="6096" width="5.90625" style="31" customWidth="1"/>
    <col min="6097" max="6097" width="5.54296875" style="31" customWidth="1"/>
    <col min="6098" max="6101" width="2.6328125" style="31" customWidth="1"/>
    <col min="6102" max="6102" width="8.54296875" style="31" customWidth="1"/>
    <col min="6103" max="6103" width="2.6328125" style="31" customWidth="1"/>
    <col min="6104" max="6104" width="31.26953125" style="31" customWidth="1"/>
    <col min="6105" max="6107" width="0" style="31" hidden="1" customWidth="1"/>
    <col min="6108" max="6108" width="24.26953125" style="31" customWidth="1"/>
    <col min="6109" max="6109" width="17.6328125" style="31" customWidth="1"/>
    <col min="6110" max="6110" width="19.7265625" style="31" customWidth="1"/>
    <col min="6111" max="6111" width="20.81640625" style="31" customWidth="1"/>
    <col min="6112" max="6112" width="16.08984375" style="31" customWidth="1"/>
    <col min="6113" max="6113" width="16.7265625" style="31" customWidth="1"/>
    <col min="6114" max="6114" width="15.7265625" style="31" customWidth="1"/>
    <col min="6115" max="6115" width="18.36328125" style="31" customWidth="1"/>
    <col min="6116" max="6116" width="19.81640625" style="31" customWidth="1"/>
    <col min="6117" max="6117" width="23.26953125" style="31" customWidth="1"/>
    <col min="6118" max="6118" width="19.81640625" style="31" customWidth="1"/>
    <col min="6119" max="6119" width="17.08984375" style="31" customWidth="1"/>
    <col min="6120" max="6121" width="24.81640625" style="31" customWidth="1"/>
    <col min="6122" max="6122" width="21.6328125" style="31" customWidth="1"/>
    <col min="6123" max="6123" width="0" style="31" hidden="1" customWidth="1"/>
    <col min="6124" max="6124" width="24.08984375" style="31" customWidth="1"/>
    <col min="6125" max="6125" width="21.1796875" style="31" customWidth="1"/>
    <col min="6126" max="6126" width="23.81640625" style="31" customWidth="1"/>
    <col min="6127" max="6127" width="21.54296875" style="31" customWidth="1"/>
    <col min="6128" max="6128" width="15.36328125" style="31" customWidth="1"/>
    <col min="6129" max="6132" width="0" style="31" hidden="1" customWidth="1"/>
    <col min="6133" max="6133" width="2.08984375" style="31" customWidth="1"/>
    <col min="6134" max="6134" width="18.36328125" style="31" customWidth="1"/>
    <col min="6135" max="6135" width="20.26953125" style="31" customWidth="1"/>
    <col min="6136" max="6136" width="22.26953125" style="31" customWidth="1"/>
    <col min="6137" max="6137" width="23.81640625" style="31" customWidth="1"/>
    <col min="6138" max="6138" width="20.81640625" style="31" customWidth="1"/>
    <col min="6139" max="6139" width="9.36328125" style="31" customWidth="1"/>
    <col min="6140" max="6140" width="26.90625" style="31" customWidth="1"/>
    <col min="6141" max="6141" width="16.08984375" style="31" customWidth="1"/>
    <col min="6142" max="6350" width="7.90625" style="31"/>
    <col min="6351" max="6351" width="2.6328125" style="31" customWidth="1"/>
    <col min="6352" max="6352" width="5.90625" style="31" customWidth="1"/>
    <col min="6353" max="6353" width="5.54296875" style="31" customWidth="1"/>
    <col min="6354" max="6357" width="2.6328125" style="31" customWidth="1"/>
    <col min="6358" max="6358" width="8.54296875" style="31" customWidth="1"/>
    <col min="6359" max="6359" width="2.6328125" style="31" customWidth="1"/>
    <col min="6360" max="6360" width="31.26953125" style="31" customWidth="1"/>
    <col min="6361" max="6363" width="0" style="31" hidden="1" customWidth="1"/>
    <col min="6364" max="6364" width="24.26953125" style="31" customWidth="1"/>
    <col min="6365" max="6365" width="17.6328125" style="31" customWidth="1"/>
    <col min="6366" max="6366" width="19.7265625" style="31" customWidth="1"/>
    <col min="6367" max="6367" width="20.81640625" style="31" customWidth="1"/>
    <col min="6368" max="6368" width="16.08984375" style="31" customWidth="1"/>
    <col min="6369" max="6369" width="16.7265625" style="31" customWidth="1"/>
    <col min="6370" max="6370" width="15.7265625" style="31" customWidth="1"/>
    <col min="6371" max="6371" width="18.36328125" style="31" customWidth="1"/>
    <col min="6372" max="6372" width="19.81640625" style="31" customWidth="1"/>
    <col min="6373" max="6373" width="23.26953125" style="31" customWidth="1"/>
    <col min="6374" max="6374" width="19.81640625" style="31" customWidth="1"/>
    <col min="6375" max="6375" width="17.08984375" style="31" customWidth="1"/>
    <col min="6376" max="6377" width="24.81640625" style="31" customWidth="1"/>
    <col min="6378" max="6378" width="21.6328125" style="31" customWidth="1"/>
    <col min="6379" max="6379" width="0" style="31" hidden="1" customWidth="1"/>
    <col min="6380" max="6380" width="24.08984375" style="31" customWidth="1"/>
    <col min="6381" max="6381" width="21.1796875" style="31" customWidth="1"/>
    <col min="6382" max="6382" width="23.81640625" style="31" customWidth="1"/>
    <col min="6383" max="6383" width="21.54296875" style="31" customWidth="1"/>
    <col min="6384" max="6384" width="15.36328125" style="31" customWidth="1"/>
    <col min="6385" max="6388" width="0" style="31" hidden="1" customWidth="1"/>
    <col min="6389" max="6389" width="2.08984375" style="31" customWidth="1"/>
    <col min="6390" max="6390" width="18.36328125" style="31" customWidth="1"/>
    <col min="6391" max="6391" width="20.26953125" style="31" customWidth="1"/>
    <col min="6392" max="6392" width="22.26953125" style="31" customWidth="1"/>
    <col min="6393" max="6393" width="23.81640625" style="31" customWidth="1"/>
    <col min="6394" max="6394" width="20.81640625" style="31" customWidth="1"/>
    <col min="6395" max="6395" width="9.36328125" style="31" customWidth="1"/>
    <col min="6396" max="6396" width="26.90625" style="31" customWidth="1"/>
    <col min="6397" max="6397" width="16.08984375" style="31" customWidth="1"/>
    <col min="6398" max="6606" width="7.90625" style="31"/>
    <col min="6607" max="6607" width="2.6328125" style="31" customWidth="1"/>
    <col min="6608" max="6608" width="5.90625" style="31" customWidth="1"/>
    <col min="6609" max="6609" width="5.54296875" style="31" customWidth="1"/>
    <col min="6610" max="6613" width="2.6328125" style="31" customWidth="1"/>
    <col min="6614" max="6614" width="8.54296875" style="31" customWidth="1"/>
    <col min="6615" max="6615" width="2.6328125" style="31" customWidth="1"/>
    <col min="6616" max="6616" width="31.26953125" style="31" customWidth="1"/>
    <col min="6617" max="6619" width="0" style="31" hidden="1" customWidth="1"/>
    <col min="6620" max="6620" width="24.26953125" style="31" customWidth="1"/>
    <col min="6621" max="6621" width="17.6328125" style="31" customWidth="1"/>
    <col min="6622" max="6622" width="19.7265625" style="31" customWidth="1"/>
    <col min="6623" max="6623" width="20.81640625" style="31" customWidth="1"/>
    <col min="6624" max="6624" width="16.08984375" style="31" customWidth="1"/>
    <col min="6625" max="6625" width="16.7265625" style="31" customWidth="1"/>
    <col min="6626" max="6626" width="15.7265625" style="31" customWidth="1"/>
    <col min="6627" max="6627" width="18.36328125" style="31" customWidth="1"/>
    <col min="6628" max="6628" width="19.81640625" style="31" customWidth="1"/>
    <col min="6629" max="6629" width="23.26953125" style="31" customWidth="1"/>
    <col min="6630" max="6630" width="19.81640625" style="31" customWidth="1"/>
    <col min="6631" max="6631" width="17.08984375" style="31" customWidth="1"/>
    <col min="6632" max="6633" width="24.81640625" style="31" customWidth="1"/>
    <col min="6634" max="6634" width="21.6328125" style="31" customWidth="1"/>
    <col min="6635" max="6635" width="0" style="31" hidden="1" customWidth="1"/>
    <col min="6636" max="6636" width="24.08984375" style="31" customWidth="1"/>
    <col min="6637" max="6637" width="21.1796875" style="31" customWidth="1"/>
    <col min="6638" max="6638" width="23.81640625" style="31" customWidth="1"/>
    <col min="6639" max="6639" width="21.54296875" style="31" customWidth="1"/>
    <col min="6640" max="6640" width="15.36328125" style="31" customWidth="1"/>
    <col min="6641" max="6644" width="0" style="31" hidden="1" customWidth="1"/>
    <col min="6645" max="6645" width="2.08984375" style="31" customWidth="1"/>
    <col min="6646" max="6646" width="18.36328125" style="31" customWidth="1"/>
    <col min="6647" max="6647" width="20.26953125" style="31" customWidth="1"/>
    <col min="6648" max="6648" width="22.26953125" style="31" customWidth="1"/>
    <col min="6649" max="6649" width="23.81640625" style="31" customWidth="1"/>
    <col min="6650" max="6650" width="20.81640625" style="31" customWidth="1"/>
    <col min="6651" max="6651" width="9.36328125" style="31" customWidth="1"/>
    <col min="6652" max="6652" width="26.90625" style="31" customWidth="1"/>
    <col min="6653" max="6653" width="16.08984375" style="31" customWidth="1"/>
    <col min="6654" max="6862" width="7.90625" style="31"/>
    <col min="6863" max="6863" width="2.6328125" style="31" customWidth="1"/>
    <col min="6864" max="6864" width="5.90625" style="31" customWidth="1"/>
    <col min="6865" max="6865" width="5.54296875" style="31" customWidth="1"/>
    <col min="6866" max="6869" width="2.6328125" style="31" customWidth="1"/>
    <col min="6870" max="6870" width="8.54296875" style="31" customWidth="1"/>
    <col min="6871" max="6871" width="2.6328125" style="31" customWidth="1"/>
    <col min="6872" max="6872" width="31.26953125" style="31" customWidth="1"/>
    <col min="6873" max="6875" width="0" style="31" hidden="1" customWidth="1"/>
    <col min="6876" max="6876" width="24.26953125" style="31" customWidth="1"/>
    <col min="6877" max="6877" width="17.6328125" style="31" customWidth="1"/>
    <col min="6878" max="6878" width="19.7265625" style="31" customWidth="1"/>
    <col min="6879" max="6879" width="20.81640625" style="31" customWidth="1"/>
    <col min="6880" max="6880" width="16.08984375" style="31" customWidth="1"/>
    <col min="6881" max="6881" width="16.7265625" style="31" customWidth="1"/>
    <col min="6882" max="6882" width="15.7265625" style="31" customWidth="1"/>
    <col min="6883" max="6883" width="18.36328125" style="31" customWidth="1"/>
    <col min="6884" max="6884" width="19.81640625" style="31" customWidth="1"/>
    <col min="6885" max="6885" width="23.26953125" style="31" customWidth="1"/>
    <col min="6886" max="6886" width="19.81640625" style="31" customWidth="1"/>
    <col min="6887" max="6887" width="17.08984375" style="31" customWidth="1"/>
    <col min="6888" max="6889" width="24.81640625" style="31" customWidth="1"/>
    <col min="6890" max="6890" width="21.6328125" style="31" customWidth="1"/>
    <col min="6891" max="6891" width="0" style="31" hidden="1" customWidth="1"/>
    <col min="6892" max="6892" width="24.08984375" style="31" customWidth="1"/>
    <col min="6893" max="6893" width="21.1796875" style="31" customWidth="1"/>
    <col min="6894" max="6894" width="23.81640625" style="31" customWidth="1"/>
    <col min="6895" max="6895" width="21.54296875" style="31" customWidth="1"/>
    <col min="6896" max="6896" width="15.36328125" style="31" customWidth="1"/>
    <col min="6897" max="6900" width="0" style="31" hidden="1" customWidth="1"/>
    <col min="6901" max="6901" width="2.08984375" style="31" customWidth="1"/>
    <col min="6902" max="6902" width="18.36328125" style="31" customWidth="1"/>
    <col min="6903" max="6903" width="20.26953125" style="31" customWidth="1"/>
    <col min="6904" max="6904" width="22.26953125" style="31" customWidth="1"/>
    <col min="6905" max="6905" width="23.81640625" style="31" customWidth="1"/>
    <col min="6906" max="6906" width="20.81640625" style="31" customWidth="1"/>
    <col min="6907" max="6907" width="9.36328125" style="31" customWidth="1"/>
    <col min="6908" max="6908" width="26.90625" style="31" customWidth="1"/>
    <col min="6909" max="6909" width="16.08984375" style="31" customWidth="1"/>
    <col min="6910" max="7118" width="7.90625" style="31"/>
    <col min="7119" max="7119" width="2.6328125" style="31" customWidth="1"/>
    <col min="7120" max="7120" width="5.90625" style="31" customWidth="1"/>
    <col min="7121" max="7121" width="5.54296875" style="31" customWidth="1"/>
    <col min="7122" max="7125" width="2.6328125" style="31" customWidth="1"/>
    <col min="7126" max="7126" width="8.54296875" style="31" customWidth="1"/>
    <col min="7127" max="7127" width="2.6328125" style="31" customWidth="1"/>
    <col min="7128" max="7128" width="31.26953125" style="31" customWidth="1"/>
    <col min="7129" max="7131" width="0" style="31" hidden="1" customWidth="1"/>
    <col min="7132" max="7132" width="24.26953125" style="31" customWidth="1"/>
    <col min="7133" max="7133" width="17.6328125" style="31" customWidth="1"/>
    <col min="7134" max="7134" width="19.7265625" style="31" customWidth="1"/>
    <col min="7135" max="7135" width="20.81640625" style="31" customWidth="1"/>
    <col min="7136" max="7136" width="16.08984375" style="31" customWidth="1"/>
    <col min="7137" max="7137" width="16.7265625" style="31" customWidth="1"/>
    <col min="7138" max="7138" width="15.7265625" style="31" customWidth="1"/>
    <col min="7139" max="7139" width="18.36328125" style="31" customWidth="1"/>
    <col min="7140" max="7140" width="19.81640625" style="31" customWidth="1"/>
    <col min="7141" max="7141" width="23.26953125" style="31" customWidth="1"/>
    <col min="7142" max="7142" width="19.81640625" style="31" customWidth="1"/>
    <col min="7143" max="7143" width="17.08984375" style="31" customWidth="1"/>
    <col min="7144" max="7145" width="24.81640625" style="31" customWidth="1"/>
    <col min="7146" max="7146" width="21.6328125" style="31" customWidth="1"/>
    <col min="7147" max="7147" width="0" style="31" hidden="1" customWidth="1"/>
    <col min="7148" max="7148" width="24.08984375" style="31" customWidth="1"/>
    <col min="7149" max="7149" width="21.1796875" style="31" customWidth="1"/>
    <col min="7150" max="7150" width="23.81640625" style="31" customWidth="1"/>
    <col min="7151" max="7151" width="21.54296875" style="31" customWidth="1"/>
    <col min="7152" max="7152" width="15.36328125" style="31" customWidth="1"/>
    <col min="7153" max="7156" width="0" style="31" hidden="1" customWidth="1"/>
    <col min="7157" max="7157" width="2.08984375" style="31" customWidth="1"/>
    <col min="7158" max="7158" width="18.36328125" style="31" customWidth="1"/>
    <col min="7159" max="7159" width="20.26953125" style="31" customWidth="1"/>
    <col min="7160" max="7160" width="22.26953125" style="31" customWidth="1"/>
    <col min="7161" max="7161" width="23.81640625" style="31" customWidth="1"/>
    <col min="7162" max="7162" width="20.81640625" style="31" customWidth="1"/>
    <col min="7163" max="7163" width="9.36328125" style="31" customWidth="1"/>
    <col min="7164" max="7164" width="26.90625" style="31" customWidth="1"/>
    <col min="7165" max="7165" width="16.08984375" style="31" customWidth="1"/>
    <col min="7166" max="7374" width="7.90625" style="31"/>
    <col min="7375" max="7375" width="2.6328125" style="31" customWidth="1"/>
    <col min="7376" max="7376" width="5.90625" style="31" customWidth="1"/>
    <col min="7377" max="7377" width="5.54296875" style="31" customWidth="1"/>
    <col min="7378" max="7381" width="2.6328125" style="31" customWidth="1"/>
    <col min="7382" max="7382" width="8.54296875" style="31" customWidth="1"/>
    <col min="7383" max="7383" width="2.6328125" style="31" customWidth="1"/>
    <col min="7384" max="7384" width="31.26953125" style="31" customWidth="1"/>
    <col min="7385" max="7387" width="0" style="31" hidden="1" customWidth="1"/>
    <col min="7388" max="7388" width="24.26953125" style="31" customWidth="1"/>
    <col min="7389" max="7389" width="17.6328125" style="31" customWidth="1"/>
    <col min="7390" max="7390" width="19.7265625" style="31" customWidth="1"/>
    <col min="7391" max="7391" width="20.81640625" style="31" customWidth="1"/>
    <col min="7392" max="7392" width="16.08984375" style="31" customWidth="1"/>
    <col min="7393" max="7393" width="16.7265625" style="31" customWidth="1"/>
    <col min="7394" max="7394" width="15.7265625" style="31" customWidth="1"/>
    <col min="7395" max="7395" width="18.36328125" style="31" customWidth="1"/>
    <col min="7396" max="7396" width="19.81640625" style="31" customWidth="1"/>
    <col min="7397" max="7397" width="23.26953125" style="31" customWidth="1"/>
    <col min="7398" max="7398" width="19.81640625" style="31" customWidth="1"/>
    <col min="7399" max="7399" width="17.08984375" style="31" customWidth="1"/>
    <col min="7400" max="7401" width="24.81640625" style="31" customWidth="1"/>
    <col min="7402" max="7402" width="21.6328125" style="31" customWidth="1"/>
    <col min="7403" max="7403" width="0" style="31" hidden="1" customWidth="1"/>
    <col min="7404" max="7404" width="24.08984375" style="31" customWidth="1"/>
    <col min="7405" max="7405" width="21.1796875" style="31" customWidth="1"/>
    <col min="7406" max="7406" width="23.81640625" style="31" customWidth="1"/>
    <col min="7407" max="7407" width="21.54296875" style="31" customWidth="1"/>
    <col min="7408" max="7408" width="15.36328125" style="31" customWidth="1"/>
    <col min="7409" max="7412" width="0" style="31" hidden="1" customWidth="1"/>
    <col min="7413" max="7413" width="2.08984375" style="31" customWidth="1"/>
    <col min="7414" max="7414" width="18.36328125" style="31" customWidth="1"/>
    <col min="7415" max="7415" width="20.26953125" style="31" customWidth="1"/>
    <col min="7416" max="7416" width="22.26953125" style="31" customWidth="1"/>
    <col min="7417" max="7417" width="23.81640625" style="31" customWidth="1"/>
    <col min="7418" max="7418" width="20.81640625" style="31" customWidth="1"/>
    <col min="7419" max="7419" width="9.36328125" style="31" customWidth="1"/>
    <col min="7420" max="7420" width="26.90625" style="31" customWidth="1"/>
    <col min="7421" max="7421" width="16.08984375" style="31" customWidth="1"/>
    <col min="7422" max="7630" width="7.90625" style="31"/>
    <col min="7631" max="7631" width="2.6328125" style="31" customWidth="1"/>
    <col min="7632" max="7632" width="5.90625" style="31" customWidth="1"/>
    <col min="7633" max="7633" width="5.54296875" style="31" customWidth="1"/>
    <col min="7634" max="7637" width="2.6328125" style="31" customWidth="1"/>
    <col min="7638" max="7638" width="8.54296875" style="31" customWidth="1"/>
    <col min="7639" max="7639" width="2.6328125" style="31" customWidth="1"/>
    <col min="7640" max="7640" width="31.26953125" style="31" customWidth="1"/>
    <col min="7641" max="7643" width="0" style="31" hidden="1" customWidth="1"/>
    <col min="7644" max="7644" width="24.26953125" style="31" customWidth="1"/>
    <col min="7645" max="7645" width="17.6328125" style="31" customWidth="1"/>
    <col min="7646" max="7646" width="19.7265625" style="31" customWidth="1"/>
    <col min="7647" max="7647" width="20.81640625" style="31" customWidth="1"/>
    <col min="7648" max="7648" width="16.08984375" style="31" customWidth="1"/>
    <col min="7649" max="7649" width="16.7265625" style="31" customWidth="1"/>
    <col min="7650" max="7650" width="15.7265625" style="31" customWidth="1"/>
    <col min="7651" max="7651" width="18.36328125" style="31" customWidth="1"/>
    <col min="7652" max="7652" width="19.81640625" style="31" customWidth="1"/>
    <col min="7653" max="7653" width="23.26953125" style="31" customWidth="1"/>
    <col min="7654" max="7654" width="19.81640625" style="31" customWidth="1"/>
    <col min="7655" max="7655" width="17.08984375" style="31" customWidth="1"/>
    <col min="7656" max="7657" width="24.81640625" style="31" customWidth="1"/>
    <col min="7658" max="7658" width="21.6328125" style="31" customWidth="1"/>
    <col min="7659" max="7659" width="0" style="31" hidden="1" customWidth="1"/>
    <col min="7660" max="7660" width="24.08984375" style="31" customWidth="1"/>
    <col min="7661" max="7661" width="21.1796875" style="31" customWidth="1"/>
    <col min="7662" max="7662" width="23.81640625" style="31" customWidth="1"/>
    <col min="7663" max="7663" width="21.54296875" style="31" customWidth="1"/>
    <col min="7664" max="7664" width="15.36328125" style="31" customWidth="1"/>
    <col min="7665" max="7668" width="0" style="31" hidden="1" customWidth="1"/>
    <col min="7669" max="7669" width="2.08984375" style="31" customWidth="1"/>
    <col min="7670" max="7670" width="18.36328125" style="31" customWidth="1"/>
    <col min="7671" max="7671" width="20.26953125" style="31" customWidth="1"/>
    <col min="7672" max="7672" width="22.26953125" style="31" customWidth="1"/>
    <col min="7673" max="7673" width="23.81640625" style="31" customWidth="1"/>
    <col min="7674" max="7674" width="20.81640625" style="31" customWidth="1"/>
    <col min="7675" max="7675" width="9.36328125" style="31" customWidth="1"/>
    <col min="7676" max="7676" width="26.90625" style="31" customWidth="1"/>
    <col min="7677" max="7677" width="16.08984375" style="31" customWidth="1"/>
    <col min="7678" max="7886" width="7.90625" style="31"/>
    <col min="7887" max="7887" width="2.6328125" style="31" customWidth="1"/>
    <col min="7888" max="7888" width="5.90625" style="31" customWidth="1"/>
    <col min="7889" max="7889" width="5.54296875" style="31" customWidth="1"/>
    <col min="7890" max="7893" width="2.6328125" style="31" customWidth="1"/>
    <col min="7894" max="7894" width="8.54296875" style="31" customWidth="1"/>
    <col min="7895" max="7895" width="2.6328125" style="31" customWidth="1"/>
    <col min="7896" max="7896" width="31.26953125" style="31" customWidth="1"/>
    <col min="7897" max="7899" width="0" style="31" hidden="1" customWidth="1"/>
    <col min="7900" max="7900" width="24.26953125" style="31" customWidth="1"/>
    <col min="7901" max="7901" width="17.6328125" style="31" customWidth="1"/>
    <col min="7902" max="7902" width="19.7265625" style="31" customWidth="1"/>
    <col min="7903" max="7903" width="20.81640625" style="31" customWidth="1"/>
    <col min="7904" max="7904" width="16.08984375" style="31" customWidth="1"/>
    <col min="7905" max="7905" width="16.7265625" style="31" customWidth="1"/>
    <col min="7906" max="7906" width="15.7265625" style="31" customWidth="1"/>
    <col min="7907" max="7907" width="18.36328125" style="31" customWidth="1"/>
    <col min="7908" max="7908" width="19.81640625" style="31" customWidth="1"/>
    <col min="7909" max="7909" width="23.26953125" style="31" customWidth="1"/>
    <col min="7910" max="7910" width="19.81640625" style="31" customWidth="1"/>
    <col min="7911" max="7911" width="17.08984375" style="31" customWidth="1"/>
    <col min="7912" max="7913" width="24.81640625" style="31" customWidth="1"/>
    <col min="7914" max="7914" width="21.6328125" style="31" customWidth="1"/>
    <col min="7915" max="7915" width="0" style="31" hidden="1" customWidth="1"/>
    <col min="7916" max="7916" width="24.08984375" style="31" customWidth="1"/>
    <col min="7917" max="7917" width="21.1796875" style="31" customWidth="1"/>
    <col min="7918" max="7918" width="23.81640625" style="31" customWidth="1"/>
    <col min="7919" max="7919" width="21.54296875" style="31" customWidth="1"/>
    <col min="7920" max="7920" width="15.36328125" style="31" customWidth="1"/>
    <col min="7921" max="7924" width="0" style="31" hidden="1" customWidth="1"/>
    <col min="7925" max="7925" width="2.08984375" style="31" customWidth="1"/>
    <col min="7926" max="7926" width="18.36328125" style="31" customWidth="1"/>
    <col min="7927" max="7927" width="20.26953125" style="31" customWidth="1"/>
    <col min="7928" max="7928" width="22.26953125" style="31" customWidth="1"/>
    <col min="7929" max="7929" width="23.81640625" style="31" customWidth="1"/>
    <col min="7930" max="7930" width="20.81640625" style="31" customWidth="1"/>
    <col min="7931" max="7931" width="9.36328125" style="31" customWidth="1"/>
    <col min="7932" max="7932" width="26.90625" style="31" customWidth="1"/>
    <col min="7933" max="7933" width="16.08984375" style="31" customWidth="1"/>
    <col min="7934" max="8142" width="7.90625" style="31"/>
    <col min="8143" max="8143" width="2.6328125" style="31" customWidth="1"/>
    <col min="8144" max="8144" width="5.90625" style="31" customWidth="1"/>
    <col min="8145" max="8145" width="5.54296875" style="31" customWidth="1"/>
    <col min="8146" max="8149" width="2.6328125" style="31" customWidth="1"/>
    <col min="8150" max="8150" width="8.54296875" style="31" customWidth="1"/>
    <col min="8151" max="8151" width="2.6328125" style="31" customWidth="1"/>
    <col min="8152" max="8152" width="31.26953125" style="31" customWidth="1"/>
    <col min="8153" max="8155" width="0" style="31" hidden="1" customWidth="1"/>
    <col min="8156" max="8156" width="24.26953125" style="31" customWidth="1"/>
    <col min="8157" max="8157" width="17.6328125" style="31" customWidth="1"/>
    <col min="8158" max="8158" width="19.7265625" style="31" customWidth="1"/>
    <col min="8159" max="8159" width="20.81640625" style="31" customWidth="1"/>
    <col min="8160" max="8160" width="16.08984375" style="31" customWidth="1"/>
    <col min="8161" max="8161" width="16.7265625" style="31" customWidth="1"/>
    <col min="8162" max="8162" width="15.7265625" style="31" customWidth="1"/>
    <col min="8163" max="8163" width="18.36328125" style="31" customWidth="1"/>
    <col min="8164" max="8164" width="19.81640625" style="31" customWidth="1"/>
    <col min="8165" max="8165" width="23.26953125" style="31" customWidth="1"/>
    <col min="8166" max="8166" width="19.81640625" style="31" customWidth="1"/>
    <col min="8167" max="8167" width="17.08984375" style="31" customWidth="1"/>
    <col min="8168" max="8169" width="24.81640625" style="31" customWidth="1"/>
    <col min="8170" max="8170" width="21.6328125" style="31" customWidth="1"/>
    <col min="8171" max="8171" width="0" style="31" hidden="1" customWidth="1"/>
    <col min="8172" max="8172" width="24.08984375" style="31" customWidth="1"/>
    <col min="8173" max="8173" width="21.1796875" style="31" customWidth="1"/>
    <col min="8174" max="8174" width="23.81640625" style="31" customWidth="1"/>
    <col min="8175" max="8175" width="21.54296875" style="31" customWidth="1"/>
    <col min="8176" max="8176" width="15.36328125" style="31" customWidth="1"/>
    <col min="8177" max="8180" width="0" style="31" hidden="1" customWidth="1"/>
    <col min="8181" max="8181" width="2.08984375" style="31" customWidth="1"/>
    <col min="8182" max="8182" width="18.36328125" style="31" customWidth="1"/>
    <col min="8183" max="8183" width="20.26953125" style="31" customWidth="1"/>
    <col min="8184" max="8184" width="22.26953125" style="31" customWidth="1"/>
    <col min="8185" max="8185" width="23.81640625" style="31" customWidth="1"/>
    <col min="8186" max="8186" width="20.81640625" style="31" customWidth="1"/>
    <col min="8187" max="8187" width="9.36328125" style="31" customWidth="1"/>
    <col min="8188" max="8188" width="26.90625" style="31" customWidth="1"/>
    <col min="8189" max="8189" width="16.08984375" style="31" customWidth="1"/>
    <col min="8190" max="8398" width="7.90625" style="31"/>
    <col min="8399" max="8399" width="2.6328125" style="31" customWidth="1"/>
    <col min="8400" max="8400" width="5.90625" style="31" customWidth="1"/>
    <col min="8401" max="8401" width="5.54296875" style="31" customWidth="1"/>
    <col min="8402" max="8405" width="2.6328125" style="31" customWidth="1"/>
    <col min="8406" max="8406" width="8.54296875" style="31" customWidth="1"/>
    <col min="8407" max="8407" width="2.6328125" style="31" customWidth="1"/>
    <col min="8408" max="8408" width="31.26953125" style="31" customWidth="1"/>
    <col min="8409" max="8411" width="0" style="31" hidden="1" customWidth="1"/>
    <col min="8412" max="8412" width="24.26953125" style="31" customWidth="1"/>
    <col min="8413" max="8413" width="17.6328125" style="31" customWidth="1"/>
    <col min="8414" max="8414" width="19.7265625" style="31" customWidth="1"/>
    <col min="8415" max="8415" width="20.81640625" style="31" customWidth="1"/>
    <col min="8416" max="8416" width="16.08984375" style="31" customWidth="1"/>
    <col min="8417" max="8417" width="16.7265625" style="31" customWidth="1"/>
    <col min="8418" max="8418" width="15.7265625" style="31" customWidth="1"/>
    <col min="8419" max="8419" width="18.36328125" style="31" customWidth="1"/>
    <col min="8420" max="8420" width="19.81640625" style="31" customWidth="1"/>
    <col min="8421" max="8421" width="23.26953125" style="31" customWidth="1"/>
    <col min="8422" max="8422" width="19.81640625" style="31" customWidth="1"/>
    <col min="8423" max="8423" width="17.08984375" style="31" customWidth="1"/>
    <col min="8424" max="8425" width="24.81640625" style="31" customWidth="1"/>
    <col min="8426" max="8426" width="21.6328125" style="31" customWidth="1"/>
    <col min="8427" max="8427" width="0" style="31" hidden="1" customWidth="1"/>
    <col min="8428" max="8428" width="24.08984375" style="31" customWidth="1"/>
    <col min="8429" max="8429" width="21.1796875" style="31" customWidth="1"/>
    <col min="8430" max="8430" width="23.81640625" style="31" customWidth="1"/>
    <col min="8431" max="8431" width="21.54296875" style="31" customWidth="1"/>
    <col min="8432" max="8432" width="15.36328125" style="31" customWidth="1"/>
    <col min="8433" max="8436" width="0" style="31" hidden="1" customWidth="1"/>
    <col min="8437" max="8437" width="2.08984375" style="31" customWidth="1"/>
    <col min="8438" max="8438" width="18.36328125" style="31" customWidth="1"/>
    <col min="8439" max="8439" width="20.26953125" style="31" customWidth="1"/>
    <col min="8440" max="8440" width="22.26953125" style="31" customWidth="1"/>
    <col min="8441" max="8441" width="23.81640625" style="31" customWidth="1"/>
    <col min="8442" max="8442" width="20.81640625" style="31" customWidth="1"/>
    <col min="8443" max="8443" width="9.36328125" style="31" customWidth="1"/>
    <col min="8444" max="8444" width="26.90625" style="31" customWidth="1"/>
    <col min="8445" max="8445" width="16.08984375" style="31" customWidth="1"/>
    <col min="8446" max="8654" width="7.90625" style="31"/>
    <col min="8655" max="8655" width="2.6328125" style="31" customWidth="1"/>
    <col min="8656" max="8656" width="5.90625" style="31" customWidth="1"/>
    <col min="8657" max="8657" width="5.54296875" style="31" customWidth="1"/>
    <col min="8658" max="8661" width="2.6328125" style="31" customWidth="1"/>
    <col min="8662" max="8662" width="8.54296875" style="31" customWidth="1"/>
    <col min="8663" max="8663" width="2.6328125" style="31" customWidth="1"/>
    <col min="8664" max="8664" width="31.26953125" style="31" customWidth="1"/>
    <col min="8665" max="8667" width="0" style="31" hidden="1" customWidth="1"/>
    <col min="8668" max="8668" width="24.26953125" style="31" customWidth="1"/>
    <col min="8669" max="8669" width="17.6328125" style="31" customWidth="1"/>
    <col min="8670" max="8670" width="19.7265625" style="31" customWidth="1"/>
    <col min="8671" max="8671" width="20.81640625" style="31" customWidth="1"/>
    <col min="8672" max="8672" width="16.08984375" style="31" customWidth="1"/>
    <col min="8673" max="8673" width="16.7265625" style="31" customWidth="1"/>
    <col min="8674" max="8674" width="15.7265625" style="31" customWidth="1"/>
    <col min="8675" max="8675" width="18.36328125" style="31" customWidth="1"/>
    <col min="8676" max="8676" width="19.81640625" style="31" customWidth="1"/>
    <col min="8677" max="8677" width="23.26953125" style="31" customWidth="1"/>
    <col min="8678" max="8678" width="19.81640625" style="31" customWidth="1"/>
    <col min="8679" max="8679" width="17.08984375" style="31" customWidth="1"/>
    <col min="8680" max="8681" width="24.81640625" style="31" customWidth="1"/>
    <col min="8682" max="8682" width="21.6328125" style="31" customWidth="1"/>
    <col min="8683" max="8683" width="0" style="31" hidden="1" customWidth="1"/>
    <col min="8684" max="8684" width="24.08984375" style="31" customWidth="1"/>
    <col min="8685" max="8685" width="21.1796875" style="31" customWidth="1"/>
    <col min="8686" max="8686" width="23.81640625" style="31" customWidth="1"/>
    <col min="8687" max="8687" width="21.54296875" style="31" customWidth="1"/>
    <col min="8688" max="8688" width="15.36328125" style="31" customWidth="1"/>
    <col min="8689" max="8692" width="0" style="31" hidden="1" customWidth="1"/>
    <col min="8693" max="8693" width="2.08984375" style="31" customWidth="1"/>
    <col min="8694" max="8694" width="18.36328125" style="31" customWidth="1"/>
    <col min="8695" max="8695" width="20.26953125" style="31" customWidth="1"/>
    <col min="8696" max="8696" width="22.26953125" style="31" customWidth="1"/>
    <col min="8697" max="8697" width="23.81640625" style="31" customWidth="1"/>
    <col min="8698" max="8698" width="20.81640625" style="31" customWidth="1"/>
    <col min="8699" max="8699" width="9.36328125" style="31" customWidth="1"/>
    <col min="8700" max="8700" width="26.90625" style="31" customWidth="1"/>
    <col min="8701" max="8701" width="16.08984375" style="31" customWidth="1"/>
    <col min="8702" max="8910" width="7.90625" style="31"/>
    <col min="8911" max="8911" width="2.6328125" style="31" customWidth="1"/>
    <col min="8912" max="8912" width="5.90625" style="31" customWidth="1"/>
    <col min="8913" max="8913" width="5.54296875" style="31" customWidth="1"/>
    <col min="8914" max="8917" width="2.6328125" style="31" customWidth="1"/>
    <col min="8918" max="8918" width="8.54296875" style="31" customWidth="1"/>
    <col min="8919" max="8919" width="2.6328125" style="31" customWidth="1"/>
    <col min="8920" max="8920" width="31.26953125" style="31" customWidth="1"/>
    <col min="8921" max="8923" width="0" style="31" hidden="1" customWidth="1"/>
    <col min="8924" max="8924" width="24.26953125" style="31" customWidth="1"/>
    <col min="8925" max="8925" width="17.6328125" style="31" customWidth="1"/>
    <col min="8926" max="8926" width="19.7265625" style="31" customWidth="1"/>
    <col min="8927" max="8927" width="20.81640625" style="31" customWidth="1"/>
    <col min="8928" max="8928" width="16.08984375" style="31" customWidth="1"/>
    <col min="8929" max="8929" width="16.7265625" style="31" customWidth="1"/>
    <col min="8930" max="8930" width="15.7265625" style="31" customWidth="1"/>
    <col min="8931" max="8931" width="18.36328125" style="31" customWidth="1"/>
    <col min="8932" max="8932" width="19.81640625" style="31" customWidth="1"/>
    <col min="8933" max="8933" width="23.26953125" style="31" customWidth="1"/>
    <col min="8934" max="8934" width="19.81640625" style="31" customWidth="1"/>
    <col min="8935" max="8935" width="17.08984375" style="31" customWidth="1"/>
    <col min="8936" max="8937" width="24.81640625" style="31" customWidth="1"/>
    <col min="8938" max="8938" width="21.6328125" style="31" customWidth="1"/>
    <col min="8939" max="8939" width="0" style="31" hidden="1" customWidth="1"/>
    <col min="8940" max="8940" width="24.08984375" style="31" customWidth="1"/>
    <col min="8941" max="8941" width="21.1796875" style="31" customWidth="1"/>
    <col min="8942" max="8942" width="23.81640625" style="31" customWidth="1"/>
    <col min="8943" max="8943" width="21.54296875" style="31" customWidth="1"/>
    <col min="8944" max="8944" width="15.36328125" style="31" customWidth="1"/>
    <col min="8945" max="8948" width="0" style="31" hidden="1" customWidth="1"/>
    <col min="8949" max="8949" width="2.08984375" style="31" customWidth="1"/>
    <col min="8950" max="8950" width="18.36328125" style="31" customWidth="1"/>
    <col min="8951" max="8951" width="20.26953125" style="31" customWidth="1"/>
    <col min="8952" max="8952" width="22.26953125" style="31" customWidth="1"/>
    <col min="8953" max="8953" width="23.81640625" style="31" customWidth="1"/>
    <col min="8954" max="8954" width="20.81640625" style="31" customWidth="1"/>
    <col min="8955" max="8955" width="9.36328125" style="31" customWidth="1"/>
    <col min="8956" max="8956" width="26.90625" style="31" customWidth="1"/>
    <col min="8957" max="8957" width="16.08984375" style="31" customWidth="1"/>
    <col min="8958" max="9166" width="7.90625" style="31"/>
    <col min="9167" max="9167" width="2.6328125" style="31" customWidth="1"/>
    <col min="9168" max="9168" width="5.90625" style="31" customWidth="1"/>
    <col min="9169" max="9169" width="5.54296875" style="31" customWidth="1"/>
    <col min="9170" max="9173" width="2.6328125" style="31" customWidth="1"/>
    <col min="9174" max="9174" width="8.54296875" style="31" customWidth="1"/>
    <col min="9175" max="9175" width="2.6328125" style="31" customWidth="1"/>
    <col min="9176" max="9176" width="31.26953125" style="31" customWidth="1"/>
    <col min="9177" max="9179" width="0" style="31" hidden="1" customWidth="1"/>
    <col min="9180" max="9180" width="24.26953125" style="31" customWidth="1"/>
    <col min="9181" max="9181" width="17.6328125" style="31" customWidth="1"/>
    <col min="9182" max="9182" width="19.7265625" style="31" customWidth="1"/>
    <col min="9183" max="9183" width="20.81640625" style="31" customWidth="1"/>
    <col min="9184" max="9184" width="16.08984375" style="31" customWidth="1"/>
    <col min="9185" max="9185" width="16.7265625" style="31" customWidth="1"/>
    <col min="9186" max="9186" width="15.7265625" style="31" customWidth="1"/>
    <col min="9187" max="9187" width="18.36328125" style="31" customWidth="1"/>
    <col min="9188" max="9188" width="19.81640625" style="31" customWidth="1"/>
    <col min="9189" max="9189" width="23.26953125" style="31" customWidth="1"/>
    <col min="9190" max="9190" width="19.81640625" style="31" customWidth="1"/>
    <col min="9191" max="9191" width="17.08984375" style="31" customWidth="1"/>
    <col min="9192" max="9193" width="24.81640625" style="31" customWidth="1"/>
    <col min="9194" max="9194" width="21.6328125" style="31" customWidth="1"/>
    <col min="9195" max="9195" width="0" style="31" hidden="1" customWidth="1"/>
    <col min="9196" max="9196" width="24.08984375" style="31" customWidth="1"/>
    <col min="9197" max="9197" width="21.1796875" style="31" customWidth="1"/>
    <col min="9198" max="9198" width="23.81640625" style="31" customWidth="1"/>
    <col min="9199" max="9199" width="21.54296875" style="31" customWidth="1"/>
    <col min="9200" max="9200" width="15.36328125" style="31" customWidth="1"/>
    <col min="9201" max="9204" width="0" style="31" hidden="1" customWidth="1"/>
    <col min="9205" max="9205" width="2.08984375" style="31" customWidth="1"/>
    <col min="9206" max="9206" width="18.36328125" style="31" customWidth="1"/>
    <col min="9207" max="9207" width="20.26953125" style="31" customWidth="1"/>
    <col min="9208" max="9208" width="22.26953125" style="31" customWidth="1"/>
    <col min="9209" max="9209" width="23.81640625" style="31" customWidth="1"/>
    <col min="9210" max="9210" width="20.81640625" style="31" customWidth="1"/>
    <col min="9211" max="9211" width="9.36328125" style="31" customWidth="1"/>
    <col min="9212" max="9212" width="26.90625" style="31" customWidth="1"/>
    <col min="9213" max="9213" width="16.08984375" style="31" customWidth="1"/>
    <col min="9214" max="9422" width="7.90625" style="31"/>
    <col min="9423" max="9423" width="2.6328125" style="31" customWidth="1"/>
    <col min="9424" max="9424" width="5.90625" style="31" customWidth="1"/>
    <col min="9425" max="9425" width="5.54296875" style="31" customWidth="1"/>
    <col min="9426" max="9429" width="2.6328125" style="31" customWidth="1"/>
    <col min="9430" max="9430" width="8.54296875" style="31" customWidth="1"/>
    <col min="9431" max="9431" width="2.6328125" style="31" customWidth="1"/>
    <col min="9432" max="9432" width="31.26953125" style="31" customWidth="1"/>
    <col min="9433" max="9435" width="0" style="31" hidden="1" customWidth="1"/>
    <col min="9436" max="9436" width="24.26953125" style="31" customWidth="1"/>
    <col min="9437" max="9437" width="17.6328125" style="31" customWidth="1"/>
    <col min="9438" max="9438" width="19.7265625" style="31" customWidth="1"/>
    <col min="9439" max="9439" width="20.81640625" style="31" customWidth="1"/>
    <col min="9440" max="9440" width="16.08984375" style="31" customWidth="1"/>
    <col min="9441" max="9441" width="16.7265625" style="31" customWidth="1"/>
    <col min="9442" max="9442" width="15.7265625" style="31" customWidth="1"/>
    <col min="9443" max="9443" width="18.36328125" style="31" customWidth="1"/>
    <col min="9444" max="9444" width="19.81640625" style="31" customWidth="1"/>
    <col min="9445" max="9445" width="23.26953125" style="31" customWidth="1"/>
    <col min="9446" max="9446" width="19.81640625" style="31" customWidth="1"/>
    <col min="9447" max="9447" width="17.08984375" style="31" customWidth="1"/>
    <col min="9448" max="9449" width="24.81640625" style="31" customWidth="1"/>
    <col min="9450" max="9450" width="21.6328125" style="31" customWidth="1"/>
    <col min="9451" max="9451" width="0" style="31" hidden="1" customWidth="1"/>
    <col min="9452" max="9452" width="24.08984375" style="31" customWidth="1"/>
    <col min="9453" max="9453" width="21.1796875" style="31" customWidth="1"/>
    <col min="9454" max="9454" width="23.81640625" style="31" customWidth="1"/>
    <col min="9455" max="9455" width="21.54296875" style="31" customWidth="1"/>
    <col min="9456" max="9456" width="15.36328125" style="31" customWidth="1"/>
    <col min="9457" max="9460" width="0" style="31" hidden="1" customWidth="1"/>
    <col min="9461" max="9461" width="2.08984375" style="31" customWidth="1"/>
    <col min="9462" max="9462" width="18.36328125" style="31" customWidth="1"/>
    <col min="9463" max="9463" width="20.26953125" style="31" customWidth="1"/>
    <col min="9464" max="9464" width="22.26953125" style="31" customWidth="1"/>
    <col min="9465" max="9465" width="23.81640625" style="31" customWidth="1"/>
    <col min="9466" max="9466" width="20.81640625" style="31" customWidth="1"/>
    <col min="9467" max="9467" width="9.36328125" style="31" customWidth="1"/>
    <col min="9468" max="9468" width="26.90625" style="31" customWidth="1"/>
    <col min="9469" max="9469" width="16.08984375" style="31" customWidth="1"/>
    <col min="9470" max="9678" width="7.90625" style="31"/>
    <col min="9679" max="9679" width="2.6328125" style="31" customWidth="1"/>
    <col min="9680" max="9680" width="5.90625" style="31" customWidth="1"/>
    <col min="9681" max="9681" width="5.54296875" style="31" customWidth="1"/>
    <col min="9682" max="9685" width="2.6328125" style="31" customWidth="1"/>
    <col min="9686" max="9686" width="8.54296875" style="31" customWidth="1"/>
    <col min="9687" max="9687" width="2.6328125" style="31" customWidth="1"/>
    <col min="9688" max="9688" width="31.26953125" style="31" customWidth="1"/>
    <col min="9689" max="9691" width="0" style="31" hidden="1" customWidth="1"/>
    <col min="9692" max="9692" width="24.26953125" style="31" customWidth="1"/>
    <col min="9693" max="9693" width="17.6328125" style="31" customWidth="1"/>
    <col min="9694" max="9694" width="19.7265625" style="31" customWidth="1"/>
    <col min="9695" max="9695" width="20.81640625" style="31" customWidth="1"/>
    <col min="9696" max="9696" width="16.08984375" style="31" customWidth="1"/>
    <col min="9697" max="9697" width="16.7265625" style="31" customWidth="1"/>
    <col min="9698" max="9698" width="15.7265625" style="31" customWidth="1"/>
    <col min="9699" max="9699" width="18.36328125" style="31" customWidth="1"/>
    <col min="9700" max="9700" width="19.81640625" style="31" customWidth="1"/>
    <col min="9701" max="9701" width="23.26953125" style="31" customWidth="1"/>
    <col min="9702" max="9702" width="19.81640625" style="31" customWidth="1"/>
    <col min="9703" max="9703" width="17.08984375" style="31" customWidth="1"/>
    <col min="9704" max="9705" width="24.81640625" style="31" customWidth="1"/>
    <col min="9706" max="9706" width="21.6328125" style="31" customWidth="1"/>
    <col min="9707" max="9707" width="0" style="31" hidden="1" customWidth="1"/>
    <col min="9708" max="9708" width="24.08984375" style="31" customWidth="1"/>
    <col min="9709" max="9709" width="21.1796875" style="31" customWidth="1"/>
    <col min="9710" max="9710" width="23.81640625" style="31" customWidth="1"/>
    <col min="9711" max="9711" width="21.54296875" style="31" customWidth="1"/>
    <col min="9712" max="9712" width="15.36328125" style="31" customWidth="1"/>
    <col min="9713" max="9716" width="0" style="31" hidden="1" customWidth="1"/>
    <col min="9717" max="9717" width="2.08984375" style="31" customWidth="1"/>
    <col min="9718" max="9718" width="18.36328125" style="31" customWidth="1"/>
    <col min="9719" max="9719" width="20.26953125" style="31" customWidth="1"/>
    <col min="9720" max="9720" width="22.26953125" style="31" customWidth="1"/>
    <col min="9721" max="9721" width="23.81640625" style="31" customWidth="1"/>
    <col min="9722" max="9722" width="20.81640625" style="31" customWidth="1"/>
    <col min="9723" max="9723" width="9.36328125" style="31" customWidth="1"/>
    <col min="9724" max="9724" width="26.90625" style="31" customWidth="1"/>
    <col min="9725" max="9725" width="16.08984375" style="31" customWidth="1"/>
    <col min="9726" max="9934" width="7.90625" style="31"/>
    <col min="9935" max="9935" width="2.6328125" style="31" customWidth="1"/>
    <col min="9936" max="9936" width="5.90625" style="31" customWidth="1"/>
    <col min="9937" max="9937" width="5.54296875" style="31" customWidth="1"/>
    <col min="9938" max="9941" width="2.6328125" style="31" customWidth="1"/>
    <col min="9942" max="9942" width="8.54296875" style="31" customWidth="1"/>
    <col min="9943" max="9943" width="2.6328125" style="31" customWidth="1"/>
    <col min="9944" max="9944" width="31.26953125" style="31" customWidth="1"/>
    <col min="9945" max="9947" width="0" style="31" hidden="1" customWidth="1"/>
    <col min="9948" max="9948" width="24.26953125" style="31" customWidth="1"/>
    <col min="9949" max="9949" width="17.6328125" style="31" customWidth="1"/>
    <col min="9950" max="9950" width="19.7265625" style="31" customWidth="1"/>
    <col min="9951" max="9951" width="20.81640625" style="31" customWidth="1"/>
    <col min="9952" max="9952" width="16.08984375" style="31" customWidth="1"/>
    <col min="9953" max="9953" width="16.7265625" style="31" customWidth="1"/>
    <col min="9954" max="9954" width="15.7265625" style="31" customWidth="1"/>
    <col min="9955" max="9955" width="18.36328125" style="31" customWidth="1"/>
    <col min="9956" max="9956" width="19.81640625" style="31" customWidth="1"/>
    <col min="9957" max="9957" width="23.26953125" style="31" customWidth="1"/>
    <col min="9958" max="9958" width="19.81640625" style="31" customWidth="1"/>
    <col min="9959" max="9959" width="17.08984375" style="31" customWidth="1"/>
    <col min="9960" max="9961" width="24.81640625" style="31" customWidth="1"/>
    <col min="9962" max="9962" width="21.6328125" style="31" customWidth="1"/>
    <col min="9963" max="9963" width="0" style="31" hidden="1" customWidth="1"/>
    <col min="9964" max="9964" width="24.08984375" style="31" customWidth="1"/>
    <col min="9965" max="9965" width="21.1796875" style="31" customWidth="1"/>
    <col min="9966" max="9966" width="23.81640625" style="31" customWidth="1"/>
    <col min="9967" max="9967" width="21.54296875" style="31" customWidth="1"/>
    <col min="9968" max="9968" width="15.36328125" style="31" customWidth="1"/>
    <col min="9969" max="9972" width="0" style="31" hidden="1" customWidth="1"/>
    <col min="9973" max="9973" width="2.08984375" style="31" customWidth="1"/>
    <col min="9974" max="9974" width="18.36328125" style="31" customWidth="1"/>
    <col min="9975" max="9975" width="20.26953125" style="31" customWidth="1"/>
    <col min="9976" max="9976" width="22.26953125" style="31" customWidth="1"/>
    <col min="9977" max="9977" width="23.81640625" style="31" customWidth="1"/>
    <col min="9978" max="9978" width="20.81640625" style="31" customWidth="1"/>
    <col min="9979" max="9979" width="9.36328125" style="31" customWidth="1"/>
    <col min="9980" max="9980" width="26.90625" style="31" customWidth="1"/>
    <col min="9981" max="9981" width="16.08984375" style="31" customWidth="1"/>
    <col min="9982" max="10190" width="7.90625" style="31"/>
    <col min="10191" max="10191" width="2.6328125" style="31" customWidth="1"/>
    <col min="10192" max="10192" width="5.90625" style="31" customWidth="1"/>
    <col min="10193" max="10193" width="5.54296875" style="31" customWidth="1"/>
    <col min="10194" max="10197" width="2.6328125" style="31" customWidth="1"/>
    <col min="10198" max="10198" width="8.54296875" style="31" customWidth="1"/>
    <col min="10199" max="10199" width="2.6328125" style="31" customWidth="1"/>
    <col min="10200" max="10200" width="31.26953125" style="31" customWidth="1"/>
    <col min="10201" max="10203" width="0" style="31" hidden="1" customWidth="1"/>
    <col min="10204" max="10204" width="24.26953125" style="31" customWidth="1"/>
    <col min="10205" max="10205" width="17.6328125" style="31" customWidth="1"/>
    <col min="10206" max="10206" width="19.7265625" style="31" customWidth="1"/>
    <col min="10207" max="10207" width="20.81640625" style="31" customWidth="1"/>
    <col min="10208" max="10208" width="16.08984375" style="31" customWidth="1"/>
    <col min="10209" max="10209" width="16.7265625" style="31" customWidth="1"/>
    <col min="10210" max="10210" width="15.7265625" style="31" customWidth="1"/>
    <col min="10211" max="10211" width="18.36328125" style="31" customWidth="1"/>
    <col min="10212" max="10212" width="19.81640625" style="31" customWidth="1"/>
    <col min="10213" max="10213" width="23.26953125" style="31" customWidth="1"/>
    <col min="10214" max="10214" width="19.81640625" style="31" customWidth="1"/>
    <col min="10215" max="10215" width="17.08984375" style="31" customWidth="1"/>
    <col min="10216" max="10217" width="24.81640625" style="31" customWidth="1"/>
    <col min="10218" max="10218" width="21.6328125" style="31" customWidth="1"/>
    <col min="10219" max="10219" width="0" style="31" hidden="1" customWidth="1"/>
    <col min="10220" max="10220" width="24.08984375" style="31" customWidth="1"/>
    <col min="10221" max="10221" width="21.1796875" style="31" customWidth="1"/>
    <col min="10222" max="10222" width="23.81640625" style="31" customWidth="1"/>
    <col min="10223" max="10223" width="21.54296875" style="31" customWidth="1"/>
    <col min="10224" max="10224" width="15.36328125" style="31" customWidth="1"/>
    <col min="10225" max="10228" width="0" style="31" hidden="1" customWidth="1"/>
    <col min="10229" max="10229" width="2.08984375" style="31" customWidth="1"/>
    <col min="10230" max="10230" width="18.36328125" style="31" customWidth="1"/>
    <col min="10231" max="10231" width="20.26953125" style="31" customWidth="1"/>
    <col min="10232" max="10232" width="22.26953125" style="31" customWidth="1"/>
    <col min="10233" max="10233" width="23.81640625" style="31" customWidth="1"/>
    <col min="10234" max="10234" width="20.81640625" style="31" customWidth="1"/>
    <col min="10235" max="10235" width="9.36328125" style="31" customWidth="1"/>
    <col min="10236" max="10236" width="26.90625" style="31" customWidth="1"/>
    <col min="10237" max="10237" width="16.08984375" style="31" customWidth="1"/>
    <col min="10238" max="10446" width="7.90625" style="31"/>
    <col min="10447" max="10447" width="2.6328125" style="31" customWidth="1"/>
    <col min="10448" max="10448" width="5.90625" style="31" customWidth="1"/>
    <col min="10449" max="10449" width="5.54296875" style="31" customWidth="1"/>
    <col min="10450" max="10453" width="2.6328125" style="31" customWidth="1"/>
    <col min="10454" max="10454" width="8.54296875" style="31" customWidth="1"/>
    <col min="10455" max="10455" width="2.6328125" style="31" customWidth="1"/>
    <col min="10456" max="10456" width="31.26953125" style="31" customWidth="1"/>
    <col min="10457" max="10459" width="0" style="31" hidden="1" customWidth="1"/>
    <col min="10460" max="10460" width="24.26953125" style="31" customWidth="1"/>
    <col min="10461" max="10461" width="17.6328125" style="31" customWidth="1"/>
    <col min="10462" max="10462" width="19.7265625" style="31" customWidth="1"/>
    <col min="10463" max="10463" width="20.81640625" style="31" customWidth="1"/>
    <col min="10464" max="10464" width="16.08984375" style="31" customWidth="1"/>
    <col min="10465" max="10465" width="16.7265625" style="31" customWidth="1"/>
    <col min="10466" max="10466" width="15.7265625" style="31" customWidth="1"/>
    <col min="10467" max="10467" width="18.36328125" style="31" customWidth="1"/>
    <col min="10468" max="10468" width="19.81640625" style="31" customWidth="1"/>
    <col min="10469" max="10469" width="23.26953125" style="31" customWidth="1"/>
    <col min="10470" max="10470" width="19.81640625" style="31" customWidth="1"/>
    <col min="10471" max="10471" width="17.08984375" style="31" customWidth="1"/>
    <col min="10472" max="10473" width="24.81640625" style="31" customWidth="1"/>
    <col min="10474" max="10474" width="21.6328125" style="31" customWidth="1"/>
    <col min="10475" max="10475" width="0" style="31" hidden="1" customWidth="1"/>
    <col min="10476" max="10476" width="24.08984375" style="31" customWidth="1"/>
    <col min="10477" max="10477" width="21.1796875" style="31" customWidth="1"/>
    <col min="10478" max="10478" width="23.81640625" style="31" customWidth="1"/>
    <col min="10479" max="10479" width="21.54296875" style="31" customWidth="1"/>
    <col min="10480" max="10480" width="15.36328125" style="31" customWidth="1"/>
    <col min="10481" max="10484" width="0" style="31" hidden="1" customWidth="1"/>
    <col min="10485" max="10485" width="2.08984375" style="31" customWidth="1"/>
    <col min="10486" max="10486" width="18.36328125" style="31" customWidth="1"/>
    <col min="10487" max="10487" width="20.26953125" style="31" customWidth="1"/>
    <col min="10488" max="10488" width="22.26953125" style="31" customWidth="1"/>
    <col min="10489" max="10489" width="23.81640625" style="31" customWidth="1"/>
    <col min="10490" max="10490" width="20.81640625" style="31" customWidth="1"/>
    <col min="10491" max="10491" width="9.36328125" style="31" customWidth="1"/>
    <col min="10492" max="10492" width="26.90625" style="31" customWidth="1"/>
    <col min="10493" max="10493" width="16.08984375" style="31" customWidth="1"/>
    <col min="10494" max="10702" width="7.90625" style="31"/>
    <col min="10703" max="10703" width="2.6328125" style="31" customWidth="1"/>
    <col min="10704" max="10704" width="5.90625" style="31" customWidth="1"/>
    <col min="10705" max="10705" width="5.54296875" style="31" customWidth="1"/>
    <col min="10706" max="10709" width="2.6328125" style="31" customWidth="1"/>
    <col min="10710" max="10710" width="8.54296875" style="31" customWidth="1"/>
    <col min="10711" max="10711" width="2.6328125" style="31" customWidth="1"/>
    <col min="10712" max="10712" width="31.26953125" style="31" customWidth="1"/>
    <col min="10713" max="10715" width="0" style="31" hidden="1" customWidth="1"/>
    <col min="10716" max="10716" width="24.26953125" style="31" customWidth="1"/>
    <col min="10717" max="10717" width="17.6328125" style="31" customWidth="1"/>
    <col min="10718" max="10718" width="19.7265625" style="31" customWidth="1"/>
    <col min="10719" max="10719" width="20.81640625" style="31" customWidth="1"/>
    <col min="10720" max="10720" width="16.08984375" style="31" customWidth="1"/>
    <col min="10721" max="10721" width="16.7265625" style="31" customWidth="1"/>
    <col min="10722" max="10722" width="15.7265625" style="31" customWidth="1"/>
    <col min="10723" max="10723" width="18.36328125" style="31" customWidth="1"/>
    <col min="10724" max="10724" width="19.81640625" style="31" customWidth="1"/>
    <col min="10725" max="10725" width="23.26953125" style="31" customWidth="1"/>
    <col min="10726" max="10726" width="19.81640625" style="31" customWidth="1"/>
    <col min="10727" max="10727" width="17.08984375" style="31" customWidth="1"/>
    <col min="10728" max="10729" width="24.81640625" style="31" customWidth="1"/>
    <col min="10730" max="10730" width="21.6328125" style="31" customWidth="1"/>
    <col min="10731" max="10731" width="0" style="31" hidden="1" customWidth="1"/>
    <col min="10732" max="10732" width="24.08984375" style="31" customWidth="1"/>
    <col min="10733" max="10733" width="21.1796875" style="31" customWidth="1"/>
    <col min="10734" max="10734" width="23.81640625" style="31" customWidth="1"/>
    <col min="10735" max="10735" width="21.54296875" style="31" customWidth="1"/>
    <col min="10736" max="10736" width="15.36328125" style="31" customWidth="1"/>
    <col min="10737" max="10740" width="0" style="31" hidden="1" customWidth="1"/>
    <col min="10741" max="10741" width="2.08984375" style="31" customWidth="1"/>
    <col min="10742" max="10742" width="18.36328125" style="31" customWidth="1"/>
    <col min="10743" max="10743" width="20.26953125" style="31" customWidth="1"/>
    <col min="10744" max="10744" width="22.26953125" style="31" customWidth="1"/>
    <col min="10745" max="10745" width="23.81640625" style="31" customWidth="1"/>
    <col min="10746" max="10746" width="20.81640625" style="31" customWidth="1"/>
    <col min="10747" max="10747" width="9.36328125" style="31" customWidth="1"/>
    <col min="10748" max="10748" width="26.90625" style="31" customWidth="1"/>
    <col min="10749" max="10749" width="16.08984375" style="31" customWidth="1"/>
    <col min="10750" max="10958" width="7.90625" style="31"/>
    <col min="10959" max="10959" width="2.6328125" style="31" customWidth="1"/>
    <col min="10960" max="10960" width="5.90625" style="31" customWidth="1"/>
    <col min="10961" max="10961" width="5.54296875" style="31" customWidth="1"/>
    <col min="10962" max="10965" width="2.6328125" style="31" customWidth="1"/>
    <col min="10966" max="10966" width="8.54296875" style="31" customWidth="1"/>
    <col min="10967" max="10967" width="2.6328125" style="31" customWidth="1"/>
    <col min="10968" max="10968" width="31.26953125" style="31" customWidth="1"/>
    <col min="10969" max="10971" width="0" style="31" hidden="1" customWidth="1"/>
    <col min="10972" max="10972" width="24.26953125" style="31" customWidth="1"/>
    <col min="10973" max="10973" width="17.6328125" style="31" customWidth="1"/>
    <col min="10974" max="10974" width="19.7265625" style="31" customWidth="1"/>
    <col min="10975" max="10975" width="20.81640625" style="31" customWidth="1"/>
    <col min="10976" max="10976" width="16.08984375" style="31" customWidth="1"/>
    <col min="10977" max="10977" width="16.7265625" style="31" customWidth="1"/>
    <col min="10978" max="10978" width="15.7265625" style="31" customWidth="1"/>
    <col min="10979" max="10979" width="18.36328125" style="31" customWidth="1"/>
    <col min="10980" max="10980" width="19.81640625" style="31" customWidth="1"/>
    <col min="10981" max="10981" width="23.26953125" style="31" customWidth="1"/>
    <col min="10982" max="10982" width="19.81640625" style="31" customWidth="1"/>
    <col min="10983" max="10983" width="17.08984375" style="31" customWidth="1"/>
    <col min="10984" max="10985" width="24.81640625" style="31" customWidth="1"/>
    <col min="10986" max="10986" width="21.6328125" style="31" customWidth="1"/>
    <col min="10987" max="10987" width="0" style="31" hidden="1" customWidth="1"/>
    <col min="10988" max="10988" width="24.08984375" style="31" customWidth="1"/>
    <col min="10989" max="10989" width="21.1796875" style="31" customWidth="1"/>
    <col min="10990" max="10990" width="23.81640625" style="31" customWidth="1"/>
    <col min="10991" max="10991" width="21.54296875" style="31" customWidth="1"/>
    <col min="10992" max="10992" width="15.36328125" style="31" customWidth="1"/>
    <col min="10993" max="10996" width="0" style="31" hidden="1" customWidth="1"/>
    <col min="10997" max="10997" width="2.08984375" style="31" customWidth="1"/>
    <col min="10998" max="10998" width="18.36328125" style="31" customWidth="1"/>
    <col min="10999" max="10999" width="20.26953125" style="31" customWidth="1"/>
    <col min="11000" max="11000" width="22.26953125" style="31" customWidth="1"/>
    <col min="11001" max="11001" width="23.81640625" style="31" customWidth="1"/>
    <col min="11002" max="11002" width="20.81640625" style="31" customWidth="1"/>
    <col min="11003" max="11003" width="9.36328125" style="31" customWidth="1"/>
    <col min="11004" max="11004" width="26.90625" style="31" customWidth="1"/>
    <col min="11005" max="11005" width="16.08984375" style="31" customWidth="1"/>
    <col min="11006" max="11214" width="7.90625" style="31"/>
    <col min="11215" max="11215" width="2.6328125" style="31" customWidth="1"/>
    <col min="11216" max="11216" width="5.90625" style="31" customWidth="1"/>
    <col min="11217" max="11217" width="5.54296875" style="31" customWidth="1"/>
    <col min="11218" max="11221" width="2.6328125" style="31" customWidth="1"/>
    <col min="11222" max="11222" width="8.54296875" style="31" customWidth="1"/>
    <col min="11223" max="11223" width="2.6328125" style="31" customWidth="1"/>
    <col min="11224" max="11224" width="31.26953125" style="31" customWidth="1"/>
    <col min="11225" max="11227" width="0" style="31" hidden="1" customWidth="1"/>
    <col min="11228" max="11228" width="24.26953125" style="31" customWidth="1"/>
    <col min="11229" max="11229" width="17.6328125" style="31" customWidth="1"/>
    <col min="11230" max="11230" width="19.7265625" style="31" customWidth="1"/>
    <col min="11231" max="11231" width="20.81640625" style="31" customWidth="1"/>
    <col min="11232" max="11232" width="16.08984375" style="31" customWidth="1"/>
    <col min="11233" max="11233" width="16.7265625" style="31" customWidth="1"/>
    <col min="11234" max="11234" width="15.7265625" style="31" customWidth="1"/>
    <col min="11235" max="11235" width="18.36328125" style="31" customWidth="1"/>
    <col min="11236" max="11236" width="19.81640625" style="31" customWidth="1"/>
    <col min="11237" max="11237" width="23.26953125" style="31" customWidth="1"/>
    <col min="11238" max="11238" width="19.81640625" style="31" customWidth="1"/>
    <col min="11239" max="11239" width="17.08984375" style="31" customWidth="1"/>
    <col min="11240" max="11241" width="24.81640625" style="31" customWidth="1"/>
    <col min="11242" max="11242" width="21.6328125" style="31" customWidth="1"/>
    <col min="11243" max="11243" width="0" style="31" hidden="1" customWidth="1"/>
    <col min="11244" max="11244" width="24.08984375" style="31" customWidth="1"/>
    <col min="11245" max="11245" width="21.1796875" style="31" customWidth="1"/>
    <col min="11246" max="11246" width="23.81640625" style="31" customWidth="1"/>
    <col min="11247" max="11247" width="21.54296875" style="31" customWidth="1"/>
    <col min="11248" max="11248" width="15.36328125" style="31" customWidth="1"/>
    <col min="11249" max="11252" width="0" style="31" hidden="1" customWidth="1"/>
    <col min="11253" max="11253" width="2.08984375" style="31" customWidth="1"/>
    <col min="11254" max="11254" width="18.36328125" style="31" customWidth="1"/>
    <col min="11255" max="11255" width="20.26953125" style="31" customWidth="1"/>
    <col min="11256" max="11256" width="22.26953125" style="31" customWidth="1"/>
    <col min="11257" max="11257" width="23.81640625" style="31" customWidth="1"/>
    <col min="11258" max="11258" width="20.81640625" style="31" customWidth="1"/>
    <col min="11259" max="11259" width="9.36328125" style="31" customWidth="1"/>
    <col min="11260" max="11260" width="26.90625" style="31" customWidth="1"/>
    <col min="11261" max="11261" width="16.08984375" style="31" customWidth="1"/>
    <col min="11262" max="11470" width="7.90625" style="31"/>
    <col min="11471" max="11471" width="2.6328125" style="31" customWidth="1"/>
    <col min="11472" max="11472" width="5.90625" style="31" customWidth="1"/>
    <col min="11473" max="11473" width="5.54296875" style="31" customWidth="1"/>
    <col min="11474" max="11477" width="2.6328125" style="31" customWidth="1"/>
    <col min="11478" max="11478" width="8.54296875" style="31" customWidth="1"/>
    <col min="11479" max="11479" width="2.6328125" style="31" customWidth="1"/>
    <col min="11480" max="11480" width="31.26953125" style="31" customWidth="1"/>
    <col min="11481" max="11483" width="0" style="31" hidden="1" customWidth="1"/>
    <col min="11484" max="11484" width="24.26953125" style="31" customWidth="1"/>
    <col min="11485" max="11485" width="17.6328125" style="31" customWidth="1"/>
    <col min="11486" max="11486" width="19.7265625" style="31" customWidth="1"/>
    <col min="11487" max="11487" width="20.81640625" style="31" customWidth="1"/>
    <col min="11488" max="11488" width="16.08984375" style="31" customWidth="1"/>
    <col min="11489" max="11489" width="16.7265625" style="31" customWidth="1"/>
    <col min="11490" max="11490" width="15.7265625" style="31" customWidth="1"/>
    <col min="11491" max="11491" width="18.36328125" style="31" customWidth="1"/>
    <col min="11492" max="11492" width="19.81640625" style="31" customWidth="1"/>
    <col min="11493" max="11493" width="23.26953125" style="31" customWidth="1"/>
    <col min="11494" max="11494" width="19.81640625" style="31" customWidth="1"/>
    <col min="11495" max="11495" width="17.08984375" style="31" customWidth="1"/>
    <col min="11496" max="11497" width="24.81640625" style="31" customWidth="1"/>
    <col min="11498" max="11498" width="21.6328125" style="31" customWidth="1"/>
    <col min="11499" max="11499" width="0" style="31" hidden="1" customWidth="1"/>
    <col min="11500" max="11500" width="24.08984375" style="31" customWidth="1"/>
    <col min="11501" max="11501" width="21.1796875" style="31" customWidth="1"/>
    <col min="11502" max="11502" width="23.81640625" style="31" customWidth="1"/>
    <col min="11503" max="11503" width="21.54296875" style="31" customWidth="1"/>
    <col min="11504" max="11504" width="15.36328125" style="31" customWidth="1"/>
    <col min="11505" max="11508" width="0" style="31" hidden="1" customWidth="1"/>
    <col min="11509" max="11509" width="2.08984375" style="31" customWidth="1"/>
    <col min="11510" max="11510" width="18.36328125" style="31" customWidth="1"/>
    <col min="11511" max="11511" width="20.26953125" style="31" customWidth="1"/>
    <col min="11512" max="11512" width="22.26953125" style="31" customWidth="1"/>
    <col min="11513" max="11513" width="23.81640625" style="31" customWidth="1"/>
    <col min="11514" max="11514" width="20.81640625" style="31" customWidth="1"/>
    <col min="11515" max="11515" width="9.36328125" style="31" customWidth="1"/>
    <col min="11516" max="11516" width="26.90625" style="31" customWidth="1"/>
    <col min="11517" max="11517" width="16.08984375" style="31" customWidth="1"/>
    <col min="11518" max="11726" width="7.90625" style="31"/>
    <col min="11727" max="11727" width="2.6328125" style="31" customWidth="1"/>
    <col min="11728" max="11728" width="5.90625" style="31" customWidth="1"/>
    <col min="11729" max="11729" width="5.54296875" style="31" customWidth="1"/>
    <col min="11730" max="11733" width="2.6328125" style="31" customWidth="1"/>
    <col min="11734" max="11734" width="8.54296875" style="31" customWidth="1"/>
    <col min="11735" max="11735" width="2.6328125" style="31" customWidth="1"/>
    <col min="11736" max="11736" width="31.26953125" style="31" customWidth="1"/>
    <col min="11737" max="11739" width="0" style="31" hidden="1" customWidth="1"/>
    <col min="11740" max="11740" width="24.26953125" style="31" customWidth="1"/>
    <col min="11741" max="11741" width="17.6328125" style="31" customWidth="1"/>
    <col min="11742" max="11742" width="19.7265625" style="31" customWidth="1"/>
    <col min="11743" max="11743" width="20.81640625" style="31" customWidth="1"/>
    <col min="11744" max="11744" width="16.08984375" style="31" customWidth="1"/>
    <col min="11745" max="11745" width="16.7265625" style="31" customWidth="1"/>
    <col min="11746" max="11746" width="15.7265625" style="31" customWidth="1"/>
    <col min="11747" max="11747" width="18.36328125" style="31" customWidth="1"/>
    <col min="11748" max="11748" width="19.81640625" style="31" customWidth="1"/>
    <col min="11749" max="11749" width="23.26953125" style="31" customWidth="1"/>
    <col min="11750" max="11750" width="19.81640625" style="31" customWidth="1"/>
    <col min="11751" max="11751" width="17.08984375" style="31" customWidth="1"/>
    <col min="11752" max="11753" width="24.81640625" style="31" customWidth="1"/>
    <col min="11754" max="11754" width="21.6328125" style="31" customWidth="1"/>
    <col min="11755" max="11755" width="0" style="31" hidden="1" customWidth="1"/>
    <col min="11756" max="11756" width="24.08984375" style="31" customWidth="1"/>
    <col min="11757" max="11757" width="21.1796875" style="31" customWidth="1"/>
    <col min="11758" max="11758" width="23.81640625" style="31" customWidth="1"/>
    <col min="11759" max="11759" width="21.54296875" style="31" customWidth="1"/>
    <col min="11760" max="11760" width="15.36328125" style="31" customWidth="1"/>
    <col min="11761" max="11764" width="0" style="31" hidden="1" customWidth="1"/>
    <col min="11765" max="11765" width="2.08984375" style="31" customWidth="1"/>
    <col min="11766" max="11766" width="18.36328125" style="31" customWidth="1"/>
    <col min="11767" max="11767" width="20.26953125" style="31" customWidth="1"/>
    <col min="11768" max="11768" width="22.26953125" style="31" customWidth="1"/>
    <col min="11769" max="11769" width="23.81640625" style="31" customWidth="1"/>
    <col min="11770" max="11770" width="20.81640625" style="31" customWidth="1"/>
    <col min="11771" max="11771" width="9.36328125" style="31" customWidth="1"/>
    <col min="11772" max="11772" width="26.90625" style="31" customWidth="1"/>
    <col min="11773" max="11773" width="16.08984375" style="31" customWidth="1"/>
    <col min="11774" max="11982" width="7.90625" style="31"/>
    <col min="11983" max="11983" width="2.6328125" style="31" customWidth="1"/>
    <col min="11984" max="11984" width="5.90625" style="31" customWidth="1"/>
    <col min="11985" max="11985" width="5.54296875" style="31" customWidth="1"/>
    <col min="11986" max="11989" width="2.6328125" style="31" customWidth="1"/>
    <col min="11990" max="11990" width="8.54296875" style="31" customWidth="1"/>
    <col min="11991" max="11991" width="2.6328125" style="31" customWidth="1"/>
    <col min="11992" max="11992" width="31.26953125" style="31" customWidth="1"/>
    <col min="11993" max="11995" width="0" style="31" hidden="1" customWidth="1"/>
    <col min="11996" max="11996" width="24.26953125" style="31" customWidth="1"/>
    <col min="11997" max="11997" width="17.6328125" style="31" customWidth="1"/>
    <col min="11998" max="11998" width="19.7265625" style="31" customWidth="1"/>
    <col min="11999" max="11999" width="20.81640625" style="31" customWidth="1"/>
    <col min="12000" max="12000" width="16.08984375" style="31" customWidth="1"/>
    <col min="12001" max="12001" width="16.7265625" style="31" customWidth="1"/>
    <col min="12002" max="12002" width="15.7265625" style="31" customWidth="1"/>
    <col min="12003" max="12003" width="18.36328125" style="31" customWidth="1"/>
    <col min="12004" max="12004" width="19.81640625" style="31" customWidth="1"/>
    <col min="12005" max="12005" width="23.26953125" style="31" customWidth="1"/>
    <col min="12006" max="12006" width="19.81640625" style="31" customWidth="1"/>
    <col min="12007" max="12007" width="17.08984375" style="31" customWidth="1"/>
    <col min="12008" max="12009" width="24.81640625" style="31" customWidth="1"/>
    <col min="12010" max="12010" width="21.6328125" style="31" customWidth="1"/>
    <col min="12011" max="12011" width="0" style="31" hidden="1" customWidth="1"/>
    <col min="12012" max="12012" width="24.08984375" style="31" customWidth="1"/>
    <col min="12013" max="12013" width="21.1796875" style="31" customWidth="1"/>
    <col min="12014" max="12014" width="23.81640625" style="31" customWidth="1"/>
    <col min="12015" max="12015" width="21.54296875" style="31" customWidth="1"/>
    <col min="12016" max="12016" width="15.36328125" style="31" customWidth="1"/>
    <col min="12017" max="12020" width="0" style="31" hidden="1" customWidth="1"/>
    <col min="12021" max="12021" width="2.08984375" style="31" customWidth="1"/>
    <col min="12022" max="12022" width="18.36328125" style="31" customWidth="1"/>
    <col min="12023" max="12023" width="20.26953125" style="31" customWidth="1"/>
    <col min="12024" max="12024" width="22.26953125" style="31" customWidth="1"/>
    <col min="12025" max="12025" width="23.81640625" style="31" customWidth="1"/>
    <col min="12026" max="12026" width="20.81640625" style="31" customWidth="1"/>
    <col min="12027" max="12027" width="9.36328125" style="31" customWidth="1"/>
    <col min="12028" max="12028" width="26.90625" style="31" customWidth="1"/>
    <col min="12029" max="12029" width="16.08984375" style="31" customWidth="1"/>
    <col min="12030" max="12238" width="7.90625" style="31"/>
    <col min="12239" max="12239" width="2.6328125" style="31" customWidth="1"/>
    <col min="12240" max="12240" width="5.90625" style="31" customWidth="1"/>
    <col min="12241" max="12241" width="5.54296875" style="31" customWidth="1"/>
    <col min="12242" max="12245" width="2.6328125" style="31" customWidth="1"/>
    <col min="12246" max="12246" width="8.54296875" style="31" customWidth="1"/>
    <col min="12247" max="12247" width="2.6328125" style="31" customWidth="1"/>
    <col min="12248" max="12248" width="31.26953125" style="31" customWidth="1"/>
    <col min="12249" max="12251" width="0" style="31" hidden="1" customWidth="1"/>
    <col min="12252" max="12252" width="24.26953125" style="31" customWidth="1"/>
    <col min="12253" max="12253" width="17.6328125" style="31" customWidth="1"/>
    <col min="12254" max="12254" width="19.7265625" style="31" customWidth="1"/>
    <col min="12255" max="12255" width="20.81640625" style="31" customWidth="1"/>
    <col min="12256" max="12256" width="16.08984375" style="31" customWidth="1"/>
    <col min="12257" max="12257" width="16.7265625" style="31" customWidth="1"/>
    <col min="12258" max="12258" width="15.7265625" style="31" customWidth="1"/>
    <col min="12259" max="12259" width="18.36328125" style="31" customWidth="1"/>
    <col min="12260" max="12260" width="19.81640625" style="31" customWidth="1"/>
    <col min="12261" max="12261" width="23.26953125" style="31" customWidth="1"/>
    <col min="12262" max="12262" width="19.81640625" style="31" customWidth="1"/>
    <col min="12263" max="12263" width="17.08984375" style="31" customWidth="1"/>
    <col min="12264" max="12265" width="24.81640625" style="31" customWidth="1"/>
    <col min="12266" max="12266" width="21.6328125" style="31" customWidth="1"/>
    <col min="12267" max="12267" width="0" style="31" hidden="1" customWidth="1"/>
    <col min="12268" max="12268" width="24.08984375" style="31" customWidth="1"/>
    <col min="12269" max="12269" width="21.1796875" style="31" customWidth="1"/>
    <col min="12270" max="12270" width="23.81640625" style="31" customWidth="1"/>
    <col min="12271" max="12271" width="21.54296875" style="31" customWidth="1"/>
    <col min="12272" max="12272" width="15.36328125" style="31" customWidth="1"/>
    <col min="12273" max="12276" width="0" style="31" hidden="1" customWidth="1"/>
    <col min="12277" max="12277" width="2.08984375" style="31" customWidth="1"/>
    <col min="12278" max="12278" width="18.36328125" style="31" customWidth="1"/>
    <col min="12279" max="12279" width="20.26953125" style="31" customWidth="1"/>
    <col min="12280" max="12280" width="22.26953125" style="31" customWidth="1"/>
    <col min="12281" max="12281" width="23.81640625" style="31" customWidth="1"/>
    <col min="12282" max="12282" width="20.81640625" style="31" customWidth="1"/>
    <col min="12283" max="12283" width="9.36328125" style="31" customWidth="1"/>
    <col min="12284" max="12284" width="26.90625" style="31" customWidth="1"/>
    <col min="12285" max="12285" width="16.08984375" style="31" customWidth="1"/>
    <col min="12286" max="12494" width="7.90625" style="31"/>
    <col min="12495" max="12495" width="2.6328125" style="31" customWidth="1"/>
    <col min="12496" max="12496" width="5.90625" style="31" customWidth="1"/>
    <col min="12497" max="12497" width="5.54296875" style="31" customWidth="1"/>
    <col min="12498" max="12501" width="2.6328125" style="31" customWidth="1"/>
    <col min="12502" max="12502" width="8.54296875" style="31" customWidth="1"/>
    <col min="12503" max="12503" width="2.6328125" style="31" customWidth="1"/>
    <col min="12504" max="12504" width="31.26953125" style="31" customWidth="1"/>
    <col min="12505" max="12507" width="0" style="31" hidden="1" customWidth="1"/>
    <col min="12508" max="12508" width="24.26953125" style="31" customWidth="1"/>
    <col min="12509" max="12509" width="17.6328125" style="31" customWidth="1"/>
    <col min="12510" max="12510" width="19.7265625" style="31" customWidth="1"/>
    <col min="12511" max="12511" width="20.81640625" style="31" customWidth="1"/>
    <col min="12512" max="12512" width="16.08984375" style="31" customWidth="1"/>
    <col min="12513" max="12513" width="16.7265625" style="31" customWidth="1"/>
    <col min="12514" max="12514" width="15.7265625" style="31" customWidth="1"/>
    <col min="12515" max="12515" width="18.36328125" style="31" customWidth="1"/>
    <col min="12516" max="12516" width="19.81640625" style="31" customWidth="1"/>
    <col min="12517" max="12517" width="23.26953125" style="31" customWidth="1"/>
    <col min="12518" max="12518" width="19.81640625" style="31" customWidth="1"/>
    <col min="12519" max="12519" width="17.08984375" style="31" customWidth="1"/>
    <col min="12520" max="12521" width="24.81640625" style="31" customWidth="1"/>
    <col min="12522" max="12522" width="21.6328125" style="31" customWidth="1"/>
    <col min="12523" max="12523" width="0" style="31" hidden="1" customWidth="1"/>
    <col min="12524" max="12524" width="24.08984375" style="31" customWidth="1"/>
    <col min="12525" max="12525" width="21.1796875" style="31" customWidth="1"/>
    <col min="12526" max="12526" width="23.81640625" style="31" customWidth="1"/>
    <col min="12527" max="12527" width="21.54296875" style="31" customWidth="1"/>
    <col min="12528" max="12528" width="15.36328125" style="31" customWidth="1"/>
    <col min="12529" max="12532" width="0" style="31" hidden="1" customWidth="1"/>
    <col min="12533" max="12533" width="2.08984375" style="31" customWidth="1"/>
    <col min="12534" max="12534" width="18.36328125" style="31" customWidth="1"/>
    <col min="12535" max="12535" width="20.26953125" style="31" customWidth="1"/>
    <col min="12536" max="12536" width="22.26953125" style="31" customWidth="1"/>
    <col min="12537" max="12537" width="23.81640625" style="31" customWidth="1"/>
    <col min="12538" max="12538" width="20.81640625" style="31" customWidth="1"/>
    <col min="12539" max="12539" width="9.36328125" style="31" customWidth="1"/>
    <col min="12540" max="12540" width="26.90625" style="31" customWidth="1"/>
    <col min="12541" max="12541" width="16.08984375" style="31" customWidth="1"/>
    <col min="12542" max="12750" width="7.90625" style="31"/>
    <col min="12751" max="12751" width="2.6328125" style="31" customWidth="1"/>
    <col min="12752" max="12752" width="5.90625" style="31" customWidth="1"/>
    <col min="12753" max="12753" width="5.54296875" style="31" customWidth="1"/>
    <col min="12754" max="12757" width="2.6328125" style="31" customWidth="1"/>
    <col min="12758" max="12758" width="8.54296875" style="31" customWidth="1"/>
    <col min="12759" max="12759" width="2.6328125" style="31" customWidth="1"/>
    <col min="12760" max="12760" width="31.26953125" style="31" customWidth="1"/>
    <col min="12761" max="12763" width="0" style="31" hidden="1" customWidth="1"/>
    <col min="12764" max="12764" width="24.26953125" style="31" customWidth="1"/>
    <col min="12765" max="12765" width="17.6328125" style="31" customWidth="1"/>
    <col min="12766" max="12766" width="19.7265625" style="31" customWidth="1"/>
    <col min="12767" max="12767" width="20.81640625" style="31" customWidth="1"/>
    <col min="12768" max="12768" width="16.08984375" style="31" customWidth="1"/>
    <col min="12769" max="12769" width="16.7265625" style="31" customWidth="1"/>
    <col min="12770" max="12770" width="15.7265625" style="31" customWidth="1"/>
    <col min="12771" max="12771" width="18.36328125" style="31" customWidth="1"/>
    <col min="12772" max="12772" width="19.81640625" style="31" customWidth="1"/>
    <col min="12773" max="12773" width="23.26953125" style="31" customWidth="1"/>
    <col min="12774" max="12774" width="19.81640625" style="31" customWidth="1"/>
    <col min="12775" max="12775" width="17.08984375" style="31" customWidth="1"/>
    <col min="12776" max="12777" width="24.81640625" style="31" customWidth="1"/>
    <col min="12778" max="12778" width="21.6328125" style="31" customWidth="1"/>
    <col min="12779" max="12779" width="0" style="31" hidden="1" customWidth="1"/>
    <col min="12780" max="12780" width="24.08984375" style="31" customWidth="1"/>
    <col min="12781" max="12781" width="21.1796875" style="31" customWidth="1"/>
    <col min="12782" max="12782" width="23.81640625" style="31" customWidth="1"/>
    <col min="12783" max="12783" width="21.54296875" style="31" customWidth="1"/>
    <col min="12784" max="12784" width="15.36328125" style="31" customWidth="1"/>
    <col min="12785" max="12788" width="0" style="31" hidden="1" customWidth="1"/>
    <col min="12789" max="12789" width="2.08984375" style="31" customWidth="1"/>
    <col min="12790" max="12790" width="18.36328125" style="31" customWidth="1"/>
    <col min="12791" max="12791" width="20.26953125" style="31" customWidth="1"/>
    <col min="12792" max="12792" width="22.26953125" style="31" customWidth="1"/>
    <col min="12793" max="12793" width="23.81640625" style="31" customWidth="1"/>
    <col min="12794" max="12794" width="20.81640625" style="31" customWidth="1"/>
    <col min="12795" max="12795" width="9.36328125" style="31" customWidth="1"/>
    <col min="12796" max="12796" width="26.90625" style="31" customWidth="1"/>
    <col min="12797" max="12797" width="16.08984375" style="31" customWidth="1"/>
    <col min="12798" max="13006" width="7.90625" style="31"/>
    <col min="13007" max="13007" width="2.6328125" style="31" customWidth="1"/>
    <col min="13008" max="13008" width="5.90625" style="31" customWidth="1"/>
    <col min="13009" max="13009" width="5.54296875" style="31" customWidth="1"/>
    <col min="13010" max="13013" width="2.6328125" style="31" customWidth="1"/>
    <col min="13014" max="13014" width="8.54296875" style="31" customWidth="1"/>
    <col min="13015" max="13015" width="2.6328125" style="31" customWidth="1"/>
    <col min="13016" max="13016" width="31.26953125" style="31" customWidth="1"/>
    <col min="13017" max="13019" width="0" style="31" hidden="1" customWidth="1"/>
    <col min="13020" max="13020" width="24.26953125" style="31" customWidth="1"/>
    <col min="13021" max="13021" width="17.6328125" style="31" customWidth="1"/>
    <col min="13022" max="13022" width="19.7265625" style="31" customWidth="1"/>
    <col min="13023" max="13023" width="20.81640625" style="31" customWidth="1"/>
    <col min="13024" max="13024" width="16.08984375" style="31" customWidth="1"/>
    <col min="13025" max="13025" width="16.7265625" style="31" customWidth="1"/>
    <col min="13026" max="13026" width="15.7265625" style="31" customWidth="1"/>
    <col min="13027" max="13027" width="18.36328125" style="31" customWidth="1"/>
    <col min="13028" max="13028" width="19.81640625" style="31" customWidth="1"/>
    <col min="13029" max="13029" width="23.26953125" style="31" customWidth="1"/>
    <col min="13030" max="13030" width="19.81640625" style="31" customWidth="1"/>
    <col min="13031" max="13031" width="17.08984375" style="31" customWidth="1"/>
    <col min="13032" max="13033" width="24.81640625" style="31" customWidth="1"/>
    <col min="13034" max="13034" width="21.6328125" style="31" customWidth="1"/>
    <col min="13035" max="13035" width="0" style="31" hidden="1" customWidth="1"/>
    <col min="13036" max="13036" width="24.08984375" style="31" customWidth="1"/>
    <col min="13037" max="13037" width="21.1796875" style="31" customWidth="1"/>
    <col min="13038" max="13038" width="23.81640625" style="31" customWidth="1"/>
    <col min="13039" max="13039" width="21.54296875" style="31" customWidth="1"/>
    <col min="13040" max="13040" width="15.36328125" style="31" customWidth="1"/>
    <col min="13041" max="13044" width="0" style="31" hidden="1" customWidth="1"/>
    <col min="13045" max="13045" width="2.08984375" style="31" customWidth="1"/>
    <col min="13046" max="13046" width="18.36328125" style="31" customWidth="1"/>
    <col min="13047" max="13047" width="20.26953125" style="31" customWidth="1"/>
    <col min="13048" max="13048" width="22.26953125" style="31" customWidth="1"/>
    <col min="13049" max="13049" width="23.81640625" style="31" customWidth="1"/>
    <col min="13050" max="13050" width="20.81640625" style="31" customWidth="1"/>
    <col min="13051" max="13051" width="9.36328125" style="31" customWidth="1"/>
    <col min="13052" max="13052" width="26.90625" style="31" customWidth="1"/>
    <col min="13053" max="13053" width="16.08984375" style="31" customWidth="1"/>
    <col min="13054" max="13262" width="7.90625" style="31"/>
    <col min="13263" max="13263" width="2.6328125" style="31" customWidth="1"/>
    <col min="13264" max="13264" width="5.90625" style="31" customWidth="1"/>
    <col min="13265" max="13265" width="5.54296875" style="31" customWidth="1"/>
    <col min="13266" max="13269" width="2.6328125" style="31" customWidth="1"/>
    <col min="13270" max="13270" width="8.54296875" style="31" customWidth="1"/>
    <col min="13271" max="13271" width="2.6328125" style="31" customWidth="1"/>
    <col min="13272" max="13272" width="31.26953125" style="31" customWidth="1"/>
    <col min="13273" max="13275" width="0" style="31" hidden="1" customWidth="1"/>
    <col min="13276" max="13276" width="24.26953125" style="31" customWidth="1"/>
    <col min="13277" max="13277" width="17.6328125" style="31" customWidth="1"/>
    <col min="13278" max="13278" width="19.7265625" style="31" customWidth="1"/>
    <col min="13279" max="13279" width="20.81640625" style="31" customWidth="1"/>
    <col min="13280" max="13280" width="16.08984375" style="31" customWidth="1"/>
    <col min="13281" max="13281" width="16.7265625" style="31" customWidth="1"/>
    <col min="13282" max="13282" width="15.7265625" style="31" customWidth="1"/>
    <col min="13283" max="13283" width="18.36328125" style="31" customWidth="1"/>
    <col min="13284" max="13284" width="19.81640625" style="31" customWidth="1"/>
    <col min="13285" max="13285" width="23.26953125" style="31" customWidth="1"/>
    <col min="13286" max="13286" width="19.81640625" style="31" customWidth="1"/>
    <col min="13287" max="13287" width="17.08984375" style="31" customWidth="1"/>
    <col min="13288" max="13289" width="24.81640625" style="31" customWidth="1"/>
    <col min="13290" max="13290" width="21.6328125" style="31" customWidth="1"/>
    <col min="13291" max="13291" width="0" style="31" hidden="1" customWidth="1"/>
    <col min="13292" max="13292" width="24.08984375" style="31" customWidth="1"/>
    <col min="13293" max="13293" width="21.1796875" style="31" customWidth="1"/>
    <col min="13294" max="13294" width="23.81640625" style="31" customWidth="1"/>
    <col min="13295" max="13295" width="21.54296875" style="31" customWidth="1"/>
    <col min="13296" max="13296" width="15.36328125" style="31" customWidth="1"/>
    <col min="13297" max="13300" width="0" style="31" hidden="1" customWidth="1"/>
    <col min="13301" max="13301" width="2.08984375" style="31" customWidth="1"/>
    <col min="13302" max="13302" width="18.36328125" style="31" customWidth="1"/>
    <col min="13303" max="13303" width="20.26953125" style="31" customWidth="1"/>
    <col min="13304" max="13304" width="22.26953125" style="31" customWidth="1"/>
    <col min="13305" max="13305" width="23.81640625" style="31" customWidth="1"/>
    <col min="13306" max="13306" width="20.81640625" style="31" customWidth="1"/>
    <col min="13307" max="13307" width="9.36328125" style="31" customWidth="1"/>
    <col min="13308" max="13308" width="26.90625" style="31" customWidth="1"/>
    <col min="13309" max="13309" width="16.08984375" style="31" customWidth="1"/>
    <col min="13310" max="13518" width="7.90625" style="31"/>
    <col min="13519" max="13519" width="2.6328125" style="31" customWidth="1"/>
    <col min="13520" max="13520" width="5.90625" style="31" customWidth="1"/>
    <col min="13521" max="13521" width="5.54296875" style="31" customWidth="1"/>
    <col min="13522" max="13525" width="2.6328125" style="31" customWidth="1"/>
    <col min="13526" max="13526" width="8.54296875" style="31" customWidth="1"/>
    <col min="13527" max="13527" width="2.6328125" style="31" customWidth="1"/>
    <col min="13528" max="13528" width="31.26953125" style="31" customWidth="1"/>
    <col min="13529" max="13531" width="0" style="31" hidden="1" customWidth="1"/>
    <col min="13532" max="13532" width="24.26953125" style="31" customWidth="1"/>
    <col min="13533" max="13533" width="17.6328125" style="31" customWidth="1"/>
    <col min="13534" max="13534" width="19.7265625" style="31" customWidth="1"/>
    <col min="13535" max="13535" width="20.81640625" style="31" customWidth="1"/>
    <col min="13536" max="13536" width="16.08984375" style="31" customWidth="1"/>
    <col min="13537" max="13537" width="16.7265625" style="31" customWidth="1"/>
    <col min="13538" max="13538" width="15.7265625" style="31" customWidth="1"/>
    <col min="13539" max="13539" width="18.36328125" style="31" customWidth="1"/>
    <col min="13540" max="13540" width="19.81640625" style="31" customWidth="1"/>
    <col min="13541" max="13541" width="23.26953125" style="31" customWidth="1"/>
    <col min="13542" max="13542" width="19.81640625" style="31" customWidth="1"/>
    <col min="13543" max="13543" width="17.08984375" style="31" customWidth="1"/>
    <col min="13544" max="13545" width="24.81640625" style="31" customWidth="1"/>
    <col min="13546" max="13546" width="21.6328125" style="31" customWidth="1"/>
    <col min="13547" max="13547" width="0" style="31" hidden="1" customWidth="1"/>
    <col min="13548" max="13548" width="24.08984375" style="31" customWidth="1"/>
    <col min="13549" max="13549" width="21.1796875" style="31" customWidth="1"/>
    <col min="13550" max="13550" width="23.81640625" style="31" customWidth="1"/>
    <col min="13551" max="13551" width="21.54296875" style="31" customWidth="1"/>
    <col min="13552" max="13552" width="15.36328125" style="31" customWidth="1"/>
    <col min="13553" max="13556" width="0" style="31" hidden="1" customWidth="1"/>
    <col min="13557" max="13557" width="2.08984375" style="31" customWidth="1"/>
    <col min="13558" max="13558" width="18.36328125" style="31" customWidth="1"/>
    <col min="13559" max="13559" width="20.26953125" style="31" customWidth="1"/>
    <col min="13560" max="13560" width="22.26953125" style="31" customWidth="1"/>
    <col min="13561" max="13561" width="23.81640625" style="31" customWidth="1"/>
    <col min="13562" max="13562" width="20.81640625" style="31" customWidth="1"/>
    <col min="13563" max="13563" width="9.36328125" style="31" customWidth="1"/>
    <col min="13564" max="13564" width="26.90625" style="31" customWidth="1"/>
    <col min="13565" max="13565" width="16.08984375" style="31" customWidth="1"/>
    <col min="13566" max="13774" width="7.90625" style="31"/>
    <col min="13775" max="13775" width="2.6328125" style="31" customWidth="1"/>
    <col min="13776" max="13776" width="5.90625" style="31" customWidth="1"/>
    <col min="13777" max="13777" width="5.54296875" style="31" customWidth="1"/>
    <col min="13778" max="13781" width="2.6328125" style="31" customWidth="1"/>
    <col min="13782" max="13782" width="8.54296875" style="31" customWidth="1"/>
    <col min="13783" max="13783" width="2.6328125" style="31" customWidth="1"/>
    <col min="13784" max="13784" width="31.26953125" style="31" customWidth="1"/>
    <col min="13785" max="13787" width="0" style="31" hidden="1" customWidth="1"/>
    <col min="13788" max="13788" width="24.26953125" style="31" customWidth="1"/>
    <col min="13789" max="13789" width="17.6328125" style="31" customWidth="1"/>
    <col min="13790" max="13790" width="19.7265625" style="31" customWidth="1"/>
    <col min="13791" max="13791" width="20.81640625" style="31" customWidth="1"/>
    <col min="13792" max="13792" width="16.08984375" style="31" customWidth="1"/>
    <col min="13793" max="13793" width="16.7265625" style="31" customWidth="1"/>
    <col min="13794" max="13794" width="15.7265625" style="31" customWidth="1"/>
    <col min="13795" max="13795" width="18.36328125" style="31" customWidth="1"/>
    <col min="13796" max="13796" width="19.81640625" style="31" customWidth="1"/>
    <col min="13797" max="13797" width="23.26953125" style="31" customWidth="1"/>
    <col min="13798" max="13798" width="19.81640625" style="31" customWidth="1"/>
    <col min="13799" max="13799" width="17.08984375" style="31" customWidth="1"/>
    <col min="13800" max="13801" width="24.81640625" style="31" customWidth="1"/>
    <col min="13802" max="13802" width="21.6328125" style="31" customWidth="1"/>
    <col min="13803" max="13803" width="0" style="31" hidden="1" customWidth="1"/>
    <col min="13804" max="13804" width="24.08984375" style="31" customWidth="1"/>
    <col min="13805" max="13805" width="21.1796875" style="31" customWidth="1"/>
    <col min="13806" max="13806" width="23.81640625" style="31" customWidth="1"/>
    <col min="13807" max="13807" width="21.54296875" style="31" customWidth="1"/>
    <col min="13808" max="13808" width="15.36328125" style="31" customWidth="1"/>
    <col min="13809" max="13812" width="0" style="31" hidden="1" customWidth="1"/>
    <col min="13813" max="13813" width="2.08984375" style="31" customWidth="1"/>
    <col min="13814" max="13814" width="18.36328125" style="31" customWidth="1"/>
    <col min="13815" max="13815" width="20.26953125" style="31" customWidth="1"/>
    <col min="13816" max="13816" width="22.26953125" style="31" customWidth="1"/>
    <col min="13817" max="13817" width="23.81640625" style="31" customWidth="1"/>
    <col min="13818" max="13818" width="20.81640625" style="31" customWidth="1"/>
    <col min="13819" max="13819" width="9.36328125" style="31" customWidth="1"/>
    <col min="13820" max="13820" width="26.90625" style="31" customWidth="1"/>
    <col min="13821" max="13821" width="16.08984375" style="31" customWidth="1"/>
    <col min="13822" max="14030" width="7.90625" style="31"/>
    <col min="14031" max="14031" width="2.6328125" style="31" customWidth="1"/>
    <col min="14032" max="14032" width="5.90625" style="31" customWidth="1"/>
    <col min="14033" max="14033" width="5.54296875" style="31" customWidth="1"/>
    <col min="14034" max="14037" width="2.6328125" style="31" customWidth="1"/>
    <col min="14038" max="14038" width="8.54296875" style="31" customWidth="1"/>
    <col min="14039" max="14039" width="2.6328125" style="31" customWidth="1"/>
    <col min="14040" max="14040" width="31.26953125" style="31" customWidth="1"/>
    <col min="14041" max="14043" width="0" style="31" hidden="1" customWidth="1"/>
    <col min="14044" max="14044" width="24.26953125" style="31" customWidth="1"/>
    <col min="14045" max="14045" width="17.6328125" style="31" customWidth="1"/>
    <col min="14046" max="14046" width="19.7265625" style="31" customWidth="1"/>
    <col min="14047" max="14047" width="20.81640625" style="31" customWidth="1"/>
    <col min="14048" max="14048" width="16.08984375" style="31" customWidth="1"/>
    <col min="14049" max="14049" width="16.7265625" style="31" customWidth="1"/>
    <col min="14050" max="14050" width="15.7265625" style="31" customWidth="1"/>
    <col min="14051" max="14051" width="18.36328125" style="31" customWidth="1"/>
    <col min="14052" max="14052" width="19.81640625" style="31" customWidth="1"/>
    <col min="14053" max="14053" width="23.26953125" style="31" customWidth="1"/>
    <col min="14054" max="14054" width="19.81640625" style="31" customWidth="1"/>
    <col min="14055" max="14055" width="17.08984375" style="31" customWidth="1"/>
    <col min="14056" max="14057" width="24.81640625" style="31" customWidth="1"/>
    <col min="14058" max="14058" width="21.6328125" style="31" customWidth="1"/>
    <col min="14059" max="14059" width="0" style="31" hidden="1" customWidth="1"/>
    <col min="14060" max="14060" width="24.08984375" style="31" customWidth="1"/>
    <col min="14061" max="14061" width="21.1796875" style="31" customWidth="1"/>
    <col min="14062" max="14062" width="23.81640625" style="31" customWidth="1"/>
    <col min="14063" max="14063" width="21.54296875" style="31" customWidth="1"/>
    <col min="14064" max="14064" width="15.36328125" style="31" customWidth="1"/>
    <col min="14065" max="14068" width="0" style="31" hidden="1" customWidth="1"/>
    <col min="14069" max="14069" width="2.08984375" style="31" customWidth="1"/>
    <col min="14070" max="14070" width="18.36328125" style="31" customWidth="1"/>
    <col min="14071" max="14071" width="20.26953125" style="31" customWidth="1"/>
    <col min="14072" max="14072" width="22.26953125" style="31" customWidth="1"/>
    <col min="14073" max="14073" width="23.81640625" style="31" customWidth="1"/>
    <col min="14074" max="14074" width="20.81640625" style="31" customWidth="1"/>
    <col min="14075" max="14075" width="9.36328125" style="31" customWidth="1"/>
    <col min="14076" max="14076" width="26.90625" style="31" customWidth="1"/>
    <col min="14077" max="14077" width="16.08984375" style="31" customWidth="1"/>
    <col min="14078" max="14286" width="7.90625" style="31"/>
    <col min="14287" max="14287" width="2.6328125" style="31" customWidth="1"/>
    <col min="14288" max="14288" width="5.90625" style="31" customWidth="1"/>
    <col min="14289" max="14289" width="5.54296875" style="31" customWidth="1"/>
    <col min="14290" max="14293" width="2.6328125" style="31" customWidth="1"/>
    <col min="14294" max="14294" width="8.54296875" style="31" customWidth="1"/>
    <col min="14295" max="14295" width="2.6328125" style="31" customWidth="1"/>
    <col min="14296" max="14296" width="31.26953125" style="31" customWidth="1"/>
    <col min="14297" max="14299" width="0" style="31" hidden="1" customWidth="1"/>
    <col min="14300" max="14300" width="24.26953125" style="31" customWidth="1"/>
    <col min="14301" max="14301" width="17.6328125" style="31" customWidth="1"/>
    <col min="14302" max="14302" width="19.7265625" style="31" customWidth="1"/>
    <col min="14303" max="14303" width="20.81640625" style="31" customWidth="1"/>
    <col min="14304" max="14304" width="16.08984375" style="31" customWidth="1"/>
    <col min="14305" max="14305" width="16.7265625" style="31" customWidth="1"/>
    <col min="14306" max="14306" width="15.7265625" style="31" customWidth="1"/>
    <col min="14307" max="14307" width="18.36328125" style="31" customWidth="1"/>
    <col min="14308" max="14308" width="19.81640625" style="31" customWidth="1"/>
    <col min="14309" max="14309" width="23.26953125" style="31" customWidth="1"/>
    <col min="14310" max="14310" width="19.81640625" style="31" customWidth="1"/>
    <col min="14311" max="14311" width="17.08984375" style="31" customWidth="1"/>
    <col min="14312" max="14313" width="24.81640625" style="31" customWidth="1"/>
    <col min="14314" max="14314" width="21.6328125" style="31" customWidth="1"/>
    <col min="14315" max="14315" width="0" style="31" hidden="1" customWidth="1"/>
    <col min="14316" max="14316" width="24.08984375" style="31" customWidth="1"/>
    <col min="14317" max="14317" width="21.1796875" style="31" customWidth="1"/>
    <col min="14318" max="14318" width="23.81640625" style="31" customWidth="1"/>
    <col min="14319" max="14319" width="21.54296875" style="31" customWidth="1"/>
    <col min="14320" max="14320" width="15.36328125" style="31" customWidth="1"/>
    <col min="14321" max="14324" width="0" style="31" hidden="1" customWidth="1"/>
    <col min="14325" max="14325" width="2.08984375" style="31" customWidth="1"/>
    <col min="14326" max="14326" width="18.36328125" style="31" customWidth="1"/>
    <col min="14327" max="14327" width="20.26953125" style="31" customWidth="1"/>
    <col min="14328" max="14328" width="22.26953125" style="31" customWidth="1"/>
    <col min="14329" max="14329" width="23.81640625" style="31" customWidth="1"/>
    <col min="14330" max="14330" width="20.81640625" style="31" customWidth="1"/>
    <col min="14331" max="14331" width="9.36328125" style="31" customWidth="1"/>
    <col min="14332" max="14332" width="26.90625" style="31" customWidth="1"/>
    <col min="14333" max="14333" width="16.08984375" style="31" customWidth="1"/>
    <col min="14334" max="14542" width="7.90625" style="31"/>
    <col min="14543" max="14543" width="2.6328125" style="31" customWidth="1"/>
    <col min="14544" max="14544" width="5.90625" style="31" customWidth="1"/>
    <col min="14545" max="14545" width="5.54296875" style="31" customWidth="1"/>
    <col min="14546" max="14549" width="2.6328125" style="31" customWidth="1"/>
    <col min="14550" max="14550" width="8.54296875" style="31" customWidth="1"/>
    <col min="14551" max="14551" width="2.6328125" style="31" customWidth="1"/>
    <col min="14552" max="14552" width="31.26953125" style="31" customWidth="1"/>
    <col min="14553" max="14555" width="0" style="31" hidden="1" customWidth="1"/>
    <col min="14556" max="14556" width="24.26953125" style="31" customWidth="1"/>
    <col min="14557" max="14557" width="17.6328125" style="31" customWidth="1"/>
    <col min="14558" max="14558" width="19.7265625" style="31" customWidth="1"/>
    <col min="14559" max="14559" width="20.81640625" style="31" customWidth="1"/>
    <col min="14560" max="14560" width="16.08984375" style="31" customWidth="1"/>
    <col min="14561" max="14561" width="16.7265625" style="31" customWidth="1"/>
    <col min="14562" max="14562" width="15.7265625" style="31" customWidth="1"/>
    <col min="14563" max="14563" width="18.36328125" style="31" customWidth="1"/>
    <col min="14564" max="14564" width="19.81640625" style="31" customWidth="1"/>
    <col min="14565" max="14565" width="23.26953125" style="31" customWidth="1"/>
    <col min="14566" max="14566" width="19.81640625" style="31" customWidth="1"/>
    <col min="14567" max="14567" width="17.08984375" style="31" customWidth="1"/>
    <col min="14568" max="14569" width="24.81640625" style="31" customWidth="1"/>
    <col min="14570" max="14570" width="21.6328125" style="31" customWidth="1"/>
    <col min="14571" max="14571" width="0" style="31" hidden="1" customWidth="1"/>
    <col min="14572" max="14572" width="24.08984375" style="31" customWidth="1"/>
    <col min="14573" max="14573" width="21.1796875" style="31" customWidth="1"/>
    <col min="14574" max="14574" width="23.81640625" style="31" customWidth="1"/>
    <col min="14575" max="14575" width="21.54296875" style="31" customWidth="1"/>
    <col min="14576" max="14576" width="15.36328125" style="31" customWidth="1"/>
    <col min="14577" max="14580" width="0" style="31" hidden="1" customWidth="1"/>
    <col min="14581" max="14581" width="2.08984375" style="31" customWidth="1"/>
    <col min="14582" max="14582" width="18.36328125" style="31" customWidth="1"/>
    <col min="14583" max="14583" width="20.26953125" style="31" customWidth="1"/>
    <col min="14584" max="14584" width="22.26953125" style="31" customWidth="1"/>
    <col min="14585" max="14585" width="23.81640625" style="31" customWidth="1"/>
    <col min="14586" max="14586" width="20.81640625" style="31" customWidth="1"/>
    <col min="14587" max="14587" width="9.36328125" style="31" customWidth="1"/>
    <col min="14588" max="14588" width="26.90625" style="31" customWidth="1"/>
    <col min="14589" max="14589" width="16.08984375" style="31" customWidth="1"/>
    <col min="14590" max="14798" width="7.90625" style="31"/>
    <col min="14799" max="14799" width="2.6328125" style="31" customWidth="1"/>
    <col min="14800" max="14800" width="5.90625" style="31" customWidth="1"/>
    <col min="14801" max="14801" width="5.54296875" style="31" customWidth="1"/>
    <col min="14802" max="14805" width="2.6328125" style="31" customWidth="1"/>
    <col min="14806" max="14806" width="8.54296875" style="31" customWidth="1"/>
    <col min="14807" max="14807" width="2.6328125" style="31" customWidth="1"/>
    <col min="14808" max="14808" width="31.26953125" style="31" customWidth="1"/>
    <col min="14809" max="14811" width="0" style="31" hidden="1" customWidth="1"/>
    <col min="14812" max="14812" width="24.26953125" style="31" customWidth="1"/>
    <col min="14813" max="14813" width="17.6328125" style="31" customWidth="1"/>
    <col min="14814" max="14814" width="19.7265625" style="31" customWidth="1"/>
    <col min="14815" max="14815" width="20.81640625" style="31" customWidth="1"/>
    <col min="14816" max="14816" width="16.08984375" style="31" customWidth="1"/>
    <col min="14817" max="14817" width="16.7265625" style="31" customWidth="1"/>
    <col min="14818" max="14818" width="15.7265625" style="31" customWidth="1"/>
    <col min="14819" max="14819" width="18.36328125" style="31" customWidth="1"/>
    <col min="14820" max="14820" width="19.81640625" style="31" customWidth="1"/>
    <col min="14821" max="14821" width="23.26953125" style="31" customWidth="1"/>
    <col min="14822" max="14822" width="19.81640625" style="31" customWidth="1"/>
    <col min="14823" max="14823" width="17.08984375" style="31" customWidth="1"/>
    <col min="14824" max="14825" width="24.81640625" style="31" customWidth="1"/>
    <col min="14826" max="14826" width="21.6328125" style="31" customWidth="1"/>
    <col min="14827" max="14827" width="0" style="31" hidden="1" customWidth="1"/>
    <col min="14828" max="14828" width="24.08984375" style="31" customWidth="1"/>
    <col min="14829" max="14829" width="21.1796875" style="31" customWidth="1"/>
    <col min="14830" max="14830" width="23.81640625" style="31" customWidth="1"/>
    <col min="14831" max="14831" width="21.54296875" style="31" customWidth="1"/>
    <col min="14832" max="14832" width="15.36328125" style="31" customWidth="1"/>
    <col min="14833" max="14836" width="0" style="31" hidden="1" customWidth="1"/>
    <col min="14837" max="14837" width="2.08984375" style="31" customWidth="1"/>
    <col min="14838" max="14838" width="18.36328125" style="31" customWidth="1"/>
    <col min="14839" max="14839" width="20.26953125" style="31" customWidth="1"/>
    <col min="14840" max="14840" width="22.26953125" style="31" customWidth="1"/>
    <col min="14841" max="14841" width="23.81640625" style="31" customWidth="1"/>
    <col min="14842" max="14842" width="20.81640625" style="31" customWidth="1"/>
    <col min="14843" max="14843" width="9.36328125" style="31" customWidth="1"/>
    <col min="14844" max="14844" width="26.90625" style="31" customWidth="1"/>
    <col min="14845" max="14845" width="16.08984375" style="31" customWidth="1"/>
    <col min="14846" max="15054" width="7.90625" style="31"/>
    <col min="15055" max="15055" width="2.6328125" style="31" customWidth="1"/>
    <col min="15056" max="15056" width="5.90625" style="31" customWidth="1"/>
    <col min="15057" max="15057" width="5.54296875" style="31" customWidth="1"/>
    <col min="15058" max="15061" width="2.6328125" style="31" customWidth="1"/>
    <col min="15062" max="15062" width="8.54296875" style="31" customWidth="1"/>
    <col min="15063" max="15063" width="2.6328125" style="31" customWidth="1"/>
    <col min="15064" max="15064" width="31.26953125" style="31" customWidth="1"/>
    <col min="15065" max="15067" width="0" style="31" hidden="1" customWidth="1"/>
    <col min="15068" max="15068" width="24.26953125" style="31" customWidth="1"/>
    <col min="15069" max="15069" width="17.6328125" style="31" customWidth="1"/>
    <col min="15070" max="15070" width="19.7265625" style="31" customWidth="1"/>
    <col min="15071" max="15071" width="20.81640625" style="31" customWidth="1"/>
    <col min="15072" max="15072" width="16.08984375" style="31" customWidth="1"/>
    <col min="15073" max="15073" width="16.7265625" style="31" customWidth="1"/>
    <col min="15074" max="15074" width="15.7265625" style="31" customWidth="1"/>
    <col min="15075" max="15075" width="18.36328125" style="31" customWidth="1"/>
    <col min="15076" max="15076" width="19.81640625" style="31" customWidth="1"/>
    <col min="15077" max="15077" width="23.26953125" style="31" customWidth="1"/>
    <col min="15078" max="15078" width="19.81640625" style="31" customWidth="1"/>
    <col min="15079" max="15079" width="17.08984375" style="31" customWidth="1"/>
    <col min="15080" max="15081" width="24.81640625" style="31" customWidth="1"/>
    <col min="15082" max="15082" width="21.6328125" style="31" customWidth="1"/>
    <col min="15083" max="15083" width="0" style="31" hidden="1" customWidth="1"/>
    <col min="15084" max="15084" width="24.08984375" style="31" customWidth="1"/>
    <col min="15085" max="15085" width="21.1796875" style="31" customWidth="1"/>
    <col min="15086" max="15086" width="23.81640625" style="31" customWidth="1"/>
    <col min="15087" max="15087" width="21.54296875" style="31" customWidth="1"/>
    <col min="15088" max="15088" width="15.36328125" style="31" customWidth="1"/>
    <col min="15089" max="15092" width="0" style="31" hidden="1" customWidth="1"/>
    <col min="15093" max="15093" width="2.08984375" style="31" customWidth="1"/>
    <col min="15094" max="15094" width="18.36328125" style="31" customWidth="1"/>
    <col min="15095" max="15095" width="20.26953125" style="31" customWidth="1"/>
    <col min="15096" max="15096" width="22.26953125" style="31" customWidth="1"/>
    <col min="15097" max="15097" width="23.81640625" style="31" customWidth="1"/>
    <col min="15098" max="15098" width="20.81640625" style="31" customWidth="1"/>
    <col min="15099" max="15099" width="9.36328125" style="31" customWidth="1"/>
    <col min="15100" max="15100" width="26.90625" style="31" customWidth="1"/>
    <col min="15101" max="15101" width="16.08984375" style="31" customWidth="1"/>
    <col min="15102" max="15310" width="7.90625" style="31"/>
    <col min="15311" max="15311" width="2.6328125" style="31" customWidth="1"/>
    <col min="15312" max="15312" width="5.90625" style="31" customWidth="1"/>
    <col min="15313" max="15313" width="5.54296875" style="31" customWidth="1"/>
    <col min="15314" max="15317" width="2.6328125" style="31" customWidth="1"/>
    <col min="15318" max="15318" width="8.54296875" style="31" customWidth="1"/>
    <col min="15319" max="15319" width="2.6328125" style="31" customWidth="1"/>
    <col min="15320" max="15320" width="31.26953125" style="31" customWidth="1"/>
    <col min="15321" max="15323" width="0" style="31" hidden="1" customWidth="1"/>
    <col min="15324" max="15324" width="24.26953125" style="31" customWidth="1"/>
    <col min="15325" max="15325" width="17.6328125" style="31" customWidth="1"/>
    <col min="15326" max="15326" width="19.7265625" style="31" customWidth="1"/>
    <col min="15327" max="15327" width="20.81640625" style="31" customWidth="1"/>
    <col min="15328" max="15328" width="16.08984375" style="31" customWidth="1"/>
    <col min="15329" max="15329" width="16.7265625" style="31" customWidth="1"/>
    <col min="15330" max="15330" width="15.7265625" style="31" customWidth="1"/>
    <col min="15331" max="15331" width="18.36328125" style="31" customWidth="1"/>
    <col min="15332" max="15332" width="19.81640625" style="31" customWidth="1"/>
    <col min="15333" max="15333" width="23.26953125" style="31" customWidth="1"/>
    <col min="15334" max="15334" width="19.81640625" style="31" customWidth="1"/>
    <col min="15335" max="15335" width="17.08984375" style="31" customWidth="1"/>
    <col min="15336" max="15337" width="24.81640625" style="31" customWidth="1"/>
    <col min="15338" max="15338" width="21.6328125" style="31" customWidth="1"/>
    <col min="15339" max="15339" width="0" style="31" hidden="1" customWidth="1"/>
    <col min="15340" max="15340" width="24.08984375" style="31" customWidth="1"/>
    <col min="15341" max="15341" width="21.1796875" style="31" customWidth="1"/>
    <col min="15342" max="15342" width="23.81640625" style="31" customWidth="1"/>
    <col min="15343" max="15343" width="21.54296875" style="31" customWidth="1"/>
    <col min="15344" max="15344" width="15.36328125" style="31" customWidth="1"/>
    <col min="15345" max="15348" width="0" style="31" hidden="1" customWidth="1"/>
    <col min="15349" max="15349" width="2.08984375" style="31" customWidth="1"/>
    <col min="15350" max="15350" width="18.36328125" style="31" customWidth="1"/>
    <col min="15351" max="15351" width="20.26953125" style="31" customWidth="1"/>
    <col min="15352" max="15352" width="22.26953125" style="31" customWidth="1"/>
    <col min="15353" max="15353" width="23.81640625" style="31" customWidth="1"/>
    <col min="15354" max="15354" width="20.81640625" style="31" customWidth="1"/>
    <col min="15355" max="15355" width="9.36328125" style="31" customWidth="1"/>
    <col min="15356" max="15356" width="26.90625" style="31" customWidth="1"/>
    <col min="15357" max="15357" width="16.08984375" style="31" customWidth="1"/>
    <col min="15358" max="15566" width="7.90625" style="31"/>
    <col min="15567" max="15567" width="2.6328125" style="31" customWidth="1"/>
    <col min="15568" max="15568" width="5.90625" style="31" customWidth="1"/>
    <col min="15569" max="15569" width="5.54296875" style="31" customWidth="1"/>
    <col min="15570" max="15573" width="2.6328125" style="31" customWidth="1"/>
    <col min="15574" max="15574" width="8.54296875" style="31" customWidth="1"/>
    <col min="15575" max="15575" width="2.6328125" style="31" customWidth="1"/>
    <col min="15576" max="15576" width="31.26953125" style="31" customWidth="1"/>
    <col min="15577" max="15579" width="0" style="31" hidden="1" customWidth="1"/>
    <col min="15580" max="15580" width="24.26953125" style="31" customWidth="1"/>
    <col min="15581" max="15581" width="17.6328125" style="31" customWidth="1"/>
    <col min="15582" max="15582" width="19.7265625" style="31" customWidth="1"/>
    <col min="15583" max="15583" width="20.81640625" style="31" customWidth="1"/>
    <col min="15584" max="15584" width="16.08984375" style="31" customWidth="1"/>
    <col min="15585" max="15585" width="16.7265625" style="31" customWidth="1"/>
    <col min="15586" max="15586" width="15.7265625" style="31" customWidth="1"/>
    <col min="15587" max="15587" width="18.36328125" style="31" customWidth="1"/>
    <col min="15588" max="15588" width="19.81640625" style="31" customWidth="1"/>
    <col min="15589" max="15589" width="23.26953125" style="31" customWidth="1"/>
    <col min="15590" max="15590" width="19.81640625" style="31" customWidth="1"/>
    <col min="15591" max="15591" width="17.08984375" style="31" customWidth="1"/>
    <col min="15592" max="15593" width="24.81640625" style="31" customWidth="1"/>
    <col min="15594" max="15594" width="21.6328125" style="31" customWidth="1"/>
    <col min="15595" max="15595" width="0" style="31" hidden="1" customWidth="1"/>
    <col min="15596" max="15596" width="24.08984375" style="31" customWidth="1"/>
    <col min="15597" max="15597" width="21.1796875" style="31" customWidth="1"/>
    <col min="15598" max="15598" width="23.81640625" style="31" customWidth="1"/>
    <col min="15599" max="15599" width="21.54296875" style="31" customWidth="1"/>
    <col min="15600" max="15600" width="15.36328125" style="31" customWidth="1"/>
    <col min="15601" max="15604" width="0" style="31" hidden="1" customWidth="1"/>
    <col min="15605" max="15605" width="2.08984375" style="31" customWidth="1"/>
    <col min="15606" max="15606" width="18.36328125" style="31" customWidth="1"/>
    <col min="15607" max="15607" width="20.26953125" style="31" customWidth="1"/>
    <col min="15608" max="15608" width="22.26953125" style="31" customWidth="1"/>
    <col min="15609" max="15609" width="23.81640625" style="31" customWidth="1"/>
    <col min="15610" max="15610" width="20.81640625" style="31" customWidth="1"/>
    <col min="15611" max="15611" width="9.36328125" style="31" customWidth="1"/>
    <col min="15612" max="15612" width="26.90625" style="31" customWidth="1"/>
    <col min="15613" max="15613" width="16.08984375" style="31" customWidth="1"/>
    <col min="15614" max="15822" width="7.90625" style="31"/>
    <col min="15823" max="15823" width="2.6328125" style="31" customWidth="1"/>
    <col min="15824" max="15824" width="5.90625" style="31" customWidth="1"/>
    <col min="15825" max="15825" width="5.54296875" style="31" customWidth="1"/>
    <col min="15826" max="15829" width="2.6328125" style="31" customWidth="1"/>
    <col min="15830" max="15830" width="8.54296875" style="31" customWidth="1"/>
    <col min="15831" max="15831" width="2.6328125" style="31" customWidth="1"/>
    <col min="15832" max="15832" width="31.26953125" style="31" customWidth="1"/>
    <col min="15833" max="15835" width="0" style="31" hidden="1" customWidth="1"/>
    <col min="15836" max="15836" width="24.26953125" style="31" customWidth="1"/>
    <col min="15837" max="15837" width="17.6328125" style="31" customWidth="1"/>
    <col min="15838" max="15838" width="19.7265625" style="31" customWidth="1"/>
    <col min="15839" max="15839" width="20.81640625" style="31" customWidth="1"/>
    <col min="15840" max="15840" width="16.08984375" style="31" customWidth="1"/>
    <col min="15841" max="15841" width="16.7265625" style="31" customWidth="1"/>
    <col min="15842" max="15842" width="15.7265625" style="31" customWidth="1"/>
    <col min="15843" max="15843" width="18.36328125" style="31" customWidth="1"/>
    <col min="15844" max="15844" width="19.81640625" style="31" customWidth="1"/>
    <col min="15845" max="15845" width="23.26953125" style="31" customWidth="1"/>
    <col min="15846" max="15846" width="19.81640625" style="31" customWidth="1"/>
    <col min="15847" max="15847" width="17.08984375" style="31" customWidth="1"/>
    <col min="15848" max="15849" width="24.81640625" style="31" customWidth="1"/>
    <col min="15850" max="15850" width="21.6328125" style="31" customWidth="1"/>
    <col min="15851" max="15851" width="0" style="31" hidden="1" customWidth="1"/>
    <col min="15852" max="15852" width="24.08984375" style="31" customWidth="1"/>
    <col min="15853" max="15853" width="21.1796875" style="31" customWidth="1"/>
    <col min="15854" max="15854" width="23.81640625" style="31" customWidth="1"/>
    <col min="15855" max="15855" width="21.54296875" style="31" customWidth="1"/>
    <col min="15856" max="15856" width="15.36328125" style="31" customWidth="1"/>
    <col min="15857" max="15860" width="0" style="31" hidden="1" customWidth="1"/>
    <col min="15861" max="15861" width="2.08984375" style="31" customWidth="1"/>
    <col min="15862" max="15862" width="18.36328125" style="31" customWidth="1"/>
    <col min="15863" max="15863" width="20.26953125" style="31" customWidth="1"/>
    <col min="15864" max="15864" width="22.26953125" style="31" customWidth="1"/>
    <col min="15865" max="15865" width="23.81640625" style="31" customWidth="1"/>
    <col min="15866" max="15866" width="20.81640625" style="31" customWidth="1"/>
    <col min="15867" max="15867" width="9.36328125" style="31" customWidth="1"/>
    <col min="15868" max="15868" width="26.90625" style="31" customWidth="1"/>
    <col min="15869" max="15869" width="16.08984375" style="31" customWidth="1"/>
    <col min="15870" max="16078" width="7.90625" style="31"/>
    <col min="16079" max="16079" width="2.6328125" style="31" customWidth="1"/>
    <col min="16080" max="16080" width="5.90625" style="31" customWidth="1"/>
    <col min="16081" max="16081" width="5.54296875" style="31" customWidth="1"/>
    <col min="16082" max="16085" width="2.6328125" style="31" customWidth="1"/>
    <col min="16086" max="16086" width="8.54296875" style="31" customWidth="1"/>
    <col min="16087" max="16087" width="2.6328125" style="31" customWidth="1"/>
    <col min="16088" max="16088" width="31.26953125" style="31" customWidth="1"/>
    <col min="16089" max="16091" width="0" style="31" hidden="1" customWidth="1"/>
    <col min="16092" max="16092" width="24.26953125" style="31" customWidth="1"/>
    <col min="16093" max="16093" width="17.6328125" style="31" customWidth="1"/>
    <col min="16094" max="16094" width="19.7265625" style="31" customWidth="1"/>
    <col min="16095" max="16095" width="20.81640625" style="31" customWidth="1"/>
    <col min="16096" max="16096" width="16.08984375" style="31" customWidth="1"/>
    <col min="16097" max="16097" width="16.7265625" style="31" customWidth="1"/>
    <col min="16098" max="16098" width="15.7265625" style="31" customWidth="1"/>
    <col min="16099" max="16099" width="18.36328125" style="31" customWidth="1"/>
    <col min="16100" max="16100" width="19.81640625" style="31" customWidth="1"/>
    <col min="16101" max="16101" width="23.26953125" style="31" customWidth="1"/>
    <col min="16102" max="16102" width="19.81640625" style="31" customWidth="1"/>
    <col min="16103" max="16103" width="17.08984375" style="31" customWidth="1"/>
    <col min="16104" max="16105" width="24.81640625" style="31" customWidth="1"/>
    <col min="16106" max="16106" width="21.6328125" style="31" customWidth="1"/>
    <col min="16107" max="16107" width="0" style="31" hidden="1" customWidth="1"/>
    <col min="16108" max="16108" width="24.08984375" style="31" customWidth="1"/>
    <col min="16109" max="16109" width="21.1796875" style="31" customWidth="1"/>
    <col min="16110" max="16110" width="23.81640625" style="31" customWidth="1"/>
    <col min="16111" max="16111" width="21.54296875" style="31" customWidth="1"/>
    <col min="16112" max="16112" width="15.36328125" style="31" customWidth="1"/>
    <col min="16113" max="16116" width="0" style="31" hidden="1" customWidth="1"/>
    <col min="16117" max="16117" width="2.08984375" style="31" customWidth="1"/>
    <col min="16118" max="16118" width="18.36328125" style="31" customWidth="1"/>
    <col min="16119" max="16119" width="20.26953125" style="31" customWidth="1"/>
    <col min="16120" max="16120" width="22.26953125" style="31" customWidth="1"/>
    <col min="16121" max="16121" width="23.81640625" style="31" customWidth="1"/>
    <col min="16122" max="16122" width="20.81640625" style="31" customWidth="1"/>
    <col min="16123" max="16123" width="9.36328125" style="31" customWidth="1"/>
    <col min="16124" max="16124" width="26.90625" style="31" customWidth="1"/>
    <col min="16125" max="16125" width="16.08984375" style="31" customWidth="1"/>
    <col min="16126" max="16384" width="7.90625" style="31"/>
  </cols>
  <sheetData>
    <row r="1" spans="1:12" ht="30.95" customHeight="1" x14ac:dyDescent="0.25">
      <c r="A1" s="807" t="s">
        <v>143</v>
      </c>
      <c r="B1" s="807"/>
      <c r="C1" s="807"/>
      <c r="D1" s="807"/>
      <c r="E1" s="807"/>
      <c r="F1" s="807"/>
      <c r="G1" s="807"/>
      <c r="H1" s="807"/>
    </row>
    <row r="2" spans="1:12" ht="25.35" customHeight="1" x14ac:dyDescent="0.35">
      <c r="A2" s="808" t="s">
        <v>415</v>
      </c>
      <c r="B2" s="808"/>
      <c r="C2" s="808"/>
      <c r="D2" s="808"/>
      <c r="E2" s="808"/>
      <c r="F2" s="808"/>
      <c r="G2" s="808"/>
      <c r="H2" s="808"/>
    </row>
    <row r="3" spans="1:12" ht="36.75" customHeight="1" x14ac:dyDescent="0.4">
      <c r="A3" s="33"/>
      <c r="B3" s="809" t="s">
        <v>416</v>
      </c>
      <c r="C3" s="809"/>
      <c r="D3" s="809"/>
      <c r="E3" s="809"/>
      <c r="F3" s="809"/>
      <c r="G3" s="34"/>
      <c r="H3" s="33"/>
      <c r="I3" s="33"/>
      <c r="J3" s="33"/>
      <c r="K3" s="33"/>
      <c r="L3" s="33"/>
    </row>
    <row r="4" spans="1:12" ht="27.75" customHeight="1" x14ac:dyDescent="0.25">
      <c r="A4" s="36" t="s">
        <v>146</v>
      </c>
      <c r="B4" s="420" t="s">
        <v>146</v>
      </c>
      <c r="C4" s="420" t="s">
        <v>146</v>
      </c>
      <c r="D4" s="420" t="s">
        <v>146</v>
      </c>
      <c r="E4" s="420" t="s">
        <v>146</v>
      </c>
      <c r="F4" s="420" t="s">
        <v>146</v>
      </c>
      <c r="G4" s="421"/>
      <c r="H4" s="422"/>
      <c r="I4" s="422"/>
      <c r="J4" s="422"/>
      <c r="K4" s="422"/>
      <c r="L4" s="422"/>
    </row>
    <row r="5" spans="1:12" ht="102.75" customHeight="1" x14ac:dyDescent="0.25">
      <c r="A5" s="52" t="s">
        <v>153</v>
      </c>
      <c r="B5" s="423" t="s">
        <v>154</v>
      </c>
      <c r="C5" s="423" t="s">
        <v>155</v>
      </c>
      <c r="D5" s="423" t="s">
        <v>156</v>
      </c>
      <c r="E5" s="423" t="s">
        <v>157</v>
      </c>
      <c r="F5" s="423" t="s">
        <v>158</v>
      </c>
      <c r="G5" s="424" t="s">
        <v>162</v>
      </c>
      <c r="H5" s="424" t="s">
        <v>402</v>
      </c>
      <c r="I5" s="424" t="s">
        <v>401</v>
      </c>
      <c r="J5" s="424" t="s">
        <v>400</v>
      </c>
      <c r="K5" s="424" t="s">
        <v>399</v>
      </c>
      <c r="L5" s="424" t="s">
        <v>398</v>
      </c>
    </row>
    <row r="6" spans="1:12" s="78" customFormat="1" ht="51.6" customHeight="1" x14ac:dyDescent="0.25">
      <c r="A6" s="451"/>
      <c r="B6" s="452"/>
      <c r="C6" s="452"/>
      <c r="D6" s="452"/>
      <c r="E6" s="452"/>
      <c r="F6" s="453"/>
      <c r="G6" s="454"/>
      <c r="H6" s="455"/>
      <c r="I6" s="455"/>
      <c r="J6" s="455"/>
      <c r="K6" s="455"/>
      <c r="L6" s="456">
        <f>SUM(K7)</f>
        <v>40830000</v>
      </c>
    </row>
    <row r="7" spans="1:12" s="81" customFormat="1" ht="55.35" customHeight="1" x14ac:dyDescent="0.2">
      <c r="A7" s="449" t="s">
        <v>32</v>
      </c>
      <c r="B7" s="440" t="s">
        <v>188</v>
      </c>
      <c r="C7" s="440" t="s">
        <v>189</v>
      </c>
      <c r="D7" s="440"/>
      <c r="E7" s="440"/>
      <c r="F7" s="440"/>
      <c r="G7" s="441" t="s">
        <v>190</v>
      </c>
      <c r="H7" s="450"/>
      <c r="I7" s="450"/>
      <c r="J7" s="450"/>
      <c r="K7" s="414">
        <f>SUM(J8)</f>
        <v>40830000</v>
      </c>
      <c r="L7" s="450"/>
    </row>
    <row r="8" spans="1:12" s="85" customFormat="1" ht="93" customHeight="1" x14ac:dyDescent="0.2">
      <c r="A8" s="82"/>
      <c r="B8" s="435" t="s">
        <v>188</v>
      </c>
      <c r="C8" s="435" t="s">
        <v>189</v>
      </c>
      <c r="D8" s="435" t="s">
        <v>191</v>
      </c>
      <c r="E8" s="435"/>
      <c r="F8" s="435"/>
      <c r="G8" s="448" t="s">
        <v>192</v>
      </c>
      <c r="H8" s="133"/>
      <c r="I8" s="133"/>
      <c r="J8" s="133">
        <f>SUM(I9:I10)</f>
        <v>40830000</v>
      </c>
      <c r="K8" s="133"/>
      <c r="L8" s="133"/>
    </row>
    <row r="9" spans="1:12" s="85" customFormat="1" ht="40.5" customHeight="1" x14ac:dyDescent="0.2">
      <c r="A9" s="82" t="s">
        <v>32</v>
      </c>
      <c r="B9" s="446" t="s">
        <v>188</v>
      </c>
      <c r="C9" s="446" t="s">
        <v>189</v>
      </c>
      <c r="D9" s="446" t="s">
        <v>191</v>
      </c>
      <c r="E9" s="446" t="s">
        <v>193</v>
      </c>
      <c r="F9" s="431"/>
      <c r="G9" s="447" t="s">
        <v>194</v>
      </c>
      <c r="H9" s="87"/>
      <c r="I9" s="87">
        <v>38330000</v>
      </c>
      <c r="J9" s="87"/>
      <c r="K9" s="87"/>
      <c r="L9" s="87"/>
    </row>
    <row r="10" spans="1:12" s="85" customFormat="1" ht="50.25" customHeight="1" x14ac:dyDescent="0.2">
      <c r="A10" s="82"/>
      <c r="B10" s="446" t="s">
        <v>188</v>
      </c>
      <c r="C10" s="446" t="s">
        <v>189</v>
      </c>
      <c r="D10" s="446" t="s">
        <v>191</v>
      </c>
      <c r="E10" s="446" t="s">
        <v>195</v>
      </c>
      <c r="F10" s="431"/>
      <c r="G10" s="447" t="s">
        <v>196</v>
      </c>
      <c r="H10" s="87"/>
      <c r="I10" s="87">
        <v>2500000</v>
      </c>
      <c r="J10" s="87"/>
      <c r="K10" s="87"/>
      <c r="L10" s="87"/>
    </row>
    <row r="11" spans="1:12" s="32" customFormat="1" ht="44.25" customHeight="1" x14ac:dyDescent="0.2">
      <c r="A11" s="90" t="s">
        <v>32</v>
      </c>
      <c r="B11" s="91"/>
      <c r="C11" s="91"/>
      <c r="D11" s="91"/>
      <c r="E11" s="91"/>
      <c r="F11" s="91"/>
      <c r="G11" s="79"/>
      <c r="H11" s="92"/>
      <c r="I11" s="92"/>
      <c r="J11" s="92"/>
      <c r="K11" s="92"/>
      <c r="L11" s="92"/>
    </row>
    <row r="12" spans="1:12" s="85" customFormat="1" ht="23.25" x14ac:dyDescent="0.2">
      <c r="A12" s="82" t="s">
        <v>32</v>
      </c>
      <c r="B12" s="86">
        <v>2</v>
      </c>
      <c r="C12" s="86">
        <v>0</v>
      </c>
      <c r="D12" s="86">
        <v>4</v>
      </c>
      <c r="E12" s="86"/>
      <c r="F12" s="86"/>
      <c r="G12" s="95" t="s">
        <v>197</v>
      </c>
      <c r="H12" s="327"/>
      <c r="I12" s="327"/>
      <c r="J12" s="327"/>
      <c r="K12" s="327"/>
      <c r="L12" s="327"/>
    </row>
    <row r="13" spans="1:12" ht="8.25" customHeight="1" x14ac:dyDescent="0.25">
      <c r="A13" s="98"/>
      <c r="B13" s="99"/>
      <c r="C13" s="99"/>
      <c r="D13" s="99"/>
      <c r="E13" s="99"/>
      <c r="F13" s="99"/>
      <c r="G13" s="100"/>
      <c r="H13" s="101"/>
      <c r="I13" s="101"/>
      <c r="J13" s="101"/>
      <c r="K13" s="101"/>
      <c r="L13" s="101"/>
    </row>
    <row r="14" spans="1:12" ht="8.25" customHeight="1" x14ac:dyDescent="0.25">
      <c r="A14" s="98"/>
      <c r="B14" s="110"/>
      <c r="C14" s="110"/>
      <c r="D14" s="110"/>
      <c r="E14" s="110"/>
      <c r="F14" s="110"/>
      <c r="G14" s="111"/>
      <c r="H14" s="112"/>
      <c r="I14" s="112"/>
      <c r="J14" s="112"/>
      <c r="K14" s="112"/>
      <c r="L14" s="112"/>
    </row>
    <row r="15" spans="1:12" s="128" customFormat="1" ht="99" customHeight="1" x14ac:dyDescent="0.5">
      <c r="A15" s="442" t="s">
        <v>32</v>
      </c>
      <c r="B15" s="443" t="s">
        <v>191</v>
      </c>
      <c r="C15" s="443"/>
      <c r="D15" s="443"/>
      <c r="E15" s="443"/>
      <c r="F15" s="443"/>
      <c r="G15" s="444" t="s">
        <v>198</v>
      </c>
      <c r="H15" s="445"/>
      <c r="I15" s="445"/>
      <c r="J15" s="445"/>
      <c r="K15" s="445"/>
      <c r="L15" s="445">
        <f>SUM(K16:K59)</f>
        <v>2584700000</v>
      </c>
    </row>
    <row r="16" spans="1:12" s="134" customFormat="1" ht="70.5" x14ac:dyDescent="0.2">
      <c r="A16" s="418" t="s">
        <v>32</v>
      </c>
      <c r="B16" s="440" t="s">
        <v>191</v>
      </c>
      <c r="C16" s="440" t="s">
        <v>189</v>
      </c>
      <c r="D16" s="440"/>
      <c r="E16" s="440"/>
      <c r="F16" s="440"/>
      <c r="G16" s="441" t="s">
        <v>199</v>
      </c>
      <c r="H16" s="414"/>
      <c r="I16" s="414"/>
      <c r="J16" s="414"/>
      <c r="K16" s="414">
        <f>SUM(J17:J23)</f>
        <v>88600000</v>
      </c>
      <c r="L16" s="414"/>
    </row>
    <row r="17" spans="1:12" s="415" customFormat="1" ht="82.7" customHeight="1" x14ac:dyDescent="0.5">
      <c r="A17" s="416"/>
      <c r="B17" s="433" t="s">
        <v>191</v>
      </c>
      <c r="C17" s="433" t="s">
        <v>189</v>
      </c>
      <c r="D17" s="433" t="s">
        <v>189</v>
      </c>
      <c r="E17" s="433"/>
      <c r="F17" s="433"/>
      <c r="G17" s="434" t="s">
        <v>200</v>
      </c>
      <c r="H17" s="425"/>
      <c r="I17" s="425"/>
      <c r="J17" s="425">
        <f>SUM(I18:I23)</f>
        <v>88600000</v>
      </c>
      <c r="K17" s="425"/>
      <c r="L17" s="425"/>
    </row>
    <row r="18" spans="1:12" s="139" customFormat="1" ht="74.099999999999994" customHeight="1" x14ac:dyDescent="0.2">
      <c r="A18" s="90"/>
      <c r="B18" s="431" t="s">
        <v>191</v>
      </c>
      <c r="C18" s="431" t="s">
        <v>189</v>
      </c>
      <c r="D18" s="431" t="s">
        <v>189</v>
      </c>
      <c r="E18" s="431" t="s">
        <v>201</v>
      </c>
      <c r="F18" s="431"/>
      <c r="G18" s="432" t="s">
        <v>202</v>
      </c>
      <c r="H18" s="87"/>
      <c r="I18" s="87">
        <f>SUM(H19)</f>
        <v>5800000</v>
      </c>
      <c r="J18" s="87"/>
      <c r="K18" s="87"/>
      <c r="L18" s="87"/>
    </row>
    <row r="19" spans="1:12" s="134" customFormat="1" ht="40.5" x14ac:dyDescent="0.2">
      <c r="A19" s="90"/>
      <c r="B19" s="131" t="s">
        <v>191</v>
      </c>
      <c r="C19" s="131" t="s">
        <v>189</v>
      </c>
      <c r="D19" s="131" t="s">
        <v>189</v>
      </c>
      <c r="E19" s="131" t="s">
        <v>201</v>
      </c>
      <c r="F19" s="131" t="s">
        <v>203</v>
      </c>
      <c r="G19" s="140" t="s">
        <v>204</v>
      </c>
      <c r="H19" s="87">
        <v>5800000</v>
      </c>
      <c r="I19" s="87"/>
      <c r="J19" s="87"/>
      <c r="K19" s="87"/>
      <c r="L19" s="87"/>
    </row>
    <row r="20" spans="1:12" s="139" customFormat="1" ht="75.95" customHeight="1" x14ac:dyDescent="0.2">
      <c r="A20" s="90"/>
      <c r="B20" s="431" t="s">
        <v>191</v>
      </c>
      <c r="C20" s="431" t="s">
        <v>189</v>
      </c>
      <c r="D20" s="431" t="s">
        <v>189</v>
      </c>
      <c r="E20" s="431" t="s">
        <v>212</v>
      </c>
      <c r="F20" s="431"/>
      <c r="G20" s="432" t="s">
        <v>213</v>
      </c>
      <c r="H20" s="426"/>
      <c r="I20" s="88">
        <f>SUM(H21:H23)</f>
        <v>82800000</v>
      </c>
      <c r="J20" s="426"/>
      <c r="K20" s="426"/>
      <c r="L20" s="426"/>
    </row>
    <row r="21" spans="1:12" s="134" customFormat="1" ht="72" customHeight="1" x14ac:dyDescent="0.2">
      <c r="A21" s="130"/>
      <c r="B21" s="131" t="s">
        <v>191</v>
      </c>
      <c r="C21" s="131" t="s">
        <v>189</v>
      </c>
      <c r="D21" s="131" t="s">
        <v>189</v>
      </c>
      <c r="E21" s="131" t="s">
        <v>212</v>
      </c>
      <c r="F21" s="131" t="s">
        <v>222</v>
      </c>
      <c r="G21" s="140" t="s">
        <v>333</v>
      </c>
      <c r="H21" s="87">
        <v>64800000</v>
      </c>
      <c r="I21" s="87"/>
      <c r="J21" s="87"/>
      <c r="K21" s="87"/>
      <c r="L21" s="87"/>
    </row>
    <row r="22" spans="1:12" s="134" customFormat="1" ht="40.35" customHeight="1" x14ac:dyDescent="0.2">
      <c r="A22" s="130"/>
      <c r="B22" s="131" t="s">
        <v>191</v>
      </c>
      <c r="C22" s="131" t="s">
        <v>189</v>
      </c>
      <c r="D22" s="131" t="s">
        <v>189</v>
      </c>
      <c r="E22" s="131" t="s">
        <v>212</v>
      </c>
      <c r="F22" s="131" t="s">
        <v>195</v>
      </c>
      <c r="G22" s="140" t="s">
        <v>225</v>
      </c>
      <c r="H22" s="87">
        <v>9000000</v>
      </c>
      <c r="I22" s="87"/>
      <c r="J22" s="87"/>
      <c r="K22" s="87"/>
      <c r="L22" s="87"/>
    </row>
    <row r="23" spans="1:12" s="134" customFormat="1" ht="83.1" customHeight="1" x14ac:dyDescent="0.2">
      <c r="A23" s="130"/>
      <c r="B23" s="131" t="s">
        <v>191</v>
      </c>
      <c r="C23" s="131" t="s">
        <v>189</v>
      </c>
      <c r="D23" s="131" t="s">
        <v>189</v>
      </c>
      <c r="E23" s="131" t="s">
        <v>212</v>
      </c>
      <c r="F23" s="131" t="s">
        <v>228</v>
      </c>
      <c r="G23" s="140" t="s">
        <v>393</v>
      </c>
      <c r="H23" s="87">
        <v>9000000</v>
      </c>
      <c r="I23" s="87"/>
      <c r="J23" s="87"/>
      <c r="K23" s="87"/>
      <c r="L23" s="87"/>
    </row>
    <row r="24" spans="1:12" s="147" customFormat="1" ht="42" customHeight="1" x14ac:dyDescent="0.2">
      <c r="A24" s="143"/>
      <c r="B24" s="427"/>
      <c r="C24" s="427"/>
      <c r="D24" s="427"/>
      <c r="E24" s="427"/>
      <c r="F24" s="427"/>
      <c r="G24" s="428"/>
      <c r="H24" s="429"/>
      <c r="I24" s="429"/>
      <c r="J24" s="429"/>
      <c r="K24" s="429"/>
      <c r="L24" s="429"/>
    </row>
    <row r="25" spans="1:12" s="148" customFormat="1" ht="72.400000000000006" customHeight="1" x14ac:dyDescent="0.2">
      <c r="A25" s="130" t="s">
        <v>32</v>
      </c>
      <c r="B25" s="437" t="s">
        <v>191</v>
      </c>
      <c r="C25" s="437" t="s">
        <v>191</v>
      </c>
      <c r="D25" s="438"/>
      <c r="E25" s="438"/>
      <c r="F25" s="438"/>
      <c r="G25" s="439" t="s">
        <v>403</v>
      </c>
      <c r="H25" s="414"/>
      <c r="I25" s="414"/>
      <c r="J25" s="414"/>
      <c r="K25" s="414">
        <f>SUM(J26:J59)</f>
        <v>2496100000</v>
      </c>
      <c r="L25" s="414"/>
    </row>
    <row r="26" spans="1:12" s="136" customFormat="1" ht="65.099999999999994" customHeight="1" x14ac:dyDescent="0.2">
      <c r="A26" s="419" t="s">
        <v>32</v>
      </c>
      <c r="B26" s="433" t="s">
        <v>191</v>
      </c>
      <c r="C26" s="433" t="s">
        <v>191</v>
      </c>
      <c r="D26" s="433" t="s">
        <v>189</v>
      </c>
      <c r="E26" s="433"/>
      <c r="F26" s="433"/>
      <c r="G26" s="434" t="s">
        <v>232</v>
      </c>
      <c r="H26" s="425"/>
      <c r="I26" s="425"/>
      <c r="J26" s="425">
        <f>SUM(I27:I35)</f>
        <v>284812684</v>
      </c>
      <c r="K26" s="425"/>
      <c r="L26" s="425"/>
    </row>
    <row r="27" spans="1:12" s="139" customFormat="1" ht="98.1" customHeight="1" x14ac:dyDescent="0.2">
      <c r="A27" s="90" t="s">
        <v>32</v>
      </c>
      <c r="B27" s="431" t="s">
        <v>191</v>
      </c>
      <c r="C27" s="431" t="s">
        <v>191</v>
      </c>
      <c r="D27" s="431" t="s">
        <v>189</v>
      </c>
      <c r="E27" s="431" t="s">
        <v>233</v>
      </c>
      <c r="F27" s="431"/>
      <c r="G27" s="432" t="s">
        <v>234</v>
      </c>
      <c r="H27" s="87"/>
      <c r="I27" s="87">
        <v>30000000</v>
      </c>
      <c r="J27" s="87"/>
      <c r="K27" s="87"/>
      <c r="L27" s="87"/>
    </row>
    <row r="28" spans="1:12" s="139" customFormat="1" ht="60.75" x14ac:dyDescent="0.2">
      <c r="A28" s="90"/>
      <c r="B28" s="431" t="s">
        <v>191</v>
      </c>
      <c r="C28" s="431" t="s">
        <v>191</v>
      </c>
      <c r="D28" s="431" t="s">
        <v>189</v>
      </c>
      <c r="E28" s="431" t="s">
        <v>201</v>
      </c>
      <c r="F28" s="431"/>
      <c r="G28" s="432" t="s">
        <v>236</v>
      </c>
      <c r="H28" s="87"/>
      <c r="I28" s="141">
        <f>SUM(H29:H34)</f>
        <v>234812684</v>
      </c>
      <c r="J28" s="87"/>
      <c r="K28" s="87"/>
      <c r="L28" s="87"/>
    </row>
    <row r="29" spans="1:12" s="139" customFormat="1" ht="117.4" customHeight="1" x14ac:dyDescent="0.2">
      <c r="A29" s="90"/>
      <c r="B29" s="131" t="s">
        <v>191</v>
      </c>
      <c r="C29" s="131" t="s">
        <v>191</v>
      </c>
      <c r="D29" s="131" t="s">
        <v>189</v>
      </c>
      <c r="E29" s="131" t="s">
        <v>201</v>
      </c>
      <c r="F29" s="131" t="s">
        <v>233</v>
      </c>
      <c r="G29" s="140" t="s">
        <v>394</v>
      </c>
      <c r="H29" s="141">
        <v>52000000</v>
      </c>
      <c r="I29" s="141"/>
      <c r="J29" s="141"/>
      <c r="K29" s="141"/>
      <c r="L29" s="141"/>
    </row>
    <row r="30" spans="1:12" s="148" customFormat="1" ht="150.4" customHeight="1" x14ac:dyDescent="0.2">
      <c r="A30" s="90"/>
      <c r="B30" s="131" t="s">
        <v>191</v>
      </c>
      <c r="C30" s="131" t="s">
        <v>191</v>
      </c>
      <c r="D30" s="131" t="s">
        <v>189</v>
      </c>
      <c r="E30" s="131" t="s">
        <v>201</v>
      </c>
      <c r="F30" s="131" t="s">
        <v>201</v>
      </c>
      <c r="G30" s="140" t="s">
        <v>395</v>
      </c>
      <c r="H30" s="141">
        <v>43012684</v>
      </c>
      <c r="I30" s="141"/>
      <c r="J30" s="141"/>
      <c r="K30" s="141"/>
      <c r="L30" s="141"/>
    </row>
    <row r="31" spans="1:12" s="148" customFormat="1" ht="123" customHeight="1" x14ac:dyDescent="0.2">
      <c r="A31" s="90" t="s">
        <v>32</v>
      </c>
      <c r="B31" s="131" t="s">
        <v>191</v>
      </c>
      <c r="C31" s="131" t="s">
        <v>191</v>
      </c>
      <c r="D31" s="131" t="s">
        <v>189</v>
      </c>
      <c r="E31" s="131" t="s">
        <v>201</v>
      </c>
      <c r="F31" s="131" t="s">
        <v>222</v>
      </c>
      <c r="G31" s="140" t="s">
        <v>396</v>
      </c>
      <c r="H31" s="141">
        <v>80000000</v>
      </c>
      <c r="I31" s="141"/>
      <c r="J31" s="141"/>
      <c r="K31" s="141"/>
      <c r="L31" s="141"/>
    </row>
    <row r="32" spans="1:12" s="148" customFormat="1" ht="60.95" customHeight="1" x14ac:dyDescent="0.2">
      <c r="A32" s="90" t="s">
        <v>32</v>
      </c>
      <c r="B32" s="131" t="s">
        <v>191</v>
      </c>
      <c r="C32" s="131" t="s">
        <v>191</v>
      </c>
      <c r="D32" s="131" t="s">
        <v>189</v>
      </c>
      <c r="E32" s="131" t="s">
        <v>201</v>
      </c>
      <c r="F32" s="131" t="s">
        <v>195</v>
      </c>
      <c r="G32" s="140" t="s">
        <v>241</v>
      </c>
      <c r="H32" s="141">
        <v>15000000</v>
      </c>
      <c r="I32" s="141"/>
      <c r="J32" s="141"/>
      <c r="K32" s="141"/>
      <c r="L32" s="141"/>
    </row>
    <row r="33" spans="1:12" s="148" customFormat="1" ht="58.35" customHeight="1" x14ac:dyDescent="0.2">
      <c r="A33" s="90" t="s">
        <v>32</v>
      </c>
      <c r="B33" s="131" t="s">
        <v>191</v>
      </c>
      <c r="C33" s="131" t="s">
        <v>191</v>
      </c>
      <c r="D33" s="131" t="s">
        <v>189</v>
      </c>
      <c r="E33" s="131" t="s">
        <v>201</v>
      </c>
      <c r="F33" s="131" t="s">
        <v>228</v>
      </c>
      <c r="G33" s="140" t="s">
        <v>244</v>
      </c>
      <c r="H33" s="141">
        <v>25000000</v>
      </c>
      <c r="I33" s="141"/>
      <c r="J33" s="141"/>
      <c r="K33" s="141"/>
      <c r="L33" s="141"/>
    </row>
    <row r="34" spans="1:12" s="148" customFormat="1" ht="77.45" customHeight="1" x14ac:dyDescent="0.2">
      <c r="A34" s="90"/>
      <c r="B34" s="131" t="s">
        <v>191</v>
      </c>
      <c r="C34" s="131" t="s">
        <v>191</v>
      </c>
      <c r="D34" s="131" t="s">
        <v>189</v>
      </c>
      <c r="E34" s="131" t="s">
        <v>201</v>
      </c>
      <c r="F34" s="131" t="s">
        <v>203</v>
      </c>
      <c r="G34" s="140" t="s">
        <v>397</v>
      </c>
      <c r="H34" s="141">
        <v>19800000</v>
      </c>
      <c r="I34" s="141"/>
      <c r="J34" s="141"/>
      <c r="K34" s="141"/>
      <c r="L34" s="141"/>
    </row>
    <row r="35" spans="1:12" s="139" customFormat="1" ht="66.95" customHeight="1" x14ac:dyDescent="0.2">
      <c r="A35" s="90"/>
      <c r="B35" s="431" t="s">
        <v>191</v>
      </c>
      <c r="C35" s="431" t="s">
        <v>191</v>
      </c>
      <c r="D35" s="431" t="s">
        <v>189</v>
      </c>
      <c r="E35" s="431" t="s">
        <v>212</v>
      </c>
      <c r="F35" s="431"/>
      <c r="G35" s="432" t="s">
        <v>247</v>
      </c>
      <c r="H35" s="141"/>
      <c r="I35" s="141">
        <v>20000000</v>
      </c>
      <c r="J35" s="141"/>
      <c r="K35" s="141"/>
      <c r="L35" s="141"/>
    </row>
    <row r="36" spans="1:12" s="136" customFormat="1" ht="107.65" customHeight="1" x14ac:dyDescent="0.2">
      <c r="A36" s="417" t="s">
        <v>32</v>
      </c>
      <c r="B36" s="435" t="s">
        <v>191</v>
      </c>
      <c r="C36" s="435" t="s">
        <v>191</v>
      </c>
      <c r="D36" s="435" t="s">
        <v>191</v>
      </c>
      <c r="E36" s="435"/>
      <c r="F36" s="435"/>
      <c r="G36" s="436" t="s">
        <v>249</v>
      </c>
      <c r="H36" s="430"/>
      <c r="I36" s="425"/>
      <c r="J36" s="425">
        <f>SUM(I37:I59)</f>
        <v>2211287316</v>
      </c>
      <c r="K36" s="430"/>
      <c r="L36" s="430"/>
    </row>
    <row r="37" spans="1:12" s="139" customFormat="1" ht="57" customHeight="1" x14ac:dyDescent="0.2">
      <c r="A37" s="90"/>
      <c r="B37" s="431" t="s">
        <v>191</v>
      </c>
      <c r="C37" s="431" t="s">
        <v>191</v>
      </c>
      <c r="D37" s="431" t="s">
        <v>191</v>
      </c>
      <c r="E37" s="431" t="s">
        <v>222</v>
      </c>
      <c r="F37" s="431"/>
      <c r="G37" s="432" t="s">
        <v>250</v>
      </c>
      <c r="H37" s="141"/>
      <c r="I37" s="141">
        <f>SUM(H38)</f>
        <v>19500000</v>
      </c>
      <c r="J37" s="141"/>
      <c r="K37" s="141"/>
      <c r="L37" s="141"/>
    </row>
    <row r="38" spans="1:12" s="139" customFormat="1" ht="57" customHeight="1" x14ac:dyDescent="0.2">
      <c r="A38" s="90"/>
      <c r="B38" s="131" t="s">
        <v>191</v>
      </c>
      <c r="C38" s="131" t="s">
        <v>191</v>
      </c>
      <c r="D38" s="131" t="s">
        <v>191</v>
      </c>
      <c r="E38" s="131" t="s">
        <v>222</v>
      </c>
      <c r="F38" s="131" t="s">
        <v>212</v>
      </c>
      <c r="G38" s="140" t="s">
        <v>404</v>
      </c>
      <c r="H38" s="141">
        <v>19500000</v>
      </c>
      <c r="I38" s="141"/>
      <c r="J38" s="141"/>
      <c r="K38" s="141"/>
      <c r="L38" s="141"/>
    </row>
    <row r="39" spans="1:12" s="139" customFormat="1" ht="144.94999999999999" customHeight="1" x14ac:dyDescent="0.2">
      <c r="A39" s="90"/>
      <c r="B39" s="431" t="s">
        <v>191</v>
      </c>
      <c r="C39" s="431" t="s">
        <v>191</v>
      </c>
      <c r="D39" s="431" t="s">
        <v>191</v>
      </c>
      <c r="E39" s="431" t="s">
        <v>195</v>
      </c>
      <c r="F39" s="431"/>
      <c r="G39" s="432" t="s">
        <v>255</v>
      </c>
      <c r="H39" s="141"/>
      <c r="I39" s="141">
        <f>SUM(H40:H44)</f>
        <v>330349277</v>
      </c>
      <c r="J39" s="141"/>
      <c r="K39" s="141"/>
      <c r="L39" s="141"/>
    </row>
    <row r="40" spans="1:12" s="148" customFormat="1" ht="59.1" customHeight="1" x14ac:dyDescent="0.2">
      <c r="A40" s="130" t="s">
        <v>32</v>
      </c>
      <c r="B40" s="131" t="s">
        <v>191</v>
      </c>
      <c r="C40" s="131" t="s">
        <v>191</v>
      </c>
      <c r="D40" s="131" t="s">
        <v>191</v>
      </c>
      <c r="E40" s="131" t="s">
        <v>195</v>
      </c>
      <c r="F40" s="131" t="s">
        <v>201</v>
      </c>
      <c r="G40" s="140" t="s">
        <v>256</v>
      </c>
      <c r="H40" s="141">
        <v>17000000</v>
      </c>
      <c r="I40" s="141"/>
      <c r="J40" s="141"/>
      <c r="K40" s="141"/>
      <c r="L40" s="141"/>
    </row>
    <row r="41" spans="1:12" s="148" customFormat="1" ht="65.099999999999994" customHeight="1" x14ac:dyDescent="0.2">
      <c r="A41" s="130" t="s">
        <v>32</v>
      </c>
      <c r="B41" s="131" t="s">
        <v>191</v>
      </c>
      <c r="C41" s="131" t="s">
        <v>191</v>
      </c>
      <c r="D41" s="131" t="s">
        <v>191</v>
      </c>
      <c r="E41" s="131" t="s">
        <v>195</v>
      </c>
      <c r="F41" s="131" t="s">
        <v>212</v>
      </c>
      <c r="G41" s="140" t="s">
        <v>106</v>
      </c>
      <c r="H41" s="141">
        <v>29600000</v>
      </c>
      <c r="I41" s="141"/>
      <c r="J41" s="141"/>
      <c r="K41" s="141"/>
      <c r="L41" s="141"/>
    </row>
    <row r="42" spans="1:12" s="148" customFormat="1" ht="55.7" customHeight="1" x14ac:dyDescent="0.2">
      <c r="A42" s="130" t="s">
        <v>32</v>
      </c>
      <c r="B42" s="131" t="s">
        <v>191</v>
      </c>
      <c r="C42" s="131" t="s">
        <v>191</v>
      </c>
      <c r="D42" s="131" t="s">
        <v>191</v>
      </c>
      <c r="E42" s="131" t="s">
        <v>195</v>
      </c>
      <c r="F42" s="131" t="s">
        <v>228</v>
      </c>
      <c r="G42" s="140" t="s">
        <v>405</v>
      </c>
      <c r="H42" s="141">
        <v>4481000</v>
      </c>
      <c r="I42" s="141"/>
      <c r="J42" s="141"/>
      <c r="K42" s="141"/>
      <c r="L42" s="141"/>
    </row>
    <row r="43" spans="1:12" s="148" customFormat="1" ht="63.95" customHeight="1" x14ac:dyDescent="0.2">
      <c r="A43" s="130" t="s">
        <v>32</v>
      </c>
      <c r="B43" s="131" t="s">
        <v>191</v>
      </c>
      <c r="C43" s="131" t="s">
        <v>191</v>
      </c>
      <c r="D43" s="131" t="s">
        <v>191</v>
      </c>
      <c r="E43" s="131" t="s">
        <v>195</v>
      </c>
      <c r="F43" s="131" t="s">
        <v>203</v>
      </c>
      <c r="G43" s="140" t="s">
        <v>262</v>
      </c>
      <c r="H43" s="141">
        <v>137268277</v>
      </c>
      <c r="I43" s="141"/>
      <c r="J43" s="141"/>
      <c r="K43" s="141"/>
      <c r="L43" s="141"/>
    </row>
    <row r="44" spans="1:12" s="148" customFormat="1" ht="59.65" customHeight="1" x14ac:dyDescent="0.2">
      <c r="A44" s="130"/>
      <c r="B44" s="131" t="s">
        <v>191</v>
      </c>
      <c r="C44" s="131" t="s">
        <v>191</v>
      </c>
      <c r="D44" s="131" t="s">
        <v>191</v>
      </c>
      <c r="E44" s="131" t="s">
        <v>195</v>
      </c>
      <c r="F44" s="131" t="s">
        <v>263</v>
      </c>
      <c r="G44" s="140" t="s">
        <v>406</v>
      </c>
      <c r="H44" s="141">
        <v>142000000</v>
      </c>
      <c r="I44" s="141"/>
      <c r="J44" s="141"/>
      <c r="K44" s="141"/>
      <c r="L44" s="141"/>
    </row>
    <row r="45" spans="1:12" s="139" customFormat="1" ht="105" customHeight="1" x14ac:dyDescent="0.2">
      <c r="A45" s="90"/>
      <c r="B45" s="431" t="s">
        <v>191</v>
      </c>
      <c r="C45" s="431" t="s">
        <v>191</v>
      </c>
      <c r="D45" s="431" t="s">
        <v>191</v>
      </c>
      <c r="E45" s="431" t="s">
        <v>228</v>
      </c>
      <c r="F45" s="431"/>
      <c r="G45" s="432" t="s">
        <v>266</v>
      </c>
      <c r="H45" s="141"/>
      <c r="I45" s="141">
        <f>SUM(H46:H47)</f>
        <v>277000000</v>
      </c>
      <c r="J45" s="141"/>
      <c r="K45" s="141"/>
      <c r="L45" s="141"/>
    </row>
    <row r="46" spans="1:12" s="32" customFormat="1" ht="105" customHeight="1" x14ac:dyDescent="0.2">
      <c r="A46" s="90"/>
      <c r="B46" s="131" t="s">
        <v>191</v>
      </c>
      <c r="C46" s="131" t="s">
        <v>191</v>
      </c>
      <c r="D46" s="131" t="s">
        <v>191</v>
      </c>
      <c r="E46" s="131" t="s">
        <v>228</v>
      </c>
      <c r="F46" s="131" t="s">
        <v>193</v>
      </c>
      <c r="G46" s="140" t="s">
        <v>407</v>
      </c>
      <c r="H46" s="141">
        <v>269000000</v>
      </c>
      <c r="I46" s="141"/>
      <c r="J46" s="141"/>
      <c r="K46" s="141"/>
      <c r="L46" s="141"/>
    </row>
    <row r="47" spans="1:12" s="32" customFormat="1" ht="105" customHeight="1" x14ac:dyDescent="0.2">
      <c r="A47" s="90"/>
      <c r="B47" s="131" t="s">
        <v>191</v>
      </c>
      <c r="C47" s="131" t="s">
        <v>191</v>
      </c>
      <c r="D47" s="131" t="s">
        <v>191</v>
      </c>
      <c r="E47" s="131" t="s">
        <v>228</v>
      </c>
      <c r="F47" s="131" t="s">
        <v>233</v>
      </c>
      <c r="G47" s="140" t="s">
        <v>419</v>
      </c>
      <c r="H47" s="141">
        <v>8000000</v>
      </c>
      <c r="I47" s="141"/>
      <c r="J47" s="141"/>
      <c r="K47" s="141"/>
      <c r="L47" s="141"/>
    </row>
    <row r="48" spans="1:12" s="139" customFormat="1" ht="87.95" customHeight="1" x14ac:dyDescent="0.2">
      <c r="A48" s="90"/>
      <c r="B48" s="431" t="s">
        <v>191</v>
      </c>
      <c r="C48" s="431" t="s">
        <v>191</v>
      </c>
      <c r="D48" s="431" t="s">
        <v>191</v>
      </c>
      <c r="E48" s="431" t="s">
        <v>203</v>
      </c>
      <c r="F48" s="431"/>
      <c r="G48" s="432" t="s">
        <v>270</v>
      </c>
      <c r="H48" s="149"/>
      <c r="I48" s="149">
        <f>SUM(H49:H54)</f>
        <v>1509438039</v>
      </c>
      <c r="J48" s="149"/>
      <c r="K48" s="149"/>
      <c r="L48" s="149"/>
    </row>
    <row r="49" spans="1:12" s="32" customFormat="1" ht="87.95" customHeight="1" x14ac:dyDescent="0.2">
      <c r="A49" s="90"/>
      <c r="B49" s="131" t="s">
        <v>191</v>
      </c>
      <c r="C49" s="131" t="s">
        <v>191</v>
      </c>
      <c r="D49" s="131" t="s">
        <v>191</v>
      </c>
      <c r="E49" s="131" t="s">
        <v>203</v>
      </c>
      <c r="F49" s="131" t="s">
        <v>233</v>
      </c>
      <c r="G49" s="140" t="s">
        <v>408</v>
      </c>
      <c r="H49" s="149">
        <v>26198501</v>
      </c>
      <c r="I49" s="149"/>
      <c r="J49" s="149"/>
      <c r="K49" s="149"/>
      <c r="L49" s="149"/>
    </row>
    <row r="50" spans="1:12" s="32" customFormat="1" ht="86.1" customHeight="1" x14ac:dyDescent="0.2">
      <c r="A50" s="90" t="s">
        <v>32</v>
      </c>
      <c r="B50" s="131" t="s">
        <v>191</v>
      </c>
      <c r="C50" s="131" t="s">
        <v>191</v>
      </c>
      <c r="D50" s="131" t="s">
        <v>191</v>
      </c>
      <c r="E50" s="131" t="s">
        <v>203</v>
      </c>
      <c r="F50" s="131" t="s">
        <v>201</v>
      </c>
      <c r="G50" s="140" t="s">
        <v>115</v>
      </c>
      <c r="H50" s="141">
        <v>443570972</v>
      </c>
      <c r="I50" s="141"/>
      <c r="J50" s="141"/>
      <c r="K50" s="141"/>
      <c r="L50" s="141"/>
    </row>
    <row r="51" spans="1:12" s="148" customFormat="1" ht="75" customHeight="1" x14ac:dyDescent="0.2">
      <c r="A51" s="130" t="s">
        <v>32</v>
      </c>
      <c r="B51" s="131" t="s">
        <v>191</v>
      </c>
      <c r="C51" s="131" t="s">
        <v>191</v>
      </c>
      <c r="D51" s="131" t="s">
        <v>191</v>
      </c>
      <c r="E51" s="131" t="s">
        <v>203</v>
      </c>
      <c r="F51" s="131" t="s">
        <v>212</v>
      </c>
      <c r="G51" s="140" t="s">
        <v>409</v>
      </c>
      <c r="H51" s="141">
        <v>230550476</v>
      </c>
      <c r="I51" s="141"/>
      <c r="J51" s="141"/>
      <c r="K51" s="141"/>
      <c r="L51" s="141"/>
    </row>
    <row r="52" spans="1:12" s="148" customFormat="1" ht="45.95" customHeight="1" x14ac:dyDescent="0.2">
      <c r="A52" s="130" t="s">
        <v>32</v>
      </c>
      <c r="B52" s="131" t="s">
        <v>191</v>
      </c>
      <c r="C52" s="131" t="s">
        <v>191</v>
      </c>
      <c r="D52" s="131" t="s">
        <v>191</v>
      </c>
      <c r="E52" s="131" t="s">
        <v>203</v>
      </c>
      <c r="F52" s="131" t="s">
        <v>222</v>
      </c>
      <c r="G52" s="140" t="s">
        <v>410</v>
      </c>
      <c r="H52" s="141">
        <v>516335090</v>
      </c>
      <c r="I52" s="141"/>
      <c r="J52" s="141"/>
      <c r="K52" s="141"/>
      <c r="L52" s="141"/>
    </row>
    <row r="53" spans="1:12" s="148" customFormat="1" ht="76.7" customHeight="1" x14ac:dyDescent="0.2">
      <c r="A53" s="130" t="s">
        <v>32</v>
      </c>
      <c r="B53" s="131" t="s">
        <v>191</v>
      </c>
      <c r="C53" s="131" t="s">
        <v>191</v>
      </c>
      <c r="D53" s="131" t="s">
        <v>191</v>
      </c>
      <c r="E53" s="131" t="s">
        <v>203</v>
      </c>
      <c r="F53" s="131" t="s">
        <v>228</v>
      </c>
      <c r="G53" s="140" t="s">
        <v>411</v>
      </c>
      <c r="H53" s="141">
        <v>286783000</v>
      </c>
      <c r="I53" s="141"/>
      <c r="J53" s="141"/>
      <c r="K53" s="141"/>
      <c r="L53" s="141"/>
    </row>
    <row r="54" spans="1:12" s="134" customFormat="1" ht="104.1" customHeight="1" x14ac:dyDescent="0.2">
      <c r="A54" s="130" t="s">
        <v>32</v>
      </c>
      <c r="B54" s="131" t="s">
        <v>191</v>
      </c>
      <c r="C54" s="131" t="s">
        <v>191</v>
      </c>
      <c r="D54" s="131" t="s">
        <v>191</v>
      </c>
      <c r="E54" s="131" t="s">
        <v>203</v>
      </c>
      <c r="F54" s="131" t="s">
        <v>263</v>
      </c>
      <c r="G54" s="140" t="s">
        <v>412</v>
      </c>
      <c r="H54" s="141">
        <v>6000000</v>
      </c>
      <c r="I54" s="141"/>
      <c r="J54" s="141"/>
      <c r="K54" s="141"/>
      <c r="L54" s="141"/>
    </row>
    <row r="55" spans="1:12" s="139" customFormat="1" ht="40.5" x14ac:dyDescent="0.2">
      <c r="A55" s="90"/>
      <c r="B55" s="431" t="s">
        <v>191</v>
      </c>
      <c r="C55" s="431" t="s">
        <v>191</v>
      </c>
      <c r="D55" s="431" t="s">
        <v>191</v>
      </c>
      <c r="E55" s="431" t="s">
        <v>263</v>
      </c>
      <c r="F55" s="431"/>
      <c r="G55" s="432" t="s">
        <v>278</v>
      </c>
      <c r="H55" s="141">
        <f>SUM(H56:H59)</f>
        <v>47500000</v>
      </c>
      <c r="I55" s="141">
        <f>SUM(H56:H58)</f>
        <v>47500000</v>
      </c>
      <c r="J55" s="141"/>
      <c r="K55" s="141"/>
      <c r="L55" s="141"/>
    </row>
    <row r="56" spans="1:12" s="134" customFormat="1" ht="137.1" customHeight="1" x14ac:dyDescent="0.2">
      <c r="A56" s="90" t="s">
        <v>32</v>
      </c>
      <c r="B56" s="131" t="s">
        <v>191</v>
      </c>
      <c r="C56" s="131" t="s">
        <v>191</v>
      </c>
      <c r="D56" s="131" t="s">
        <v>191</v>
      </c>
      <c r="E56" s="131" t="s">
        <v>263</v>
      </c>
      <c r="F56" s="131" t="s">
        <v>212</v>
      </c>
      <c r="G56" s="140" t="s">
        <v>279</v>
      </c>
      <c r="H56" s="141">
        <v>5700000</v>
      </c>
      <c r="I56" s="141"/>
      <c r="J56" s="141"/>
      <c r="K56" s="141"/>
      <c r="L56" s="141"/>
    </row>
    <row r="57" spans="1:12" s="85" customFormat="1" ht="104.1" customHeight="1" x14ac:dyDescent="0.2">
      <c r="A57" s="90">
        <v>0</v>
      </c>
      <c r="B57" s="131" t="s">
        <v>191</v>
      </c>
      <c r="C57" s="131" t="s">
        <v>191</v>
      </c>
      <c r="D57" s="131" t="s">
        <v>191</v>
      </c>
      <c r="E57" s="131" t="s">
        <v>263</v>
      </c>
      <c r="F57" s="131" t="s">
        <v>195</v>
      </c>
      <c r="G57" s="140" t="s">
        <v>413</v>
      </c>
      <c r="H57" s="141">
        <v>40000000</v>
      </c>
      <c r="I57" s="141"/>
      <c r="J57" s="141"/>
      <c r="K57" s="141"/>
      <c r="L57" s="141"/>
    </row>
    <row r="58" spans="1:12" s="85" customFormat="1" ht="104.1" customHeight="1" x14ac:dyDescent="0.2">
      <c r="A58" s="90"/>
      <c r="B58" s="131" t="s">
        <v>191</v>
      </c>
      <c r="C58" s="131" t="s">
        <v>191</v>
      </c>
      <c r="D58" s="131" t="s">
        <v>191</v>
      </c>
      <c r="E58" s="131" t="s">
        <v>263</v>
      </c>
      <c r="F58" s="131" t="s">
        <v>228</v>
      </c>
      <c r="G58" s="140" t="s">
        <v>414</v>
      </c>
      <c r="H58" s="141">
        <v>1800000</v>
      </c>
      <c r="I58" s="141"/>
      <c r="J58" s="141"/>
      <c r="K58" s="141"/>
      <c r="L58" s="141"/>
    </row>
    <row r="59" spans="1:12" s="139" customFormat="1" ht="71.099999999999994" customHeight="1" x14ac:dyDescent="0.2">
      <c r="A59" s="90" t="s">
        <v>32</v>
      </c>
      <c r="B59" s="431" t="s">
        <v>191</v>
      </c>
      <c r="C59" s="431" t="s">
        <v>191</v>
      </c>
      <c r="D59" s="431" t="s">
        <v>191</v>
      </c>
      <c r="E59" s="431" t="s">
        <v>283</v>
      </c>
      <c r="F59" s="431"/>
      <c r="G59" s="432" t="s">
        <v>284</v>
      </c>
      <c r="H59" s="141"/>
      <c r="I59" s="141">
        <v>27500000</v>
      </c>
      <c r="J59" s="141"/>
      <c r="K59" s="141"/>
      <c r="L59" s="141"/>
    </row>
    <row r="60" spans="1:12" s="147" customFormat="1" ht="42.95" customHeight="1" x14ac:dyDescent="0.2">
      <c r="A60" s="457"/>
      <c r="B60" s="458"/>
      <c r="C60" s="458"/>
      <c r="D60" s="458"/>
      <c r="E60" s="458"/>
      <c r="F60" s="458"/>
      <c r="G60" s="459"/>
      <c r="H60" s="146"/>
      <c r="I60" s="146"/>
      <c r="J60" s="146"/>
      <c r="K60" s="146"/>
      <c r="L60" s="146"/>
    </row>
    <row r="61" spans="1:12" ht="40.700000000000003" customHeight="1" x14ac:dyDescent="0.25">
      <c r="A61" s="810" t="s">
        <v>417</v>
      </c>
      <c r="B61" s="810"/>
      <c r="C61" s="810"/>
      <c r="D61" s="810"/>
      <c r="E61" s="810"/>
      <c r="F61" s="810"/>
      <c r="G61" s="810"/>
    </row>
  </sheetData>
  <mergeCells count="4">
    <mergeCell ref="A1:H1"/>
    <mergeCell ref="A2:H2"/>
    <mergeCell ref="B3:F3"/>
    <mergeCell ref="A61:G61"/>
  </mergeCells>
  <pageMargins left="1.299212598425197" right="0" top="0.39370078740157483" bottom="0" header="0.78740157480314965" footer="0.78740157480314965"/>
  <pageSetup paperSize="5" scale="45" orientation="landscape" r:id="rId1"/>
  <headerFooter alignWithMargins="0"/>
  <rowBreaks count="1" manualBreakCount="1">
    <brk id="44" max="17"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6" tint="-0.499984740745262"/>
  </sheetPr>
  <dimension ref="A1:AV150"/>
  <sheetViews>
    <sheetView showGridLines="0" zoomScale="44" zoomScaleNormal="44" zoomScaleSheetLayoutView="24" zoomScalePageLayoutView="50" workbookViewId="0">
      <pane xSplit="13" ySplit="6" topLeftCell="AA127" activePane="bottomRight" state="frozen"/>
      <selection pane="topRight" activeCell="N1" sqref="N1"/>
      <selection pane="bottomLeft" activeCell="A7" sqref="A7"/>
      <selection pane="bottomRight" activeCell="AG135" sqref="AG135"/>
    </sheetView>
  </sheetViews>
  <sheetFormatPr baseColWidth="10" defaultColWidth="7.90625" defaultRowHeight="23.25" x14ac:dyDescent="0.35"/>
  <cols>
    <col min="1" max="1" width="4.90625" style="208" customWidth="1"/>
    <col min="2" max="2" width="5.90625" style="791" customWidth="1"/>
    <col min="3" max="3" width="8.81640625" style="791" customWidth="1"/>
    <col min="4" max="4" width="5.54296875" style="791" customWidth="1"/>
    <col min="5" max="5" width="6.7265625" style="791" customWidth="1"/>
    <col min="6" max="6" width="6.453125" style="791" customWidth="1"/>
    <col min="7" max="7" width="3.54296875" style="791" customWidth="1"/>
    <col min="8" max="8" width="8.54296875" style="791" customWidth="1"/>
    <col min="9" max="9" width="7.90625" style="791" customWidth="1"/>
    <col min="10" max="10" width="39.7265625" style="208" customWidth="1"/>
    <col min="11" max="11" width="12" style="208" hidden="1" customWidth="1"/>
    <col min="12" max="12" width="12.6328125" style="208" hidden="1" customWidth="1"/>
    <col min="13" max="13" width="13.26953125" style="208" hidden="1" customWidth="1"/>
    <col min="14" max="14" width="25.453125" style="208" customWidth="1"/>
    <col min="15" max="15" width="27.08984375" style="208" customWidth="1"/>
    <col min="16" max="16" width="23.90625" style="208" customWidth="1"/>
    <col min="17" max="17" width="22.81640625" style="208" customWidth="1"/>
    <col min="18" max="18" width="25.26953125" style="208" customWidth="1"/>
    <col min="19" max="19" width="24.26953125" style="208" customWidth="1"/>
    <col min="20" max="20" width="21.54296875" style="208" customWidth="1"/>
    <col min="21" max="21" width="21.1796875" style="208" customWidth="1"/>
    <col min="22" max="22" width="23.26953125" style="208" customWidth="1"/>
    <col min="23" max="23" width="26.453125" style="208" customWidth="1"/>
    <col min="24" max="24" width="28.453125" style="208" customWidth="1"/>
    <col min="25" max="25" width="22.6328125" style="250" customWidth="1"/>
    <col min="26" max="26" width="26.6328125" style="208" customWidth="1"/>
    <col min="27" max="27" width="28.453125" style="208" customWidth="1"/>
    <col min="28" max="28" width="29.54296875" style="208" customWidth="1"/>
    <col min="29" max="29" width="27.6328125" style="208" customWidth="1"/>
    <col min="30" max="30" width="27.81640625" style="208" customWidth="1"/>
    <col min="31" max="31" width="29.1796875" style="208" customWidth="1"/>
    <col min="32" max="32" width="27.90625" style="208" customWidth="1"/>
    <col min="33" max="33" width="28.81640625" style="208" customWidth="1"/>
    <col min="34" max="34" width="28.90625" style="257" customWidth="1"/>
    <col min="35" max="35" width="18.1796875" style="509" customWidth="1"/>
    <col min="36" max="36" width="16.7265625" style="208" hidden="1" customWidth="1"/>
    <col min="37" max="37" width="66.6328125" style="174" hidden="1" customWidth="1"/>
    <col min="38" max="38" width="0.54296875" style="208" customWidth="1"/>
    <col min="39" max="39" width="17" style="509" customWidth="1"/>
    <col min="40" max="40" width="2.08984375" style="228" customWidth="1"/>
    <col min="41" max="41" width="19.6328125" style="208" customWidth="1"/>
    <col min="42" max="42" width="33.453125" style="208" customWidth="1"/>
    <col min="43" max="43" width="30.453125" style="510" customWidth="1"/>
    <col min="44" max="44" width="28.6328125" style="510" customWidth="1"/>
    <col min="45" max="45" width="23.1796875" style="511" customWidth="1"/>
    <col min="46" max="46" width="23.1796875" style="208" customWidth="1"/>
    <col min="47" max="47" width="26.90625" style="208" customWidth="1"/>
    <col min="48" max="48" width="22.1796875" style="512" customWidth="1"/>
    <col min="49" max="49" width="25.08984375" style="208" customWidth="1"/>
    <col min="50" max="50" width="18.26953125" style="208" customWidth="1"/>
    <col min="51" max="257" width="7.90625" style="208"/>
    <col min="258" max="258" width="2.6328125" style="208" customWidth="1"/>
    <col min="259" max="259" width="5.90625" style="208" customWidth="1"/>
    <col min="260" max="260" width="5.54296875" style="208" customWidth="1"/>
    <col min="261" max="264" width="2.6328125" style="208" customWidth="1"/>
    <col min="265" max="265" width="8.54296875" style="208" customWidth="1"/>
    <col min="266" max="266" width="2.6328125" style="208" customWidth="1"/>
    <col min="267" max="267" width="31.26953125" style="208" customWidth="1"/>
    <col min="268" max="270" width="0" style="208" hidden="1" customWidth="1"/>
    <col min="271" max="271" width="24.26953125" style="208" customWidth="1"/>
    <col min="272" max="272" width="17.6328125" style="208" customWidth="1"/>
    <col min="273" max="273" width="19.7265625" style="208" customWidth="1"/>
    <col min="274" max="274" width="20.81640625" style="208" customWidth="1"/>
    <col min="275" max="275" width="16.08984375" style="208" customWidth="1"/>
    <col min="276" max="276" width="16.7265625" style="208" customWidth="1"/>
    <col min="277" max="277" width="15.7265625" style="208" customWidth="1"/>
    <col min="278" max="278" width="18.36328125" style="208" customWidth="1"/>
    <col min="279" max="279" width="19.81640625" style="208" customWidth="1"/>
    <col min="280" max="280" width="23.26953125" style="208" customWidth="1"/>
    <col min="281" max="281" width="19.81640625" style="208" customWidth="1"/>
    <col min="282" max="282" width="17.08984375" style="208" customWidth="1"/>
    <col min="283" max="284" width="24.81640625" style="208" customWidth="1"/>
    <col min="285" max="285" width="21.6328125" style="208" customWidth="1"/>
    <col min="286" max="286" width="0" style="208" hidden="1" customWidth="1"/>
    <col min="287" max="287" width="24.08984375" style="208" customWidth="1"/>
    <col min="288" max="288" width="21.1796875" style="208" customWidth="1"/>
    <col min="289" max="289" width="23.81640625" style="208" customWidth="1"/>
    <col min="290" max="290" width="21.54296875" style="208" customWidth="1"/>
    <col min="291" max="291" width="15.36328125" style="208" customWidth="1"/>
    <col min="292" max="295" width="0" style="208" hidden="1" customWidth="1"/>
    <col min="296" max="296" width="2.08984375" style="208" customWidth="1"/>
    <col min="297" max="297" width="18.36328125" style="208" customWidth="1"/>
    <col min="298" max="298" width="20.26953125" style="208" customWidth="1"/>
    <col min="299" max="299" width="22.26953125" style="208" customWidth="1"/>
    <col min="300" max="300" width="23.81640625" style="208" customWidth="1"/>
    <col min="301" max="301" width="20.81640625" style="208" customWidth="1"/>
    <col min="302" max="302" width="9.36328125" style="208" customWidth="1"/>
    <col min="303" max="303" width="26.90625" style="208" customWidth="1"/>
    <col min="304" max="304" width="16.08984375" style="208" customWidth="1"/>
    <col min="305" max="513" width="7.90625" style="208"/>
    <col min="514" max="514" width="2.6328125" style="208" customWidth="1"/>
    <col min="515" max="515" width="5.90625" style="208" customWidth="1"/>
    <col min="516" max="516" width="5.54296875" style="208" customWidth="1"/>
    <col min="517" max="520" width="2.6328125" style="208" customWidth="1"/>
    <col min="521" max="521" width="8.54296875" style="208" customWidth="1"/>
    <col min="522" max="522" width="2.6328125" style="208" customWidth="1"/>
    <col min="523" max="523" width="31.26953125" style="208" customWidth="1"/>
    <col min="524" max="526" width="0" style="208" hidden="1" customWidth="1"/>
    <col min="527" max="527" width="24.26953125" style="208" customWidth="1"/>
    <col min="528" max="528" width="17.6328125" style="208" customWidth="1"/>
    <col min="529" max="529" width="19.7265625" style="208" customWidth="1"/>
    <col min="530" max="530" width="20.81640625" style="208" customWidth="1"/>
    <col min="531" max="531" width="16.08984375" style="208" customWidth="1"/>
    <col min="532" max="532" width="16.7265625" style="208" customWidth="1"/>
    <col min="533" max="533" width="15.7265625" style="208" customWidth="1"/>
    <col min="534" max="534" width="18.36328125" style="208" customWidth="1"/>
    <col min="535" max="535" width="19.81640625" style="208" customWidth="1"/>
    <col min="536" max="536" width="23.26953125" style="208" customWidth="1"/>
    <col min="537" max="537" width="19.81640625" style="208" customWidth="1"/>
    <col min="538" max="538" width="17.08984375" style="208" customWidth="1"/>
    <col min="539" max="540" width="24.81640625" style="208" customWidth="1"/>
    <col min="541" max="541" width="21.6328125" style="208" customWidth="1"/>
    <col min="542" max="542" width="0" style="208" hidden="1" customWidth="1"/>
    <col min="543" max="543" width="24.08984375" style="208" customWidth="1"/>
    <col min="544" max="544" width="21.1796875" style="208" customWidth="1"/>
    <col min="545" max="545" width="23.81640625" style="208" customWidth="1"/>
    <col min="546" max="546" width="21.54296875" style="208" customWidth="1"/>
    <col min="547" max="547" width="15.36328125" style="208" customWidth="1"/>
    <col min="548" max="551" width="0" style="208" hidden="1" customWidth="1"/>
    <col min="552" max="552" width="2.08984375" style="208" customWidth="1"/>
    <col min="553" max="553" width="18.36328125" style="208" customWidth="1"/>
    <col min="554" max="554" width="20.26953125" style="208" customWidth="1"/>
    <col min="555" max="555" width="22.26953125" style="208" customWidth="1"/>
    <col min="556" max="556" width="23.81640625" style="208" customWidth="1"/>
    <col min="557" max="557" width="20.81640625" style="208" customWidth="1"/>
    <col min="558" max="558" width="9.36328125" style="208" customWidth="1"/>
    <col min="559" max="559" width="26.90625" style="208" customWidth="1"/>
    <col min="560" max="560" width="16.08984375" style="208" customWidth="1"/>
    <col min="561" max="769" width="7.90625" style="208"/>
    <col min="770" max="770" width="2.6328125" style="208" customWidth="1"/>
    <col min="771" max="771" width="5.90625" style="208" customWidth="1"/>
    <col min="772" max="772" width="5.54296875" style="208" customWidth="1"/>
    <col min="773" max="776" width="2.6328125" style="208" customWidth="1"/>
    <col min="777" max="777" width="8.54296875" style="208" customWidth="1"/>
    <col min="778" max="778" width="2.6328125" style="208" customWidth="1"/>
    <col min="779" max="779" width="31.26953125" style="208" customWidth="1"/>
    <col min="780" max="782" width="0" style="208" hidden="1" customWidth="1"/>
    <col min="783" max="783" width="24.26953125" style="208" customWidth="1"/>
    <col min="784" max="784" width="17.6328125" style="208" customWidth="1"/>
    <col min="785" max="785" width="19.7265625" style="208" customWidth="1"/>
    <col min="786" max="786" width="20.81640625" style="208" customWidth="1"/>
    <col min="787" max="787" width="16.08984375" style="208" customWidth="1"/>
    <col min="788" max="788" width="16.7265625" style="208" customWidth="1"/>
    <col min="789" max="789" width="15.7265625" style="208" customWidth="1"/>
    <col min="790" max="790" width="18.36328125" style="208" customWidth="1"/>
    <col min="791" max="791" width="19.81640625" style="208" customWidth="1"/>
    <col min="792" max="792" width="23.26953125" style="208" customWidth="1"/>
    <col min="793" max="793" width="19.81640625" style="208" customWidth="1"/>
    <col min="794" max="794" width="17.08984375" style="208" customWidth="1"/>
    <col min="795" max="796" width="24.81640625" style="208" customWidth="1"/>
    <col min="797" max="797" width="21.6328125" style="208" customWidth="1"/>
    <col min="798" max="798" width="0" style="208" hidden="1" customWidth="1"/>
    <col min="799" max="799" width="24.08984375" style="208" customWidth="1"/>
    <col min="800" max="800" width="21.1796875" style="208" customWidth="1"/>
    <col min="801" max="801" width="23.81640625" style="208" customWidth="1"/>
    <col min="802" max="802" width="21.54296875" style="208" customWidth="1"/>
    <col min="803" max="803" width="15.36328125" style="208" customWidth="1"/>
    <col min="804" max="807" width="0" style="208" hidden="1" customWidth="1"/>
    <col min="808" max="808" width="2.08984375" style="208" customWidth="1"/>
    <col min="809" max="809" width="18.36328125" style="208" customWidth="1"/>
    <col min="810" max="810" width="20.26953125" style="208" customWidth="1"/>
    <col min="811" max="811" width="22.26953125" style="208" customWidth="1"/>
    <col min="812" max="812" width="23.81640625" style="208" customWidth="1"/>
    <col min="813" max="813" width="20.81640625" style="208" customWidth="1"/>
    <col min="814" max="814" width="9.36328125" style="208" customWidth="1"/>
    <col min="815" max="815" width="26.90625" style="208" customWidth="1"/>
    <col min="816" max="816" width="16.08984375" style="208" customWidth="1"/>
    <col min="817" max="1025" width="7.90625" style="208"/>
    <col min="1026" max="1026" width="2.6328125" style="208" customWidth="1"/>
    <col min="1027" max="1027" width="5.90625" style="208" customWidth="1"/>
    <col min="1028" max="1028" width="5.54296875" style="208" customWidth="1"/>
    <col min="1029" max="1032" width="2.6328125" style="208" customWidth="1"/>
    <col min="1033" max="1033" width="8.54296875" style="208" customWidth="1"/>
    <col min="1034" max="1034" width="2.6328125" style="208" customWidth="1"/>
    <col min="1035" max="1035" width="31.26953125" style="208" customWidth="1"/>
    <col min="1036" max="1038" width="0" style="208" hidden="1" customWidth="1"/>
    <col min="1039" max="1039" width="24.26953125" style="208" customWidth="1"/>
    <col min="1040" max="1040" width="17.6328125" style="208" customWidth="1"/>
    <col min="1041" max="1041" width="19.7265625" style="208" customWidth="1"/>
    <col min="1042" max="1042" width="20.81640625" style="208" customWidth="1"/>
    <col min="1043" max="1043" width="16.08984375" style="208" customWidth="1"/>
    <col min="1044" max="1044" width="16.7265625" style="208" customWidth="1"/>
    <col min="1045" max="1045" width="15.7265625" style="208" customWidth="1"/>
    <col min="1046" max="1046" width="18.36328125" style="208" customWidth="1"/>
    <col min="1047" max="1047" width="19.81640625" style="208" customWidth="1"/>
    <col min="1048" max="1048" width="23.26953125" style="208" customWidth="1"/>
    <col min="1049" max="1049" width="19.81640625" style="208" customWidth="1"/>
    <col min="1050" max="1050" width="17.08984375" style="208" customWidth="1"/>
    <col min="1051" max="1052" width="24.81640625" style="208" customWidth="1"/>
    <col min="1053" max="1053" width="21.6328125" style="208" customWidth="1"/>
    <col min="1054" max="1054" width="0" style="208" hidden="1" customWidth="1"/>
    <col min="1055" max="1055" width="24.08984375" style="208" customWidth="1"/>
    <col min="1056" max="1056" width="21.1796875" style="208" customWidth="1"/>
    <col min="1057" max="1057" width="23.81640625" style="208" customWidth="1"/>
    <col min="1058" max="1058" width="21.54296875" style="208" customWidth="1"/>
    <col min="1059" max="1059" width="15.36328125" style="208" customWidth="1"/>
    <col min="1060" max="1063" width="0" style="208" hidden="1" customWidth="1"/>
    <col min="1064" max="1064" width="2.08984375" style="208" customWidth="1"/>
    <col min="1065" max="1065" width="18.36328125" style="208" customWidth="1"/>
    <col min="1066" max="1066" width="20.26953125" style="208" customWidth="1"/>
    <col min="1067" max="1067" width="22.26953125" style="208" customWidth="1"/>
    <col min="1068" max="1068" width="23.81640625" style="208" customWidth="1"/>
    <col min="1069" max="1069" width="20.81640625" style="208" customWidth="1"/>
    <col min="1070" max="1070" width="9.36328125" style="208" customWidth="1"/>
    <col min="1071" max="1071" width="26.90625" style="208" customWidth="1"/>
    <col min="1072" max="1072" width="16.08984375" style="208" customWidth="1"/>
    <col min="1073" max="1281" width="7.90625" style="208"/>
    <col min="1282" max="1282" width="2.6328125" style="208" customWidth="1"/>
    <col min="1283" max="1283" width="5.90625" style="208" customWidth="1"/>
    <col min="1284" max="1284" width="5.54296875" style="208" customWidth="1"/>
    <col min="1285" max="1288" width="2.6328125" style="208" customWidth="1"/>
    <col min="1289" max="1289" width="8.54296875" style="208" customWidth="1"/>
    <col min="1290" max="1290" width="2.6328125" style="208" customWidth="1"/>
    <col min="1291" max="1291" width="31.26953125" style="208" customWidth="1"/>
    <col min="1292" max="1294" width="0" style="208" hidden="1" customWidth="1"/>
    <col min="1295" max="1295" width="24.26953125" style="208" customWidth="1"/>
    <col min="1296" max="1296" width="17.6328125" style="208" customWidth="1"/>
    <col min="1297" max="1297" width="19.7265625" style="208" customWidth="1"/>
    <col min="1298" max="1298" width="20.81640625" style="208" customWidth="1"/>
    <col min="1299" max="1299" width="16.08984375" style="208" customWidth="1"/>
    <col min="1300" max="1300" width="16.7265625" style="208" customWidth="1"/>
    <col min="1301" max="1301" width="15.7265625" style="208" customWidth="1"/>
    <col min="1302" max="1302" width="18.36328125" style="208" customWidth="1"/>
    <col min="1303" max="1303" width="19.81640625" style="208" customWidth="1"/>
    <col min="1304" max="1304" width="23.26953125" style="208" customWidth="1"/>
    <col min="1305" max="1305" width="19.81640625" style="208" customWidth="1"/>
    <col min="1306" max="1306" width="17.08984375" style="208" customWidth="1"/>
    <col min="1307" max="1308" width="24.81640625" style="208" customWidth="1"/>
    <col min="1309" max="1309" width="21.6328125" style="208" customWidth="1"/>
    <col min="1310" max="1310" width="0" style="208" hidden="1" customWidth="1"/>
    <col min="1311" max="1311" width="24.08984375" style="208" customWidth="1"/>
    <col min="1312" max="1312" width="21.1796875" style="208" customWidth="1"/>
    <col min="1313" max="1313" width="23.81640625" style="208" customWidth="1"/>
    <col min="1314" max="1314" width="21.54296875" style="208" customWidth="1"/>
    <col min="1315" max="1315" width="15.36328125" style="208" customWidth="1"/>
    <col min="1316" max="1319" width="0" style="208" hidden="1" customWidth="1"/>
    <col min="1320" max="1320" width="2.08984375" style="208" customWidth="1"/>
    <col min="1321" max="1321" width="18.36328125" style="208" customWidth="1"/>
    <col min="1322" max="1322" width="20.26953125" style="208" customWidth="1"/>
    <col min="1323" max="1323" width="22.26953125" style="208" customWidth="1"/>
    <col min="1324" max="1324" width="23.81640625" style="208" customWidth="1"/>
    <col min="1325" max="1325" width="20.81640625" style="208" customWidth="1"/>
    <col min="1326" max="1326" width="9.36328125" style="208" customWidth="1"/>
    <col min="1327" max="1327" width="26.90625" style="208" customWidth="1"/>
    <col min="1328" max="1328" width="16.08984375" style="208" customWidth="1"/>
    <col min="1329" max="1537" width="7.90625" style="208"/>
    <col min="1538" max="1538" width="2.6328125" style="208" customWidth="1"/>
    <col min="1539" max="1539" width="5.90625" style="208" customWidth="1"/>
    <col min="1540" max="1540" width="5.54296875" style="208" customWidth="1"/>
    <col min="1541" max="1544" width="2.6328125" style="208" customWidth="1"/>
    <col min="1545" max="1545" width="8.54296875" style="208" customWidth="1"/>
    <col min="1546" max="1546" width="2.6328125" style="208" customWidth="1"/>
    <col min="1547" max="1547" width="31.26953125" style="208" customWidth="1"/>
    <col min="1548" max="1550" width="0" style="208" hidden="1" customWidth="1"/>
    <col min="1551" max="1551" width="24.26953125" style="208" customWidth="1"/>
    <col min="1552" max="1552" width="17.6328125" style="208" customWidth="1"/>
    <col min="1553" max="1553" width="19.7265625" style="208" customWidth="1"/>
    <col min="1554" max="1554" width="20.81640625" style="208" customWidth="1"/>
    <col min="1555" max="1555" width="16.08984375" style="208" customWidth="1"/>
    <col min="1556" max="1556" width="16.7265625" style="208" customWidth="1"/>
    <col min="1557" max="1557" width="15.7265625" style="208" customWidth="1"/>
    <col min="1558" max="1558" width="18.36328125" style="208" customWidth="1"/>
    <col min="1559" max="1559" width="19.81640625" style="208" customWidth="1"/>
    <col min="1560" max="1560" width="23.26953125" style="208" customWidth="1"/>
    <col min="1561" max="1561" width="19.81640625" style="208" customWidth="1"/>
    <col min="1562" max="1562" width="17.08984375" style="208" customWidth="1"/>
    <col min="1563" max="1564" width="24.81640625" style="208" customWidth="1"/>
    <col min="1565" max="1565" width="21.6328125" style="208" customWidth="1"/>
    <col min="1566" max="1566" width="0" style="208" hidden="1" customWidth="1"/>
    <col min="1567" max="1567" width="24.08984375" style="208" customWidth="1"/>
    <col min="1568" max="1568" width="21.1796875" style="208" customWidth="1"/>
    <col min="1569" max="1569" width="23.81640625" style="208" customWidth="1"/>
    <col min="1570" max="1570" width="21.54296875" style="208" customWidth="1"/>
    <col min="1571" max="1571" width="15.36328125" style="208" customWidth="1"/>
    <col min="1572" max="1575" width="0" style="208" hidden="1" customWidth="1"/>
    <col min="1576" max="1576" width="2.08984375" style="208" customWidth="1"/>
    <col min="1577" max="1577" width="18.36328125" style="208" customWidth="1"/>
    <col min="1578" max="1578" width="20.26953125" style="208" customWidth="1"/>
    <col min="1579" max="1579" width="22.26953125" style="208" customWidth="1"/>
    <col min="1580" max="1580" width="23.81640625" style="208" customWidth="1"/>
    <col min="1581" max="1581" width="20.81640625" style="208" customWidth="1"/>
    <col min="1582" max="1582" width="9.36328125" style="208" customWidth="1"/>
    <col min="1583" max="1583" width="26.90625" style="208" customWidth="1"/>
    <col min="1584" max="1584" width="16.08984375" style="208" customWidth="1"/>
    <col min="1585" max="1793" width="7.90625" style="208"/>
    <col min="1794" max="1794" width="2.6328125" style="208" customWidth="1"/>
    <col min="1795" max="1795" width="5.90625" style="208" customWidth="1"/>
    <col min="1796" max="1796" width="5.54296875" style="208" customWidth="1"/>
    <col min="1797" max="1800" width="2.6328125" style="208" customWidth="1"/>
    <col min="1801" max="1801" width="8.54296875" style="208" customWidth="1"/>
    <col min="1802" max="1802" width="2.6328125" style="208" customWidth="1"/>
    <col min="1803" max="1803" width="31.26953125" style="208" customWidth="1"/>
    <col min="1804" max="1806" width="0" style="208" hidden="1" customWidth="1"/>
    <col min="1807" max="1807" width="24.26953125" style="208" customWidth="1"/>
    <col min="1808" max="1808" width="17.6328125" style="208" customWidth="1"/>
    <col min="1809" max="1809" width="19.7265625" style="208" customWidth="1"/>
    <col min="1810" max="1810" width="20.81640625" style="208" customWidth="1"/>
    <col min="1811" max="1811" width="16.08984375" style="208" customWidth="1"/>
    <col min="1812" max="1812" width="16.7265625" style="208" customWidth="1"/>
    <col min="1813" max="1813" width="15.7265625" style="208" customWidth="1"/>
    <col min="1814" max="1814" width="18.36328125" style="208" customWidth="1"/>
    <col min="1815" max="1815" width="19.81640625" style="208" customWidth="1"/>
    <col min="1816" max="1816" width="23.26953125" style="208" customWidth="1"/>
    <col min="1817" max="1817" width="19.81640625" style="208" customWidth="1"/>
    <col min="1818" max="1818" width="17.08984375" style="208" customWidth="1"/>
    <col min="1819" max="1820" width="24.81640625" style="208" customWidth="1"/>
    <col min="1821" max="1821" width="21.6328125" style="208" customWidth="1"/>
    <col min="1822" max="1822" width="0" style="208" hidden="1" customWidth="1"/>
    <col min="1823" max="1823" width="24.08984375" style="208" customWidth="1"/>
    <col min="1824" max="1824" width="21.1796875" style="208" customWidth="1"/>
    <col min="1825" max="1825" width="23.81640625" style="208" customWidth="1"/>
    <col min="1826" max="1826" width="21.54296875" style="208" customWidth="1"/>
    <col min="1827" max="1827" width="15.36328125" style="208" customWidth="1"/>
    <col min="1828" max="1831" width="0" style="208" hidden="1" customWidth="1"/>
    <col min="1832" max="1832" width="2.08984375" style="208" customWidth="1"/>
    <col min="1833" max="1833" width="18.36328125" style="208" customWidth="1"/>
    <col min="1834" max="1834" width="20.26953125" style="208" customWidth="1"/>
    <col min="1835" max="1835" width="22.26953125" style="208" customWidth="1"/>
    <col min="1836" max="1836" width="23.81640625" style="208" customWidth="1"/>
    <col min="1837" max="1837" width="20.81640625" style="208" customWidth="1"/>
    <col min="1838" max="1838" width="9.36328125" style="208" customWidth="1"/>
    <col min="1839" max="1839" width="26.90625" style="208" customWidth="1"/>
    <col min="1840" max="1840" width="16.08984375" style="208" customWidth="1"/>
    <col min="1841" max="2049" width="7.90625" style="208"/>
    <col min="2050" max="2050" width="2.6328125" style="208" customWidth="1"/>
    <col min="2051" max="2051" width="5.90625" style="208" customWidth="1"/>
    <col min="2052" max="2052" width="5.54296875" style="208" customWidth="1"/>
    <col min="2053" max="2056" width="2.6328125" style="208" customWidth="1"/>
    <col min="2057" max="2057" width="8.54296875" style="208" customWidth="1"/>
    <col min="2058" max="2058" width="2.6328125" style="208" customWidth="1"/>
    <col min="2059" max="2059" width="31.26953125" style="208" customWidth="1"/>
    <col min="2060" max="2062" width="0" style="208" hidden="1" customWidth="1"/>
    <col min="2063" max="2063" width="24.26953125" style="208" customWidth="1"/>
    <col min="2064" max="2064" width="17.6328125" style="208" customWidth="1"/>
    <col min="2065" max="2065" width="19.7265625" style="208" customWidth="1"/>
    <col min="2066" max="2066" width="20.81640625" style="208" customWidth="1"/>
    <col min="2067" max="2067" width="16.08984375" style="208" customWidth="1"/>
    <col min="2068" max="2068" width="16.7265625" style="208" customWidth="1"/>
    <col min="2069" max="2069" width="15.7265625" style="208" customWidth="1"/>
    <col min="2070" max="2070" width="18.36328125" style="208" customWidth="1"/>
    <col min="2071" max="2071" width="19.81640625" style="208" customWidth="1"/>
    <col min="2072" max="2072" width="23.26953125" style="208" customWidth="1"/>
    <col min="2073" max="2073" width="19.81640625" style="208" customWidth="1"/>
    <col min="2074" max="2074" width="17.08984375" style="208" customWidth="1"/>
    <col min="2075" max="2076" width="24.81640625" style="208" customWidth="1"/>
    <col min="2077" max="2077" width="21.6328125" style="208" customWidth="1"/>
    <col min="2078" max="2078" width="0" style="208" hidden="1" customWidth="1"/>
    <col min="2079" max="2079" width="24.08984375" style="208" customWidth="1"/>
    <col min="2080" max="2080" width="21.1796875" style="208" customWidth="1"/>
    <col min="2081" max="2081" width="23.81640625" style="208" customWidth="1"/>
    <col min="2082" max="2082" width="21.54296875" style="208" customWidth="1"/>
    <col min="2083" max="2083" width="15.36328125" style="208" customWidth="1"/>
    <col min="2084" max="2087" width="0" style="208" hidden="1" customWidth="1"/>
    <col min="2088" max="2088" width="2.08984375" style="208" customWidth="1"/>
    <col min="2089" max="2089" width="18.36328125" style="208" customWidth="1"/>
    <col min="2090" max="2090" width="20.26953125" style="208" customWidth="1"/>
    <col min="2091" max="2091" width="22.26953125" style="208" customWidth="1"/>
    <col min="2092" max="2092" width="23.81640625" style="208" customWidth="1"/>
    <col min="2093" max="2093" width="20.81640625" style="208" customWidth="1"/>
    <col min="2094" max="2094" width="9.36328125" style="208" customWidth="1"/>
    <col min="2095" max="2095" width="26.90625" style="208" customWidth="1"/>
    <col min="2096" max="2096" width="16.08984375" style="208" customWidth="1"/>
    <col min="2097" max="2305" width="7.90625" style="208"/>
    <col min="2306" max="2306" width="2.6328125" style="208" customWidth="1"/>
    <col min="2307" max="2307" width="5.90625" style="208" customWidth="1"/>
    <col min="2308" max="2308" width="5.54296875" style="208" customWidth="1"/>
    <col min="2309" max="2312" width="2.6328125" style="208" customWidth="1"/>
    <col min="2313" max="2313" width="8.54296875" style="208" customWidth="1"/>
    <col min="2314" max="2314" width="2.6328125" style="208" customWidth="1"/>
    <col min="2315" max="2315" width="31.26953125" style="208" customWidth="1"/>
    <col min="2316" max="2318" width="0" style="208" hidden="1" customWidth="1"/>
    <col min="2319" max="2319" width="24.26953125" style="208" customWidth="1"/>
    <col min="2320" max="2320" width="17.6328125" style="208" customWidth="1"/>
    <col min="2321" max="2321" width="19.7265625" style="208" customWidth="1"/>
    <col min="2322" max="2322" width="20.81640625" style="208" customWidth="1"/>
    <col min="2323" max="2323" width="16.08984375" style="208" customWidth="1"/>
    <col min="2324" max="2324" width="16.7265625" style="208" customWidth="1"/>
    <col min="2325" max="2325" width="15.7265625" style="208" customWidth="1"/>
    <col min="2326" max="2326" width="18.36328125" style="208" customWidth="1"/>
    <col min="2327" max="2327" width="19.81640625" style="208" customWidth="1"/>
    <col min="2328" max="2328" width="23.26953125" style="208" customWidth="1"/>
    <col min="2329" max="2329" width="19.81640625" style="208" customWidth="1"/>
    <col min="2330" max="2330" width="17.08984375" style="208" customWidth="1"/>
    <col min="2331" max="2332" width="24.81640625" style="208" customWidth="1"/>
    <col min="2333" max="2333" width="21.6328125" style="208" customWidth="1"/>
    <col min="2334" max="2334" width="0" style="208" hidden="1" customWidth="1"/>
    <col min="2335" max="2335" width="24.08984375" style="208" customWidth="1"/>
    <col min="2336" max="2336" width="21.1796875" style="208" customWidth="1"/>
    <col min="2337" max="2337" width="23.81640625" style="208" customWidth="1"/>
    <col min="2338" max="2338" width="21.54296875" style="208" customWidth="1"/>
    <col min="2339" max="2339" width="15.36328125" style="208" customWidth="1"/>
    <col min="2340" max="2343" width="0" style="208" hidden="1" customWidth="1"/>
    <col min="2344" max="2344" width="2.08984375" style="208" customWidth="1"/>
    <col min="2345" max="2345" width="18.36328125" style="208" customWidth="1"/>
    <col min="2346" max="2346" width="20.26953125" style="208" customWidth="1"/>
    <col min="2347" max="2347" width="22.26953125" style="208" customWidth="1"/>
    <col min="2348" max="2348" width="23.81640625" style="208" customWidth="1"/>
    <col min="2349" max="2349" width="20.81640625" style="208" customWidth="1"/>
    <col min="2350" max="2350" width="9.36328125" style="208" customWidth="1"/>
    <col min="2351" max="2351" width="26.90625" style="208" customWidth="1"/>
    <col min="2352" max="2352" width="16.08984375" style="208" customWidth="1"/>
    <col min="2353" max="2561" width="7.90625" style="208"/>
    <col min="2562" max="2562" width="2.6328125" style="208" customWidth="1"/>
    <col min="2563" max="2563" width="5.90625" style="208" customWidth="1"/>
    <col min="2564" max="2564" width="5.54296875" style="208" customWidth="1"/>
    <col min="2565" max="2568" width="2.6328125" style="208" customWidth="1"/>
    <col min="2569" max="2569" width="8.54296875" style="208" customWidth="1"/>
    <col min="2570" max="2570" width="2.6328125" style="208" customWidth="1"/>
    <col min="2571" max="2571" width="31.26953125" style="208" customWidth="1"/>
    <col min="2572" max="2574" width="0" style="208" hidden="1" customWidth="1"/>
    <col min="2575" max="2575" width="24.26953125" style="208" customWidth="1"/>
    <col min="2576" max="2576" width="17.6328125" style="208" customWidth="1"/>
    <col min="2577" max="2577" width="19.7265625" style="208" customWidth="1"/>
    <col min="2578" max="2578" width="20.81640625" style="208" customWidth="1"/>
    <col min="2579" max="2579" width="16.08984375" style="208" customWidth="1"/>
    <col min="2580" max="2580" width="16.7265625" style="208" customWidth="1"/>
    <col min="2581" max="2581" width="15.7265625" style="208" customWidth="1"/>
    <col min="2582" max="2582" width="18.36328125" style="208" customWidth="1"/>
    <col min="2583" max="2583" width="19.81640625" style="208" customWidth="1"/>
    <col min="2584" max="2584" width="23.26953125" style="208" customWidth="1"/>
    <col min="2585" max="2585" width="19.81640625" style="208" customWidth="1"/>
    <col min="2586" max="2586" width="17.08984375" style="208" customWidth="1"/>
    <col min="2587" max="2588" width="24.81640625" style="208" customWidth="1"/>
    <col min="2589" max="2589" width="21.6328125" style="208" customWidth="1"/>
    <col min="2590" max="2590" width="0" style="208" hidden="1" customWidth="1"/>
    <col min="2591" max="2591" width="24.08984375" style="208" customWidth="1"/>
    <col min="2592" max="2592" width="21.1796875" style="208" customWidth="1"/>
    <col min="2593" max="2593" width="23.81640625" style="208" customWidth="1"/>
    <col min="2594" max="2594" width="21.54296875" style="208" customWidth="1"/>
    <col min="2595" max="2595" width="15.36328125" style="208" customWidth="1"/>
    <col min="2596" max="2599" width="0" style="208" hidden="1" customWidth="1"/>
    <col min="2600" max="2600" width="2.08984375" style="208" customWidth="1"/>
    <col min="2601" max="2601" width="18.36328125" style="208" customWidth="1"/>
    <col min="2602" max="2602" width="20.26953125" style="208" customWidth="1"/>
    <col min="2603" max="2603" width="22.26953125" style="208" customWidth="1"/>
    <col min="2604" max="2604" width="23.81640625" style="208" customWidth="1"/>
    <col min="2605" max="2605" width="20.81640625" style="208" customWidth="1"/>
    <col min="2606" max="2606" width="9.36328125" style="208" customWidth="1"/>
    <col min="2607" max="2607" width="26.90625" style="208" customWidth="1"/>
    <col min="2608" max="2608" width="16.08984375" style="208" customWidth="1"/>
    <col min="2609" max="2817" width="7.90625" style="208"/>
    <col min="2818" max="2818" width="2.6328125" style="208" customWidth="1"/>
    <col min="2819" max="2819" width="5.90625" style="208" customWidth="1"/>
    <col min="2820" max="2820" width="5.54296875" style="208" customWidth="1"/>
    <col min="2821" max="2824" width="2.6328125" style="208" customWidth="1"/>
    <col min="2825" max="2825" width="8.54296875" style="208" customWidth="1"/>
    <col min="2826" max="2826" width="2.6328125" style="208" customWidth="1"/>
    <col min="2827" max="2827" width="31.26953125" style="208" customWidth="1"/>
    <col min="2828" max="2830" width="0" style="208" hidden="1" customWidth="1"/>
    <col min="2831" max="2831" width="24.26953125" style="208" customWidth="1"/>
    <col min="2832" max="2832" width="17.6328125" style="208" customWidth="1"/>
    <col min="2833" max="2833" width="19.7265625" style="208" customWidth="1"/>
    <col min="2834" max="2834" width="20.81640625" style="208" customWidth="1"/>
    <col min="2835" max="2835" width="16.08984375" style="208" customWidth="1"/>
    <col min="2836" max="2836" width="16.7265625" style="208" customWidth="1"/>
    <col min="2837" max="2837" width="15.7265625" style="208" customWidth="1"/>
    <col min="2838" max="2838" width="18.36328125" style="208" customWidth="1"/>
    <col min="2839" max="2839" width="19.81640625" style="208" customWidth="1"/>
    <col min="2840" max="2840" width="23.26953125" style="208" customWidth="1"/>
    <col min="2841" max="2841" width="19.81640625" style="208" customWidth="1"/>
    <col min="2842" max="2842" width="17.08984375" style="208" customWidth="1"/>
    <col min="2843" max="2844" width="24.81640625" style="208" customWidth="1"/>
    <col min="2845" max="2845" width="21.6328125" style="208" customWidth="1"/>
    <col min="2846" max="2846" width="0" style="208" hidden="1" customWidth="1"/>
    <col min="2847" max="2847" width="24.08984375" style="208" customWidth="1"/>
    <col min="2848" max="2848" width="21.1796875" style="208" customWidth="1"/>
    <col min="2849" max="2849" width="23.81640625" style="208" customWidth="1"/>
    <col min="2850" max="2850" width="21.54296875" style="208" customWidth="1"/>
    <col min="2851" max="2851" width="15.36328125" style="208" customWidth="1"/>
    <col min="2852" max="2855" width="0" style="208" hidden="1" customWidth="1"/>
    <col min="2856" max="2856" width="2.08984375" style="208" customWidth="1"/>
    <col min="2857" max="2857" width="18.36328125" style="208" customWidth="1"/>
    <col min="2858" max="2858" width="20.26953125" style="208" customWidth="1"/>
    <col min="2859" max="2859" width="22.26953125" style="208" customWidth="1"/>
    <col min="2860" max="2860" width="23.81640625" style="208" customWidth="1"/>
    <col min="2861" max="2861" width="20.81640625" style="208" customWidth="1"/>
    <col min="2862" max="2862" width="9.36328125" style="208" customWidth="1"/>
    <col min="2863" max="2863" width="26.90625" style="208" customWidth="1"/>
    <col min="2864" max="2864" width="16.08984375" style="208" customWidth="1"/>
    <col min="2865" max="3073" width="7.90625" style="208"/>
    <col min="3074" max="3074" width="2.6328125" style="208" customWidth="1"/>
    <col min="3075" max="3075" width="5.90625" style="208" customWidth="1"/>
    <col min="3076" max="3076" width="5.54296875" style="208" customWidth="1"/>
    <col min="3077" max="3080" width="2.6328125" style="208" customWidth="1"/>
    <col min="3081" max="3081" width="8.54296875" style="208" customWidth="1"/>
    <col min="3082" max="3082" width="2.6328125" style="208" customWidth="1"/>
    <col min="3083" max="3083" width="31.26953125" style="208" customWidth="1"/>
    <col min="3084" max="3086" width="0" style="208" hidden="1" customWidth="1"/>
    <col min="3087" max="3087" width="24.26953125" style="208" customWidth="1"/>
    <col min="3088" max="3088" width="17.6328125" style="208" customWidth="1"/>
    <col min="3089" max="3089" width="19.7265625" style="208" customWidth="1"/>
    <col min="3090" max="3090" width="20.81640625" style="208" customWidth="1"/>
    <col min="3091" max="3091" width="16.08984375" style="208" customWidth="1"/>
    <col min="3092" max="3092" width="16.7265625" style="208" customWidth="1"/>
    <col min="3093" max="3093" width="15.7265625" style="208" customWidth="1"/>
    <col min="3094" max="3094" width="18.36328125" style="208" customWidth="1"/>
    <col min="3095" max="3095" width="19.81640625" style="208" customWidth="1"/>
    <col min="3096" max="3096" width="23.26953125" style="208" customWidth="1"/>
    <col min="3097" max="3097" width="19.81640625" style="208" customWidth="1"/>
    <col min="3098" max="3098" width="17.08984375" style="208" customWidth="1"/>
    <col min="3099" max="3100" width="24.81640625" style="208" customWidth="1"/>
    <col min="3101" max="3101" width="21.6328125" style="208" customWidth="1"/>
    <col min="3102" max="3102" width="0" style="208" hidden="1" customWidth="1"/>
    <col min="3103" max="3103" width="24.08984375" style="208" customWidth="1"/>
    <col min="3104" max="3104" width="21.1796875" style="208" customWidth="1"/>
    <col min="3105" max="3105" width="23.81640625" style="208" customWidth="1"/>
    <col min="3106" max="3106" width="21.54296875" style="208" customWidth="1"/>
    <col min="3107" max="3107" width="15.36328125" style="208" customWidth="1"/>
    <col min="3108" max="3111" width="0" style="208" hidden="1" customWidth="1"/>
    <col min="3112" max="3112" width="2.08984375" style="208" customWidth="1"/>
    <col min="3113" max="3113" width="18.36328125" style="208" customWidth="1"/>
    <col min="3114" max="3114" width="20.26953125" style="208" customWidth="1"/>
    <col min="3115" max="3115" width="22.26953125" style="208" customWidth="1"/>
    <col min="3116" max="3116" width="23.81640625" style="208" customWidth="1"/>
    <col min="3117" max="3117" width="20.81640625" style="208" customWidth="1"/>
    <col min="3118" max="3118" width="9.36328125" style="208" customWidth="1"/>
    <col min="3119" max="3119" width="26.90625" style="208" customWidth="1"/>
    <col min="3120" max="3120" width="16.08984375" style="208" customWidth="1"/>
    <col min="3121" max="3329" width="7.90625" style="208"/>
    <col min="3330" max="3330" width="2.6328125" style="208" customWidth="1"/>
    <col min="3331" max="3331" width="5.90625" style="208" customWidth="1"/>
    <col min="3332" max="3332" width="5.54296875" style="208" customWidth="1"/>
    <col min="3333" max="3336" width="2.6328125" style="208" customWidth="1"/>
    <col min="3337" max="3337" width="8.54296875" style="208" customWidth="1"/>
    <col min="3338" max="3338" width="2.6328125" style="208" customWidth="1"/>
    <col min="3339" max="3339" width="31.26953125" style="208" customWidth="1"/>
    <col min="3340" max="3342" width="0" style="208" hidden="1" customWidth="1"/>
    <col min="3343" max="3343" width="24.26953125" style="208" customWidth="1"/>
    <col min="3344" max="3344" width="17.6328125" style="208" customWidth="1"/>
    <col min="3345" max="3345" width="19.7265625" style="208" customWidth="1"/>
    <col min="3346" max="3346" width="20.81640625" style="208" customWidth="1"/>
    <col min="3347" max="3347" width="16.08984375" style="208" customWidth="1"/>
    <col min="3348" max="3348" width="16.7265625" style="208" customWidth="1"/>
    <col min="3349" max="3349" width="15.7265625" style="208" customWidth="1"/>
    <col min="3350" max="3350" width="18.36328125" style="208" customWidth="1"/>
    <col min="3351" max="3351" width="19.81640625" style="208" customWidth="1"/>
    <col min="3352" max="3352" width="23.26953125" style="208" customWidth="1"/>
    <col min="3353" max="3353" width="19.81640625" style="208" customWidth="1"/>
    <col min="3354" max="3354" width="17.08984375" style="208" customWidth="1"/>
    <col min="3355" max="3356" width="24.81640625" style="208" customWidth="1"/>
    <col min="3357" max="3357" width="21.6328125" style="208" customWidth="1"/>
    <col min="3358" max="3358" width="0" style="208" hidden="1" customWidth="1"/>
    <col min="3359" max="3359" width="24.08984375" style="208" customWidth="1"/>
    <col min="3360" max="3360" width="21.1796875" style="208" customWidth="1"/>
    <col min="3361" max="3361" width="23.81640625" style="208" customWidth="1"/>
    <col min="3362" max="3362" width="21.54296875" style="208" customWidth="1"/>
    <col min="3363" max="3363" width="15.36328125" style="208" customWidth="1"/>
    <col min="3364" max="3367" width="0" style="208" hidden="1" customWidth="1"/>
    <col min="3368" max="3368" width="2.08984375" style="208" customWidth="1"/>
    <col min="3369" max="3369" width="18.36328125" style="208" customWidth="1"/>
    <col min="3370" max="3370" width="20.26953125" style="208" customWidth="1"/>
    <col min="3371" max="3371" width="22.26953125" style="208" customWidth="1"/>
    <col min="3372" max="3372" width="23.81640625" style="208" customWidth="1"/>
    <col min="3373" max="3373" width="20.81640625" style="208" customWidth="1"/>
    <col min="3374" max="3374" width="9.36328125" style="208" customWidth="1"/>
    <col min="3375" max="3375" width="26.90625" style="208" customWidth="1"/>
    <col min="3376" max="3376" width="16.08984375" style="208" customWidth="1"/>
    <col min="3377" max="3585" width="7.90625" style="208"/>
    <col min="3586" max="3586" width="2.6328125" style="208" customWidth="1"/>
    <col min="3587" max="3587" width="5.90625" style="208" customWidth="1"/>
    <col min="3588" max="3588" width="5.54296875" style="208" customWidth="1"/>
    <col min="3589" max="3592" width="2.6328125" style="208" customWidth="1"/>
    <col min="3593" max="3593" width="8.54296875" style="208" customWidth="1"/>
    <col min="3594" max="3594" width="2.6328125" style="208" customWidth="1"/>
    <col min="3595" max="3595" width="31.26953125" style="208" customWidth="1"/>
    <col min="3596" max="3598" width="0" style="208" hidden="1" customWidth="1"/>
    <col min="3599" max="3599" width="24.26953125" style="208" customWidth="1"/>
    <col min="3600" max="3600" width="17.6328125" style="208" customWidth="1"/>
    <col min="3601" max="3601" width="19.7265625" style="208" customWidth="1"/>
    <col min="3602" max="3602" width="20.81640625" style="208" customWidth="1"/>
    <col min="3603" max="3603" width="16.08984375" style="208" customWidth="1"/>
    <col min="3604" max="3604" width="16.7265625" style="208" customWidth="1"/>
    <col min="3605" max="3605" width="15.7265625" style="208" customWidth="1"/>
    <col min="3606" max="3606" width="18.36328125" style="208" customWidth="1"/>
    <col min="3607" max="3607" width="19.81640625" style="208" customWidth="1"/>
    <col min="3608" max="3608" width="23.26953125" style="208" customWidth="1"/>
    <col min="3609" max="3609" width="19.81640625" style="208" customWidth="1"/>
    <col min="3610" max="3610" width="17.08984375" style="208" customWidth="1"/>
    <col min="3611" max="3612" width="24.81640625" style="208" customWidth="1"/>
    <col min="3613" max="3613" width="21.6328125" style="208" customWidth="1"/>
    <col min="3614" max="3614" width="0" style="208" hidden="1" customWidth="1"/>
    <col min="3615" max="3615" width="24.08984375" style="208" customWidth="1"/>
    <col min="3616" max="3616" width="21.1796875" style="208" customWidth="1"/>
    <col min="3617" max="3617" width="23.81640625" style="208" customWidth="1"/>
    <col min="3618" max="3618" width="21.54296875" style="208" customWidth="1"/>
    <col min="3619" max="3619" width="15.36328125" style="208" customWidth="1"/>
    <col min="3620" max="3623" width="0" style="208" hidden="1" customWidth="1"/>
    <col min="3624" max="3624" width="2.08984375" style="208" customWidth="1"/>
    <col min="3625" max="3625" width="18.36328125" style="208" customWidth="1"/>
    <col min="3626" max="3626" width="20.26953125" style="208" customWidth="1"/>
    <col min="3627" max="3627" width="22.26953125" style="208" customWidth="1"/>
    <col min="3628" max="3628" width="23.81640625" style="208" customWidth="1"/>
    <col min="3629" max="3629" width="20.81640625" style="208" customWidth="1"/>
    <col min="3630" max="3630" width="9.36328125" style="208" customWidth="1"/>
    <col min="3631" max="3631" width="26.90625" style="208" customWidth="1"/>
    <col min="3632" max="3632" width="16.08984375" style="208" customWidth="1"/>
    <col min="3633" max="3841" width="7.90625" style="208"/>
    <col min="3842" max="3842" width="2.6328125" style="208" customWidth="1"/>
    <col min="3843" max="3843" width="5.90625" style="208" customWidth="1"/>
    <col min="3844" max="3844" width="5.54296875" style="208" customWidth="1"/>
    <col min="3845" max="3848" width="2.6328125" style="208" customWidth="1"/>
    <col min="3849" max="3849" width="8.54296875" style="208" customWidth="1"/>
    <col min="3850" max="3850" width="2.6328125" style="208" customWidth="1"/>
    <col min="3851" max="3851" width="31.26953125" style="208" customWidth="1"/>
    <col min="3852" max="3854" width="0" style="208" hidden="1" customWidth="1"/>
    <col min="3855" max="3855" width="24.26953125" style="208" customWidth="1"/>
    <col min="3856" max="3856" width="17.6328125" style="208" customWidth="1"/>
    <col min="3857" max="3857" width="19.7265625" style="208" customWidth="1"/>
    <col min="3858" max="3858" width="20.81640625" style="208" customWidth="1"/>
    <col min="3859" max="3859" width="16.08984375" style="208" customWidth="1"/>
    <col min="3860" max="3860" width="16.7265625" style="208" customWidth="1"/>
    <col min="3861" max="3861" width="15.7265625" style="208" customWidth="1"/>
    <col min="3862" max="3862" width="18.36328125" style="208" customWidth="1"/>
    <col min="3863" max="3863" width="19.81640625" style="208" customWidth="1"/>
    <col min="3864" max="3864" width="23.26953125" style="208" customWidth="1"/>
    <col min="3865" max="3865" width="19.81640625" style="208" customWidth="1"/>
    <col min="3866" max="3866" width="17.08984375" style="208" customWidth="1"/>
    <col min="3867" max="3868" width="24.81640625" style="208" customWidth="1"/>
    <col min="3869" max="3869" width="21.6328125" style="208" customWidth="1"/>
    <col min="3870" max="3870" width="0" style="208" hidden="1" customWidth="1"/>
    <col min="3871" max="3871" width="24.08984375" style="208" customWidth="1"/>
    <col min="3872" max="3872" width="21.1796875" style="208" customWidth="1"/>
    <col min="3873" max="3873" width="23.81640625" style="208" customWidth="1"/>
    <col min="3874" max="3874" width="21.54296875" style="208" customWidth="1"/>
    <col min="3875" max="3875" width="15.36328125" style="208" customWidth="1"/>
    <col min="3876" max="3879" width="0" style="208" hidden="1" customWidth="1"/>
    <col min="3880" max="3880" width="2.08984375" style="208" customWidth="1"/>
    <col min="3881" max="3881" width="18.36328125" style="208" customWidth="1"/>
    <col min="3882" max="3882" width="20.26953125" style="208" customWidth="1"/>
    <col min="3883" max="3883" width="22.26953125" style="208" customWidth="1"/>
    <col min="3884" max="3884" width="23.81640625" style="208" customWidth="1"/>
    <col min="3885" max="3885" width="20.81640625" style="208" customWidth="1"/>
    <col min="3886" max="3886" width="9.36328125" style="208" customWidth="1"/>
    <col min="3887" max="3887" width="26.90625" style="208" customWidth="1"/>
    <col min="3888" max="3888" width="16.08984375" style="208" customWidth="1"/>
    <col min="3889" max="4097" width="7.90625" style="208"/>
    <col min="4098" max="4098" width="2.6328125" style="208" customWidth="1"/>
    <col min="4099" max="4099" width="5.90625" style="208" customWidth="1"/>
    <col min="4100" max="4100" width="5.54296875" style="208" customWidth="1"/>
    <col min="4101" max="4104" width="2.6328125" style="208" customWidth="1"/>
    <col min="4105" max="4105" width="8.54296875" style="208" customWidth="1"/>
    <col min="4106" max="4106" width="2.6328125" style="208" customWidth="1"/>
    <col min="4107" max="4107" width="31.26953125" style="208" customWidth="1"/>
    <col min="4108" max="4110" width="0" style="208" hidden="1" customWidth="1"/>
    <col min="4111" max="4111" width="24.26953125" style="208" customWidth="1"/>
    <col min="4112" max="4112" width="17.6328125" style="208" customWidth="1"/>
    <col min="4113" max="4113" width="19.7265625" style="208" customWidth="1"/>
    <col min="4114" max="4114" width="20.81640625" style="208" customWidth="1"/>
    <col min="4115" max="4115" width="16.08984375" style="208" customWidth="1"/>
    <col min="4116" max="4116" width="16.7265625" style="208" customWidth="1"/>
    <col min="4117" max="4117" width="15.7265625" style="208" customWidth="1"/>
    <col min="4118" max="4118" width="18.36328125" style="208" customWidth="1"/>
    <col min="4119" max="4119" width="19.81640625" style="208" customWidth="1"/>
    <col min="4120" max="4120" width="23.26953125" style="208" customWidth="1"/>
    <col min="4121" max="4121" width="19.81640625" style="208" customWidth="1"/>
    <col min="4122" max="4122" width="17.08984375" style="208" customWidth="1"/>
    <col min="4123" max="4124" width="24.81640625" style="208" customWidth="1"/>
    <col min="4125" max="4125" width="21.6328125" style="208" customWidth="1"/>
    <col min="4126" max="4126" width="0" style="208" hidden="1" customWidth="1"/>
    <col min="4127" max="4127" width="24.08984375" style="208" customWidth="1"/>
    <col min="4128" max="4128" width="21.1796875" style="208" customWidth="1"/>
    <col min="4129" max="4129" width="23.81640625" style="208" customWidth="1"/>
    <col min="4130" max="4130" width="21.54296875" style="208" customWidth="1"/>
    <col min="4131" max="4131" width="15.36328125" style="208" customWidth="1"/>
    <col min="4132" max="4135" width="0" style="208" hidden="1" customWidth="1"/>
    <col min="4136" max="4136" width="2.08984375" style="208" customWidth="1"/>
    <col min="4137" max="4137" width="18.36328125" style="208" customWidth="1"/>
    <col min="4138" max="4138" width="20.26953125" style="208" customWidth="1"/>
    <col min="4139" max="4139" width="22.26953125" style="208" customWidth="1"/>
    <col min="4140" max="4140" width="23.81640625" style="208" customWidth="1"/>
    <col min="4141" max="4141" width="20.81640625" style="208" customWidth="1"/>
    <col min="4142" max="4142" width="9.36328125" style="208" customWidth="1"/>
    <col min="4143" max="4143" width="26.90625" style="208" customWidth="1"/>
    <col min="4144" max="4144" width="16.08984375" style="208" customWidth="1"/>
    <col min="4145" max="4353" width="7.90625" style="208"/>
    <col min="4354" max="4354" width="2.6328125" style="208" customWidth="1"/>
    <col min="4355" max="4355" width="5.90625" style="208" customWidth="1"/>
    <col min="4356" max="4356" width="5.54296875" style="208" customWidth="1"/>
    <col min="4357" max="4360" width="2.6328125" style="208" customWidth="1"/>
    <col min="4361" max="4361" width="8.54296875" style="208" customWidth="1"/>
    <col min="4362" max="4362" width="2.6328125" style="208" customWidth="1"/>
    <col min="4363" max="4363" width="31.26953125" style="208" customWidth="1"/>
    <col min="4364" max="4366" width="0" style="208" hidden="1" customWidth="1"/>
    <col min="4367" max="4367" width="24.26953125" style="208" customWidth="1"/>
    <col min="4368" max="4368" width="17.6328125" style="208" customWidth="1"/>
    <col min="4369" max="4369" width="19.7265625" style="208" customWidth="1"/>
    <col min="4370" max="4370" width="20.81640625" style="208" customWidth="1"/>
    <col min="4371" max="4371" width="16.08984375" style="208" customWidth="1"/>
    <col min="4372" max="4372" width="16.7265625" style="208" customWidth="1"/>
    <col min="4373" max="4373" width="15.7265625" style="208" customWidth="1"/>
    <col min="4374" max="4374" width="18.36328125" style="208" customWidth="1"/>
    <col min="4375" max="4375" width="19.81640625" style="208" customWidth="1"/>
    <col min="4376" max="4376" width="23.26953125" style="208" customWidth="1"/>
    <col min="4377" max="4377" width="19.81640625" style="208" customWidth="1"/>
    <col min="4378" max="4378" width="17.08984375" style="208" customWidth="1"/>
    <col min="4379" max="4380" width="24.81640625" style="208" customWidth="1"/>
    <col min="4381" max="4381" width="21.6328125" style="208" customWidth="1"/>
    <col min="4382" max="4382" width="0" style="208" hidden="1" customWidth="1"/>
    <col min="4383" max="4383" width="24.08984375" style="208" customWidth="1"/>
    <col min="4384" max="4384" width="21.1796875" style="208" customWidth="1"/>
    <col min="4385" max="4385" width="23.81640625" style="208" customWidth="1"/>
    <col min="4386" max="4386" width="21.54296875" style="208" customWidth="1"/>
    <col min="4387" max="4387" width="15.36328125" style="208" customWidth="1"/>
    <col min="4388" max="4391" width="0" style="208" hidden="1" customWidth="1"/>
    <col min="4392" max="4392" width="2.08984375" style="208" customWidth="1"/>
    <col min="4393" max="4393" width="18.36328125" style="208" customWidth="1"/>
    <col min="4394" max="4394" width="20.26953125" style="208" customWidth="1"/>
    <col min="4395" max="4395" width="22.26953125" style="208" customWidth="1"/>
    <col min="4396" max="4396" width="23.81640625" style="208" customWidth="1"/>
    <col min="4397" max="4397" width="20.81640625" style="208" customWidth="1"/>
    <col min="4398" max="4398" width="9.36328125" style="208" customWidth="1"/>
    <col min="4399" max="4399" width="26.90625" style="208" customWidth="1"/>
    <col min="4400" max="4400" width="16.08984375" style="208" customWidth="1"/>
    <col min="4401" max="4609" width="7.90625" style="208"/>
    <col min="4610" max="4610" width="2.6328125" style="208" customWidth="1"/>
    <col min="4611" max="4611" width="5.90625" style="208" customWidth="1"/>
    <col min="4612" max="4612" width="5.54296875" style="208" customWidth="1"/>
    <col min="4613" max="4616" width="2.6328125" style="208" customWidth="1"/>
    <col min="4617" max="4617" width="8.54296875" style="208" customWidth="1"/>
    <col min="4618" max="4618" width="2.6328125" style="208" customWidth="1"/>
    <col min="4619" max="4619" width="31.26953125" style="208" customWidth="1"/>
    <col min="4620" max="4622" width="0" style="208" hidden="1" customWidth="1"/>
    <col min="4623" max="4623" width="24.26953125" style="208" customWidth="1"/>
    <col min="4624" max="4624" width="17.6328125" style="208" customWidth="1"/>
    <col min="4625" max="4625" width="19.7265625" style="208" customWidth="1"/>
    <col min="4626" max="4626" width="20.81640625" style="208" customWidth="1"/>
    <col min="4627" max="4627" width="16.08984375" style="208" customWidth="1"/>
    <col min="4628" max="4628" width="16.7265625" style="208" customWidth="1"/>
    <col min="4629" max="4629" width="15.7265625" style="208" customWidth="1"/>
    <col min="4630" max="4630" width="18.36328125" style="208" customWidth="1"/>
    <col min="4631" max="4631" width="19.81640625" style="208" customWidth="1"/>
    <col min="4632" max="4632" width="23.26953125" style="208" customWidth="1"/>
    <col min="4633" max="4633" width="19.81640625" style="208" customWidth="1"/>
    <col min="4634" max="4634" width="17.08984375" style="208" customWidth="1"/>
    <col min="4635" max="4636" width="24.81640625" style="208" customWidth="1"/>
    <col min="4637" max="4637" width="21.6328125" style="208" customWidth="1"/>
    <col min="4638" max="4638" width="0" style="208" hidden="1" customWidth="1"/>
    <col min="4639" max="4639" width="24.08984375" style="208" customWidth="1"/>
    <col min="4640" max="4640" width="21.1796875" style="208" customWidth="1"/>
    <col min="4641" max="4641" width="23.81640625" style="208" customWidth="1"/>
    <col min="4642" max="4642" width="21.54296875" style="208" customWidth="1"/>
    <col min="4643" max="4643" width="15.36328125" style="208" customWidth="1"/>
    <col min="4644" max="4647" width="0" style="208" hidden="1" customWidth="1"/>
    <col min="4648" max="4648" width="2.08984375" style="208" customWidth="1"/>
    <col min="4649" max="4649" width="18.36328125" style="208" customWidth="1"/>
    <col min="4650" max="4650" width="20.26953125" style="208" customWidth="1"/>
    <col min="4651" max="4651" width="22.26953125" style="208" customWidth="1"/>
    <col min="4652" max="4652" width="23.81640625" style="208" customWidth="1"/>
    <col min="4653" max="4653" width="20.81640625" style="208" customWidth="1"/>
    <col min="4654" max="4654" width="9.36328125" style="208" customWidth="1"/>
    <col min="4655" max="4655" width="26.90625" style="208" customWidth="1"/>
    <col min="4656" max="4656" width="16.08984375" style="208" customWidth="1"/>
    <col min="4657" max="4865" width="7.90625" style="208"/>
    <col min="4866" max="4866" width="2.6328125" style="208" customWidth="1"/>
    <col min="4867" max="4867" width="5.90625" style="208" customWidth="1"/>
    <col min="4868" max="4868" width="5.54296875" style="208" customWidth="1"/>
    <col min="4869" max="4872" width="2.6328125" style="208" customWidth="1"/>
    <col min="4873" max="4873" width="8.54296875" style="208" customWidth="1"/>
    <col min="4874" max="4874" width="2.6328125" style="208" customWidth="1"/>
    <col min="4875" max="4875" width="31.26953125" style="208" customWidth="1"/>
    <col min="4876" max="4878" width="0" style="208" hidden="1" customWidth="1"/>
    <col min="4879" max="4879" width="24.26953125" style="208" customWidth="1"/>
    <col min="4880" max="4880" width="17.6328125" style="208" customWidth="1"/>
    <col min="4881" max="4881" width="19.7265625" style="208" customWidth="1"/>
    <col min="4882" max="4882" width="20.81640625" style="208" customWidth="1"/>
    <col min="4883" max="4883" width="16.08984375" style="208" customWidth="1"/>
    <col min="4884" max="4884" width="16.7265625" style="208" customWidth="1"/>
    <col min="4885" max="4885" width="15.7265625" style="208" customWidth="1"/>
    <col min="4886" max="4886" width="18.36328125" style="208" customWidth="1"/>
    <col min="4887" max="4887" width="19.81640625" style="208" customWidth="1"/>
    <col min="4888" max="4888" width="23.26953125" style="208" customWidth="1"/>
    <col min="4889" max="4889" width="19.81640625" style="208" customWidth="1"/>
    <col min="4890" max="4890" width="17.08984375" style="208" customWidth="1"/>
    <col min="4891" max="4892" width="24.81640625" style="208" customWidth="1"/>
    <col min="4893" max="4893" width="21.6328125" style="208" customWidth="1"/>
    <col min="4894" max="4894" width="0" style="208" hidden="1" customWidth="1"/>
    <col min="4895" max="4895" width="24.08984375" style="208" customWidth="1"/>
    <col min="4896" max="4896" width="21.1796875" style="208" customWidth="1"/>
    <col min="4897" max="4897" width="23.81640625" style="208" customWidth="1"/>
    <col min="4898" max="4898" width="21.54296875" style="208" customWidth="1"/>
    <col min="4899" max="4899" width="15.36328125" style="208" customWidth="1"/>
    <col min="4900" max="4903" width="0" style="208" hidden="1" customWidth="1"/>
    <col min="4904" max="4904" width="2.08984375" style="208" customWidth="1"/>
    <col min="4905" max="4905" width="18.36328125" style="208" customWidth="1"/>
    <col min="4906" max="4906" width="20.26953125" style="208" customWidth="1"/>
    <col min="4907" max="4907" width="22.26953125" style="208" customWidth="1"/>
    <col min="4908" max="4908" width="23.81640625" style="208" customWidth="1"/>
    <col min="4909" max="4909" width="20.81640625" style="208" customWidth="1"/>
    <col min="4910" max="4910" width="9.36328125" style="208" customWidth="1"/>
    <col min="4911" max="4911" width="26.90625" style="208" customWidth="1"/>
    <col min="4912" max="4912" width="16.08984375" style="208" customWidth="1"/>
    <col min="4913" max="5121" width="7.90625" style="208"/>
    <col min="5122" max="5122" width="2.6328125" style="208" customWidth="1"/>
    <col min="5123" max="5123" width="5.90625" style="208" customWidth="1"/>
    <col min="5124" max="5124" width="5.54296875" style="208" customWidth="1"/>
    <col min="5125" max="5128" width="2.6328125" style="208" customWidth="1"/>
    <col min="5129" max="5129" width="8.54296875" style="208" customWidth="1"/>
    <col min="5130" max="5130" width="2.6328125" style="208" customWidth="1"/>
    <col min="5131" max="5131" width="31.26953125" style="208" customWidth="1"/>
    <col min="5132" max="5134" width="0" style="208" hidden="1" customWidth="1"/>
    <col min="5135" max="5135" width="24.26953125" style="208" customWidth="1"/>
    <col min="5136" max="5136" width="17.6328125" style="208" customWidth="1"/>
    <col min="5137" max="5137" width="19.7265625" style="208" customWidth="1"/>
    <col min="5138" max="5138" width="20.81640625" style="208" customWidth="1"/>
    <col min="5139" max="5139" width="16.08984375" style="208" customWidth="1"/>
    <col min="5140" max="5140" width="16.7265625" style="208" customWidth="1"/>
    <col min="5141" max="5141" width="15.7265625" style="208" customWidth="1"/>
    <col min="5142" max="5142" width="18.36328125" style="208" customWidth="1"/>
    <col min="5143" max="5143" width="19.81640625" style="208" customWidth="1"/>
    <col min="5144" max="5144" width="23.26953125" style="208" customWidth="1"/>
    <col min="5145" max="5145" width="19.81640625" style="208" customWidth="1"/>
    <col min="5146" max="5146" width="17.08984375" style="208" customWidth="1"/>
    <col min="5147" max="5148" width="24.81640625" style="208" customWidth="1"/>
    <col min="5149" max="5149" width="21.6328125" style="208" customWidth="1"/>
    <col min="5150" max="5150" width="0" style="208" hidden="1" customWidth="1"/>
    <col min="5151" max="5151" width="24.08984375" style="208" customWidth="1"/>
    <col min="5152" max="5152" width="21.1796875" style="208" customWidth="1"/>
    <col min="5153" max="5153" width="23.81640625" style="208" customWidth="1"/>
    <col min="5154" max="5154" width="21.54296875" style="208" customWidth="1"/>
    <col min="5155" max="5155" width="15.36328125" style="208" customWidth="1"/>
    <col min="5156" max="5159" width="0" style="208" hidden="1" customWidth="1"/>
    <col min="5160" max="5160" width="2.08984375" style="208" customWidth="1"/>
    <col min="5161" max="5161" width="18.36328125" style="208" customWidth="1"/>
    <col min="5162" max="5162" width="20.26953125" style="208" customWidth="1"/>
    <col min="5163" max="5163" width="22.26953125" style="208" customWidth="1"/>
    <col min="5164" max="5164" width="23.81640625" style="208" customWidth="1"/>
    <col min="5165" max="5165" width="20.81640625" style="208" customWidth="1"/>
    <col min="5166" max="5166" width="9.36328125" style="208" customWidth="1"/>
    <col min="5167" max="5167" width="26.90625" style="208" customWidth="1"/>
    <col min="5168" max="5168" width="16.08984375" style="208" customWidth="1"/>
    <col min="5169" max="5377" width="7.90625" style="208"/>
    <col min="5378" max="5378" width="2.6328125" style="208" customWidth="1"/>
    <col min="5379" max="5379" width="5.90625" style="208" customWidth="1"/>
    <col min="5380" max="5380" width="5.54296875" style="208" customWidth="1"/>
    <col min="5381" max="5384" width="2.6328125" style="208" customWidth="1"/>
    <col min="5385" max="5385" width="8.54296875" style="208" customWidth="1"/>
    <col min="5386" max="5386" width="2.6328125" style="208" customWidth="1"/>
    <col min="5387" max="5387" width="31.26953125" style="208" customWidth="1"/>
    <col min="5388" max="5390" width="0" style="208" hidden="1" customWidth="1"/>
    <col min="5391" max="5391" width="24.26953125" style="208" customWidth="1"/>
    <col min="5392" max="5392" width="17.6328125" style="208" customWidth="1"/>
    <col min="5393" max="5393" width="19.7265625" style="208" customWidth="1"/>
    <col min="5394" max="5394" width="20.81640625" style="208" customWidth="1"/>
    <col min="5395" max="5395" width="16.08984375" style="208" customWidth="1"/>
    <col min="5396" max="5396" width="16.7265625" style="208" customWidth="1"/>
    <col min="5397" max="5397" width="15.7265625" style="208" customWidth="1"/>
    <col min="5398" max="5398" width="18.36328125" style="208" customWidth="1"/>
    <col min="5399" max="5399" width="19.81640625" style="208" customWidth="1"/>
    <col min="5400" max="5400" width="23.26953125" style="208" customWidth="1"/>
    <col min="5401" max="5401" width="19.81640625" style="208" customWidth="1"/>
    <col min="5402" max="5402" width="17.08984375" style="208" customWidth="1"/>
    <col min="5403" max="5404" width="24.81640625" style="208" customWidth="1"/>
    <col min="5405" max="5405" width="21.6328125" style="208" customWidth="1"/>
    <col min="5406" max="5406" width="0" style="208" hidden="1" customWidth="1"/>
    <col min="5407" max="5407" width="24.08984375" style="208" customWidth="1"/>
    <col min="5408" max="5408" width="21.1796875" style="208" customWidth="1"/>
    <col min="5409" max="5409" width="23.81640625" style="208" customWidth="1"/>
    <col min="5410" max="5410" width="21.54296875" style="208" customWidth="1"/>
    <col min="5411" max="5411" width="15.36328125" style="208" customWidth="1"/>
    <col min="5412" max="5415" width="0" style="208" hidden="1" customWidth="1"/>
    <col min="5416" max="5416" width="2.08984375" style="208" customWidth="1"/>
    <col min="5417" max="5417" width="18.36328125" style="208" customWidth="1"/>
    <col min="5418" max="5418" width="20.26953125" style="208" customWidth="1"/>
    <col min="5419" max="5419" width="22.26953125" style="208" customWidth="1"/>
    <col min="5420" max="5420" width="23.81640625" style="208" customWidth="1"/>
    <col min="5421" max="5421" width="20.81640625" style="208" customWidth="1"/>
    <col min="5422" max="5422" width="9.36328125" style="208" customWidth="1"/>
    <col min="5423" max="5423" width="26.90625" style="208" customWidth="1"/>
    <col min="5424" max="5424" width="16.08984375" style="208" customWidth="1"/>
    <col min="5425" max="5633" width="7.90625" style="208"/>
    <col min="5634" max="5634" width="2.6328125" style="208" customWidth="1"/>
    <col min="5635" max="5635" width="5.90625" style="208" customWidth="1"/>
    <col min="5636" max="5636" width="5.54296875" style="208" customWidth="1"/>
    <col min="5637" max="5640" width="2.6328125" style="208" customWidth="1"/>
    <col min="5641" max="5641" width="8.54296875" style="208" customWidth="1"/>
    <col min="5642" max="5642" width="2.6328125" style="208" customWidth="1"/>
    <col min="5643" max="5643" width="31.26953125" style="208" customWidth="1"/>
    <col min="5644" max="5646" width="0" style="208" hidden="1" customWidth="1"/>
    <col min="5647" max="5647" width="24.26953125" style="208" customWidth="1"/>
    <col min="5648" max="5648" width="17.6328125" style="208" customWidth="1"/>
    <col min="5649" max="5649" width="19.7265625" style="208" customWidth="1"/>
    <col min="5650" max="5650" width="20.81640625" style="208" customWidth="1"/>
    <col min="5651" max="5651" width="16.08984375" style="208" customWidth="1"/>
    <col min="5652" max="5652" width="16.7265625" style="208" customWidth="1"/>
    <col min="5653" max="5653" width="15.7265625" style="208" customWidth="1"/>
    <col min="5654" max="5654" width="18.36328125" style="208" customWidth="1"/>
    <col min="5655" max="5655" width="19.81640625" style="208" customWidth="1"/>
    <col min="5656" max="5656" width="23.26953125" style="208" customWidth="1"/>
    <col min="5657" max="5657" width="19.81640625" style="208" customWidth="1"/>
    <col min="5658" max="5658" width="17.08984375" style="208" customWidth="1"/>
    <col min="5659" max="5660" width="24.81640625" style="208" customWidth="1"/>
    <col min="5661" max="5661" width="21.6328125" style="208" customWidth="1"/>
    <col min="5662" max="5662" width="0" style="208" hidden="1" customWidth="1"/>
    <col min="5663" max="5663" width="24.08984375" style="208" customWidth="1"/>
    <col min="5664" max="5664" width="21.1796875" style="208" customWidth="1"/>
    <col min="5665" max="5665" width="23.81640625" style="208" customWidth="1"/>
    <col min="5666" max="5666" width="21.54296875" style="208" customWidth="1"/>
    <col min="5667" max="5667" width="15.36328125" style="208" customWidth="1"/>
    <col min="5668" max="5671" width="0" style="208" hidden="1" customWidth="1"/>
    <col min="5672" max="5672" width="2.08984375" style="208" customWidth="1"/>
    <col min="5673" max="5673" width="18.36328125" style="208" customWidth="1"/>
    <col min="5674" max="5674" width="20.26953125" style="208" customWidth="1"/>
    <col min="5675" max="5675" width="22.26953125" style="208" customWidth="1"/>
    <col min="5676" max="5676" width="23.81640625" style="208" customWidth="1"/>
    <col min="5677" max="5677" width="20.81640625" style="208" customWidth="1"/>
    <col min="5678" max="5678" width="9.36328125" style="208" customWidth="1"/>
    <col min="5679" max="5679" width="26.90625" style="208" customWidth="1"/>
    <col min="5680" max="5680" width="16.08984375" style="208" customWidth="1"/>
    <col min="5681" max="5889" width="7.90625" style="208"/>
    <col min="5890" max="5890" width="2.6328125" style="208" customWidth="1"/>
    <col min="5891" max="5891" width="5.90625" style="208" customWidth="1"/>
    <col min="5892" max="5892" width="5.54296875" style="208" customWidth="1"/>
    <col min="5893" max="5896" width="2.6328125" style="208" customWidth="1"/>
    <col min="5897" max="5897" width="8.54296875" style="208" customWidth="1"/>
    <col min="5898" max="5898" width="2.6328125" style="208" customWidth="1"/>
    <col min="5899" max="5899" width="31.26953125" style="208" customWidth="1"/>
    <col min="5900" max="5902" width="0" style="208" hidden="1" customWidth="1"/>
    <col min="5903" max="5903" width="24.26953125" style="208" customWidth="1"/>
    <col min="5904" max="5904" width="17.6328125" style="208" customWidth="1"/>
    <col min="5905" max="5905" width="19.7265625" style="208" customWidth="1"/>
    <col min="5906" max="5906" width="20.81640625" style="208" customWidth="1"/>
    <col min="5907" max="5907" width="16.08984375" style="208" customWidth="1"/>
    <col min="5908" max="5908" width="16.7265625" style="208" customWidth="1"/>
    <col min="5909" max="5909" width="15.7265625" style="208" customWidth="1"/>
    <col min="5910" max="5910" width="18.36328125" style="208" customWidth="1"/>
    <col min="5911" max="5911" width="19.81640625" style="208" customWidth="1"/>
    <col min="5912" max="5912" width="23.26953125" style="208" customWidth="1"/>
    <col min="5913" max="5913" width="19.81640625" style="208" customWidth="1"/>
    <col min="5914" max="5914" width="17.08984375" style="208" customWidth="1"/>
    <col min="5915" max="5916" width="24.81640625" style="208" customWidth="1"/>
    <col min="5917" max="5917" width="21.6328125" style="208" customWidth="1"/>
    <col min="5918" max="5918" width="0" style="208" hidden="1" customWidth="1"/>
    <col min="5919" max="5919" width="24.08984375" style="208" customWidth="1"/>
    <col min="5920" max="5920" width="21.1796875" style="208" customWidth="1"/>
    <col min="5921" max="5921" width="23.81640625" style="208" customWidth="1"/>
    <col min="5922" max="5922" width="21.54296875" style="208" customWidth="1"/>
    <col min="5923" max="5923" width="15.36328125" style="208" customWidth="1"/>
    <col min="5924" max="5927" width="0" style="208" hidden="1" customWidth="1"/>
    <col min="5928" max="5928" width="2.08984375" style="208" customWidth="1"/>
    <col min="5929" max="5929" width="18.36328125" style="208" customWidth="1"/>
    <col min="5930" max="5930" width="20.26953125" style="208" customWidth="1"/>
    <col min="5931" max="5931" width="22.26953125" style="208" customWidth="1"/>
    <col min="5932" max="5932" width="23.81640625" style="208" customWidth="1"/>
    <col min="5933" max="5933" width="20.81640625" style="208" customWidth="1"/>
    <col min="5934" max="5934" width="9.36328125" style="208" customWidth="1"/>
    <col min="5935" max="5935" width="26.90625" style="208" customWidth="1"/>
    <col min="5936" max="5936" width="16.08984375" style="208" customWidth="1"/>
    <col min="5937" max="6145" width="7.90625" style="208"/>
    <col min="6146" max="6146" width="2.6328125" style="208" customWidth="1"/>
    <col min="6147" max="6147" width="5.90625" style="208" customWidth="1"/>
    <col min="6148" max="6148" width="5.54296875" style="208" customWidth="1"/>
    <col min="6149" max="6152" width="2.6328125" style="208" customWidth="1"/>
    <col min="6153" max="6153" width="8.54296875" style="208" customWidth="1"/>
    <col min="6154" max="6154" width="2.6328125" style="208" customWidth="1"/>
    <col min="6155" max="6155" width="31.26953125" style="208" customWidth="1"/>
    <col min="6156" max="6158" width="0" style="208" hidden="1" customWidth="1"/>
    <col min="6159" max="6159" width="24.26953125" style="208" customWidth="1"/>
    <col min="6160" max="6160" width="17.6328125" style="208" customWidth="1"/>
    <col min="6161" max="6161" width="19.7265625" style="208" customWidth="1"/>
    <col min="6162" max="6162" width="20.81640625" style="208" customWidth="1"/>
    <col min="6163" max="6163" width="16.08984375" style="208" customWidth="1"/>
    <col min="6164" max="6164" width="16.7265625" style="208" customWidth="1"/>
    <col min="6165" max="6165" width="15.7265625" style="208" customWidth="1"/>
    <col min="6166" max="6166" width="18.36328125" style="208" customWidth="1"/>
    <col min="6167" max="6167" width="19.81640625" style="208" customWidth="1"/>
    <col min="6168" max="6168" width="23.26953125" style="208" customWidth="1"/>
    <col min="6169" max="6169" width="19.81640625" style="208" customWidth="1"/>
    <col min="6170" max="6170" width="17.08984375" style="208" customWidth="1"/>
    <col min="6171" max="6172" width="24.81640625" style="208" customWidth="1"/>
    <col min="6173" max="6173" width="21.6328125" style="208" customWidth="1"/>
    <col min="6174" max="6174" width="0" style="208" hidden="1" customWidth="1"/>
    <col min="6175" max="6175" width="24.08984375" style="208" customWidth="1"/>
    <col min="6176" max="6176" width="21.1796875" style="208" customWidth="1"/>
    <col min="6177" max="6177" width="23.81640625" style="208" customWidth="1"/>
    <col min="6178" max="6178" width="21.54296875" style="208" customWidth="1"/>
    <col min="6179" max="6179" width="15.36328125" style="208" customWidth="1"/>
    <col min="6180" max="6183" width="0" style="208" hidden="1" customWidth="1"/>
    <col min="6184" max="6184" width="2.08984375" style="208" customWidth="1"/>
    <col min="6185" max="6185" width="18.36328125" style="208" customWidth="1"/>
    <col min="6186" max="6186" width="20.26953125" style="208" customWidth="1"/>
    <col min="6187" max="6187" width="22.26953125" style="208" customWidth="1"/>
    <col min="6188" max="6188" width="23.81640625" style="208" customWidth="1"/>
    <col min="6189" max="6189" width="20.81640625" style="208" customWidth="1"/>
    <col min="6190" max="6190" width="9.36328125" style="208" customWidth="1"/>
    <col min="6191" max="6191" width="26.90625" style="208" customWidth="1"/>
    <col min="6192" max="6192" width="16.08984375" style="208" customWidth="1"/>
    <col min="6193" max="6401" width="7.90625" style="208"/>
    <col min="6402" max="6402" width="2.6328125" style="208" customWidth="1"/>
    <col min="6403" max="6403" width="5.90625" style="208" customWidth="1"/>
    <col min="6404" max="6404" width="5.54296875" style="208" customWidth="1"/>
    <col min="6405" max="6408" width="2.6328125" style="208" customWidth="1"/>
    <col min="6409" max="6409" width="8.54296875" style="208" customWidth="1"/>
    <col min="6410" max="6410" width="2.6328125" style="208" customWidth="1"/>
    <col min="6411" max="6411" width="31.26953125" style="208" customWidth="1"/>
    <col min="6412" max="6414" width="0" style="208" hidden="1" customWidth="1"/>
    <col min="6415" max="6415" width="24.26953125" style="208" customWidth="1"/>
    <col min="6416" max="6416" width="17.6328125" style="208" customWidth="1"/>
    <col min="6417" max="6417" width="19.7265625" style="208" customWidth="1"/>
    <col min="6418" max="6418" width="20.81640625" style="208" customWidth="1"/>
    <col min="6419" max="6419" width="16.08984375" style="208" customWidth="1"/>
    <col min="6420" max="6420" width="16.7265625" style="208" customWidth="1"/>
    <col min="6421" max="6421" width="15.7265625" style="208" customWidth="1"/>
    <col min="6422" max="6422" width="18.36328125" style="208" customWidth="1"/>
    <col min="6423" max="6423" width="19.81640625" style="208" customWidth="1"/>
    <col min="6424" max="6424" width="23.26953125" style="208" customWidth="1"/>
    <col min="6425" max="6425" width="19.81640625" style="208" customWidth="1"/>
    <col min="6426" max="6426" width="17.08984375" style="208" customWidth="1"/>
    <col min="6427" max="6428" width="24.81640625" style="208" customWidth="1"/>
    <col min="6429" max="6429" width="21.6328125" style="208" customWidth="1"/>
    <col min="6430" max="6430" width="0" style="208" hidden="1" customWidth="1"/>
    <col min="6431" max="6431" width="24.08984375" style="208" customWidth="1"/>
    <col min="6432" max="6432" width="21.1796875" style="208" customWidth="1"/>
    <col min="6433" max="6433" width="23.81640625" style="208" customWidth="1"/>
    <col min="6434" max="6434" width="21.54296875" style="208" customWidth="1"/>
    <col min="6435" max="6435" width="15.36328125" style="208" customWidth="1"/>
    <col min="6436" max="6439" width="0" style="208" hidden="1" customWidth="1"/>
    <col min="6440" max="6440" width="2.08984375" style="208" customWidth="1"/>
    <col min="6441" max="6441" width="18.36328125" style="208" customWidth="1"/>
    <col min="6442" max="6442" width="20.26953125" style="208" customWidth="1"/>
    <col min="6443" max="6443" width="22.26953125" style="208" customWidth="1"/>
    <col min="6444" max="6444" width="23.81640625" style="208" customWidth="1"/>
    <col min="6445" max="6445" width="20.81640625" style="208" customWidth="1"/>
    <col min="6446" max="6446" width="9.36328125" style="208" customWidth="1"/>
    <col min="6447" max="6447" width="26.90625" style="208" customWidth="1"/>
    <col min="6448" max="6448" width="16.08984375" style="208" customWidth="1"/>
    <col min="6449" max="6657" width="7.90625" style="208"/>
    <col min="6658" max="6658" width="2.6328125" style="208" customWidth="1"/>
    <col min="6659" max="6659" width="5.90625" style="208" customWidth="1"/>
    <col min="6660" max="6660" width="5.54296875" style="208" customWidth="1"/>
    <col min="6661" max="6664" width="2.6328125" style="208" customWidth="1"/>
    <col min="6665" max="6665" width="8.54296875" style="208" customWidth="1"/>
    <col min="6666" max="6666" width="2.6328125" style="208" customWidth="1"/>
    <col min="6667" max="6667" width="31.26953125" style="208" customWidth="1"/>
    <col min="6668" max="6670" width="0" style="208" hidden="1" customWidth="1"/>
    <col min="6671" max="6671" width="24.26953125" style="208" customWidth="1"/>
    <col min="6672" max="6672" width="17.6328125" style="208" customWidth="1"/>
    <col min="6673" max="6673" width="19.7265625" style="208" customWidth="1"/>
    <col min="6674" max="6674" width="20.81640625" style="208" customWidth="1"/>
    <col min="6675" max="6675" width="16.08984375" style="208" customWidth="1"/>
    <col min="6676" max="6676" width="16.7265625" style="208" customWidth="1"/>
    <col min="6677" max="6677" width="15.7265625" style="208" customWidth="1"/>
    <col min="6678" max="6678" width="18.36328125" style="208" customWidth="1"/>
    <col min="6679" max="6679" width="19.81640625" style="208" customWidth="1"/>
    <col min="6680" max="6680" width="23.26953125" style="208" customWidth="1"/>
    <col min="6681" max="6681" width="19.81640625" style="208" customWidth="1"/>
    <col min="6682" max="6682" width="17.08984375" style="208" customWidth="1"/>
    <col min="6683" max="6684" width="24.81640625" style="208" customWidth="1"/>
    <col min="6685" max="6685" width="21.6328125" style="208" customWidth="1"/>
    <col min="6686" max="6686" width="0" style="208" hidden="1" customWidth="1"/>
    <col min="6687" max="6687" width="24.08984375" style="208" customWidth="1"/>
    <col min="6688" max="6688" width="21.1796875" style="208" customWidth="1"/>
    <col min="6689" max="6689" width="23.81640625" style="208" customWidth="1"/>
    <col min="6690" max="6690" width="21.54296875" style="208" customWidth="1"/>
    <col min="6691" max="6691" width="15.36328125" style="208" customWidth="1"/>
    <col min="6692" max="6695" width="0" style="208" hidden="1" customWidth="1"/>
    <col min="6696" max="6696" width="2.08984375" style="208" customWidth="1"/>
    <col min="6697" max="6697" width="18.36328125" style="208" customWidth="1"/>
    <col min="6698" max="6698" width="20.26953125" style="208" customWidth="1"/>
    <col min="6699" max="6699" width="22.26953125" style="208" customWidth="1"/>
    <col min="6700" max="6700" width="23.81640625" style="208" customWidth="1"/>
    <col min="6701" max="6701" width="20.81640625" style="208" customWidth="1"/>
    <col min="6702" max="6702" width="9.36328125" style="208" customWidth="1"/>
    <col min="6703" max="6703" width="26.90625" style="208" customWidth="1"/>
    <col min="6704" max="6704" width="16.08984375" style="208" customWidth="1"/>
    <col min="6705" max="6913" width="7.90625" style="208"/>
    <col min="6914" max="6914" width="2.6328125" style="208" customWidth="1"/>
    <col min="6915" max="6915" width="5.90625" style="208" customWidth="1"/>
    <col min="6916" max="6916" width="5.54296875" style="208" customWidth="1"/>
    <col min="6917" max="6920" width="2.6328125" style="208" customWidth="1"/>
    <col min="6921" max="6921" width="8.54296875" style="208" customWidth="1"/>
    <col min="6922" max="6922" width="2.6328125" style="208" customWidth="1"/>
    <col min="6923" max="6923" width="31.26953125" style="208" customWidth="1"/>
    <col min="6924" max="6926" width="0" style="208" hidden="1" customWidth="1"/>
    <col min="6927" max="6927" width="24.26953125" style="208" customWidth="1"/>
    <col min="6928" max="6928" width="17.6328125" style="208" customWidth="1"/>
    <col min="6929" max="6929" width="19.7265625" style="208" customWidth="1"/>
    <col min="6930" max="6930" width="20.81640625" style="208" customWidth="1"/>
    <col min="6931" max="6931" width="16.08984375" style="208" customWidth="1"/>
    <col min="6932" max="6932" width="16.7265625" style="208" customWidth="1"/>
    <col min="6933" max="6933" width="15.7265625" style="208" customWidth="1"/>
    <col min="6934" max="6934" width="18.36328125" style="208" customWidth="1"/>
    <col min="6935" max="6935" width="19.81640625" style="208" customWidth="1"/>
    <col min="6936" max="6936" width="23.26953125" style="208" customWidth="1"/>
    <col min="6937" max="6937" width="19.81640625" style="208" customWidth="1"/>
    <col min="6938" max="6938" width="17.08984375" style="208" customWidth="1"/>
    <col min="6939" max="6940" width="24.81640625" style="208" customWidth="1"/>
    <col min="6941" max="6941" width="21.6328125" style="208" customWidth="1"/>
    <col min="6942" max="6942" width="0" style="208" hidden="1" customWidth="1"/>
    <col min="6943" max="6943" width="24.08984375" style="208" customWidth="1"/>
    <col min="6944" max="6944" width="21.1796875" style="208" customWidth="1"/>
    <col min="6945" max="6945" width="23.81640625" style="208" customWidth="1"/>
    <col min="6946" max="6946" width="21.54296875" style="208" customWidth="1"/>
    <col min="6947" max="6947" width="15.36328125" style="208" customWidth="1"/>
    <col min="6948" max="6951" width="0" style="208" hidden="1" customWidth="1"/>
    <col min="6952" max="6952" width="2.08984375" style="208" customWidth="1"/>
    <col min="6953" max="6953" width="18.36328125" style="208" customWidth="1"/>
    <col min="6954" max="6954" width="20.26953125" style="208" customWidth="1"/>
    <col min="6955" max="6955" width="22.26953125" style="208" customWidth="1"/>
    <col min="6956" max="6956" width="23.81640625" style="208" customWidth="1"/>
    <col min="6957" max="6957" width="20.81640625" style="208" customWidth="1"/>
    <col min="6958" max="6958" width="9.36328125" style="208" customWidth="1"/>
    <col min="6959" max="6959" width="26.90625" style="208" customWidth="1"/>
    <col min="6960" max="6960" width="16.08984375" style="208" customWidth="1"/>
    <col min="6961" max="7169" width="7.90625" style="208"/>
    <col min="7170" max="7170" width="2.6328125" style="208" customWidth="1"/>
    <col min="7171" max="7171" width="5.90625" style="208" customWidth="1"/>
    <col min="7172" max="7172" width="5.54296875" style="208" customWidth="1"/>
    <col min="7173" max="7176" width="2.6328125" style="208" customWidth="1"/>
    <col min="7177" max="7177" width="8.54296875" style="208" customWidth="1"/>
    <col min="7178" max="7178" width="2.6328125" style="208" customWidth="1"/>
    <col min="7179" max="7179" width="31.26953125" style="208" customWidth="1"/>
    <col min="7180" max="7182" width="0" style="208" hidden="1" customWidth="1"/>
    <col min="7183" max="7183" width="24.26953125" style="208" customWidth="1"/>
    <col min="7184" max="7184" width="17.6328125" style="208" customWidth="1"/>
    <col min="7185" max="7185" width="19.7265625" style="208" customWidth="1"/>
    <col min="7186" max="7186" width="20.81640625" style="208" customWidth="1"/>
    <col min="7187" max="7187" width="16.08984375" style="208" customWidth="1"/>
    <col min="7188" max="7188" width="16.7265625" style="208" customWidth="1"/>
    <col min="7189" max="7189" width="15.7265625" style="208" customWidth="1"/>
    <col min="7190" max="7190" width="18.36328125" style="208" customWidth="1"/>
    <col min="7191" max="7191" width="19.81640625" style="208" customWidth="1"/>
    <col min="7192" max="7192" width="23.26953125" style="208" customWidth="1"/>
    <col min="7193" max="7193" width="19.81640625" style="208" customWidth="1"/>
    <col min="7194" max="7194" width="17.08984375" style="208" customWidth="1"/>
    <col min="7195" max="7196" width="24.81640625" style="208" customWidth="1"/>
    <col min="7197" max="7197" width="21.6328125" style="208" customWidth="1"/>
    <col min="7198" max="7198" width="0" style="208" hidden="1" customWidth="1"/>
    <col min="7199" max="7199" width="24.08984375" style="208" customWidth="1"/>
    <col min="7200" max="7200" width="21.1796875" style="208" customWidth="1"/>
    <col min="7201" max="7201" width="23.81640625" style="208" customWidth="1"/>
    <col min="7202" max="7202" width="21.54296875" style="208" customWidth="1"/>
    <col min="7203" max="7203" width="15.36328125" style="208" customWidth="1"/>
    <col min="7204" max="7207" width="0" style="208" hidden="1" customWidth="1"/>
    <col min="7208" max="7208" width="2.08984375" style="208" customWidth="1"/>
    <col min="7209" max="7209" width="18.36328125" style="208" customWidth="1"/>
    <col min="7210" max="7210" width="20.26953125" style="208" customWidth="1"/>
    <col min="7211" max="7211" width="22.26953125" style="208" customWidth="1"/>
    <col min="7212" max="7212" width="23.81640625" style="208" customWidth="1"/>
    <col min="7213" max="7213" width="20.81640625" style="208" customWidth="1"/>
    <col min="7214" max="7214" width="9.36328125" style="208" customWidth="1"/>
    <col min="7215" max="7215" width="26.90625" style="208" customWidth="1"/>
    <col min="7216" max="7216" width="16.08984375" style="208" customWidth="1"/>
    <col min="7217" max="7425" width="7.90625" style="208"/>
    <col min="7426" max="7426" width="2.6328125" style="208" customWidth="1"/>
    <col min="7427" max="7427" width="5.90625" style="208" customWidth="1"/>
    <col min="7428" max="7428" width="5.54296875" style="208" customWidth="1"/>
    <col min="7429" max="7432" width="2.6328125" style="208" customWidth="1"/>
    <col min="7433" max="7433" width="8.54296875" style="208" customWidth="1"/>
    <col min="7434" max="7434" width="2.6328125" style="208" customWidth="1"/>
    <col min="7435" max="7435" width="31.26953125" style="208" customWidth="1"/>
    <col min="7436" max="7438" width="0" style="208" hidden="1" customWidth="1"/>
    <col min="7439" max="7439" width="24.26953125" style="208" customWidth="1"/>
    <col min="7440" max="7440" width="17.6328125" style="208" customWidth="1"/>
    <col min="7441" max="7441" width="19.7265625" style="208" customWidth="1"/>
    <col min="7442" max="7442" width="20.81640625" style="208" customWidth="1"/>
    <col min="7443" max="7443" width="16.08984375" style="208" customWidth="1"/>
    <col min="7444" max="7444" width="16.7265625" style="208" customWidth="1"/>
    <col min="7445" max="7445" width="15.7265625" style="208" customWidth="1"/>
    <col min="7446" max="7446" width="18.36328125" style="208" customWidth="1"/>
    <col min="7447" max="7447" width="19.81640625" style="208" customWidth="1"/>
    <col min="7448" max="7448" width="23.26953125" style="208" customWidth="1"/>
    <col min="7449" max="7449" width="19.81640625" style="208" customWidth="1"/>
    <col min="7450" max="7450" width="17.08984375" style="208" customWidth="1"/>
    <col min="7451" max="7452" width="24.81640625" style="208" customWidth="1"/>
    <col min="7453" max="7453" width="21.6328125" style="208" customWidth="1"/>
    <col min="7454" max="7454" width="0" style="208" hidden="1" customWidth="1"/>
    <col min="7455" max="7455" width="24.08984375" style="208" customWidth="1"/>
    <col min="7456" max="7456" width="21.1796875" style="208" customWidth="1"/>
    <col min="7457" max="7457" width="23.81640625" style="208" customWidth="1"/>
    <col min="7458" max="7458" width="21.54296875" style="208" customWidth="1"/>
    <col min="7459" max="7459" width="15.36328125" style="208" customWidth="1"/>
    <col min="7460" max="7463" width="0" style="208" hidden="1" customWidth="1"/>
    <col min="7464" max="7464" width="2.08984375" style="208" customWidth="1"/>
    <col min="7465" max="7465" width="18.36328125" style="208" customWidth="1"/>
    <col min="7466" max="7466" width="20.26953125" style="208" customWidth="1"/>
    <col min="7467" max="7467" width="22.26953125" style="208" customWidth="1"/>
    <col min="7468" max="7468" width="23.81640625" style="208" customWidth="1"/>
    <col min="7469" max="7469" width="20.81640625" style="208" customWidth="1"/>
    <col min="7470" max="7470" width="9.36328125" style="208" customWidth="1"/>
    <col min="7471" max="7471" width="26.90625" style="208" customWidth="1"/>
    <col min="7472" max="7472" width="16.08984375" style="208" customWidth="1"/>
    <col min="7473" max="7681" width="7.90625" style="208"/>
    <col min="7682" max="7682" width="2.6328125" style="208" customWidth="1"/>
    <col min="7683" max="7683" width="5.90625" style="208" customWidth="1"/>
    <col min="7684" max="7684" width="5.54296875" style="208" customWidth="1"/>
    <col min="7685" max="7688" width="2.6328125" style="208" customWidth="1"/>
    <col min="7689" max="7689" width="8.54296875" style="208" customWidth="1"/>
    <col min="7690" max="7690" width="2.6328125" style="208" customWidth="1"/>
    <col min="7691" max="7691" width="31.26953125" style="208" customWidth="1"/>
    <col min="7692" max="7694" width="0" style="208" hidden="1" customWidth="1"/>
    <col min="7695" max="7695" width="24.26953125" style="208" customWidth="1"/>
    <col min="7696" max="7696" width="17.6328125" style="208" customWidth="1"/>
    <col min="7697" max="7697" width="19.7265625" style="208" customWidth="1"/>
    <col min="7698" max="7698" width="20.81640625" style="208" customWidth="1"/>
    <col min="7699" max="7699" width="16.08984375" style="208" customWidth="1"/>
    <col min="7700" max="7700" width="16.7265625" style="208" customWidth="1"/>
    <col min="7701" max="7701" width="15.7265625" style="208" customWidth="1"/>
    <col min="7702" max="7702" width="18.36328125" style="208" customWidth="1"/>
    <col min="7703" max="7703" width="19.81640625" style="208" customWidth="1"/>
    <col min="7704" max="7704" width="23.26953125" style="208" customWidth="1"/>
    <col min="7705" max="7705" width="19.81640625" style="208" customWidth="1"/>
    <col min="7706" max="7706" width="17.08984375" style="208" customWidth="1"/>
    <col min="7707" max="7708" width="24.81640625" style="208" customWidth="1"/>
    <col min="7709" max="7709" width="21.6328125" style="208" customWidth="1"/>
    <col min="7710" max="7710" width="0" style="208" hidden="1" customWidth="1"/>
    <col min="7711" max="7711" width="24.08984375" style="208" customWidth="1"/>
    <col min="7712" max="7712" width="21.1796875" style="208" customWidth="1"/>
    <col min="7713" max="7713" width="23.81640625" style="208" customWidth="1"/>
    <col min="7714" max="7714" width="21.54296875" style="208" customWidth="1"/>
    <col min="7715" max="7715" width="15.36328125" style="208" customWidth="1"/>
    <col min="7716" max="7719" width="0" style="208" hidden="1" customWidth="1"/>
    <col min="7720" max="7720" width="2.08984375" style="208" customWidth="1"/>
    <col min="7721" max="7721" width="18.36328125" style="208" customWidth="1"/>
    <col min="7722" max="7722" width="20.26953125" style="208" customWidth="1"/>
    <col min="7723" max="7723" width="22.26953125" style="208" customWidth="1"/>
    <col min="7724" max="7724" width="23.81640625" style="208" customWidth="1"/>
    <col min="7725" max="7725" width="20.81640625" style="208" customWidth="1"/>
    <col min="7726" max="7726" width="9.36328125" style="208" customWidth="1"/>
    <col min="7727" max="7727" width="26.90625" style="208" customWidth="1"/>
    <col min="7728" max="7728" width="16.08984375" style="208" customWidth="1"/>
    <col min="7729" max="7937" width="7.90625" style="208"/>
    <col min="7938" max="7938" width="2.6328125" style="208" customWidth="1"/>
    <col min="7939" max="7939" width="5.90625" style="208" customWidth="1"/>
    <col min="7940" max="7940" width="5.54296875" style="208" customWidth="1"/>
    <col min="7941" max="7944" width="2.6328125" style="208" customWidth="1"/>
    <col min="7945" max="7945" width="8.54296875" style="208" customWidth="1"/>
    <col min="7946" max="7946" width="2.6328125" style="208" customWidth="1"/>
    <col min="7947" max="7947" width="31.26953125" style="208" customWidth="1"/>
    <col min="7948" max="7950" width="0" style="208" hidden="1" customWidth="1"/>
    <col min="7951" max="7951" width="24.26953125" style="208" customWidth="1"/>
    <col min="7952" max="7952" width="17.6328125" style="208" customWidth="1"/>
    <col min="7953" max="7953" width="19.7265625" style="208" customWidth="1"/>
    <col min="7954" max="7954" width="20.81640625" style="208" customWidth="1"/>
    <col min="7955" max="7955" width="16.08984375" style="208" customWidth="1"/>
    <col min="7956" max="7956" width="16.7265625" style="208" customWidth="1"/>
    <col min="7957" max="7957" width="15.7265625" style="208" customWidth="1"/>
    <col min="7958" max="7958" width="18.36328125" style="208" customWidth="1"/>
    <col min="7959" max="7959" width="19.81640625" style="208" customWidth="1"/>
    <col min="7960" max="7960" width="23.26953125" style="208" customWidth="1"/>
    <col min="7961" max="7961" width="19.81640625" style="208" customWidth="1"/>
    <col min="7962" max="7962" width="17.08984375" style="208" customWidth="1"/>
    <col min="7963" max="7964" width="24.81640625" style="208" customWidth="1"/>
    <col min="7965" max="7965" width="21.6328125" style="208" customWidth="1"/>
    <col min="7966" max="7966" width="0" style="208" hidden="1" customWidth="1"/>
    <col min="7967" max="7967" width="24.08984375" style="208" customWidth="1"/>
    <col min="7968" max="7968" width="21.1796875" style="208" customWidth="1"/>
    <col min="7969" max="7969" width="23.81640625" style="208" customWidth="1"/>
    <col min="7970" max="7970" width="21.54296875" style="208" customWidth="1"/>
    <col min="7971" max="7971" width="15.36328125" style="208" customWidth="1"/>
    <col min="7972" max="7975" width="0" style="208" hidden="1" customWidth="1"/>
    <col min="7976" max="7976" width="2.08984375" style="208" customWidth="1"/>
    <col min="7977" max="7977" width="18.36328125" style="208" customWidth="1"/>
    <col min="7978" max="7978" width="20.26953125" style="208" customWidth="1"/>
    <col min="7979" max="7979" width="22.26953125" style="208" customWidth="1"/>
    <col min="7980" max="7980" width="23.81640625" style="208" customWidth="1"/>
    <col min="7981" max="7981" width="20.81640625" style="208" customWidth="1"/>
    <col min="7982" max="7982" width="9.36328125" style="208" customWidth="1"/>
    <col min="7983" max="7983" width="26.90625" style="208" customWidth="1"/>
    <col min="7984" max="7984" width="16.08984375" style="208" customWidth="1"/>
    <col min="7985" max="8193" width="7.90625" style="208"/>
    <col min="8194" max="8194" width="2.6328125" style="208" customWidth="1"/>
    <col min="8195" max="8195" width="5.90625" style="208" customWidth="1"/>
    <col min="8196" max="8196" width="5.54296875" style="208" customWidth="1"/>
    <col min="8197" max="8200" width="2.6328125" style="208" customWidth="1"/>
    <col min="8201" max="8201" width="8.54296875" style="208" customWidth="1"/>
    <col min="8202" max="8202" width="2.6328125" style="208" customWidth="1"/>
    <col min="8203" max="8203" width="31.26953125" style="208" customWidth="1"/>
    <col min="8204" max="8206" width="0" style="208" hidden="1" customWidth="1"/>
    <col min="8207" max="8207" width="24.26953125" style="208" customWidth="1"/>
    <col min="8208" max="8208" width="17.6328125" style="208" customWidth="1"/>
    <col min="8209" max="8209" width="19.7265625" style="208" customWidth="1"/>
    <col min="8210" max="8210" width="20.81640625" style="208" customWidth="1"/>
    <col min="8211" max="8211" width="16.08984375" style="208" customWidth="1"/>
    <col min="8212" max="8212" width="16.7265625" style="208" customWidth="1"/>
    <col min="8213" max="8213" width="15.7265625" style="208" customWidth="1"/>
    <col min="8214" max="8214" width="18.36328125" style="208" customWidth="1"/>
    <col min="8215" max="8215" width="19.81640625" style="208" customWidth="1"/>
    <col min="8216" max="8216" width="23.26953125" style="208" customWidth="1"/>
    <col min="8217" max="8217" width="19.81640625" style="208" customWidth="1"/>
    <col min="8218" max="8218" width="17.08984375" style="208" customWidth="1"/>
    <col min="8219" max="8220" width="24.81640625" style="208" customWidth="1"/>
    <col min="8221" max="8221" width="21.6328125" style="208" customWidth="1"/>
    <col min="8222" max="8222" width="0" style="208" hidden="1" customWidth="1"/>
    <col min="8223" max="8223" width="24.08984375" style="208" customWidth="1"/>
    <col min="8224" max="8224" width="21.1796875" style="208" customWidth="1"/>
    <col min="8225" max="8225" width="23.81640625" style="208" customWidth="1"/>
    <col min="8226" max="8226" width="21.54296875" style="208" customWidth="1"/>
    <col min="8227" max="8227" width="15.36328125" style="208" customWidth="1"/>
    <col min="8228" max="8231" width="0" style="208" hidden="1" customWidth="1"/>
    <col min="8232" max="8232" width="2.08984375" style="208" customWidth="1"/>
    <col min="8233" max="8233" width="18.36328125" style="208" customWidth="1"/>
    <col min="8234" max="8234" width="20.26953125" style="208" customWidth="1"/>
    <col min="8235" max="8235" width="22.26953125" style="208" customWidth="1"/>
    <col min="8236" max="8236" width="23.81640625" style="208" customWidth="1"/>
    <col min="8237" max="8237" width="20.81640625" style="208" customWidth="1"/>
    <col min="8238" max="8238" width="9.36328125" style="208" customWidth="1"/>
    <col min="8239" max="8239" width="26.90625" style="208" customWidth="1"/>
    <col min="8240" max="8240" width="16.08984375" style="208" customWidth="1"/>
    <col min="8241" max="8449" width="7.90625" style="208"/>
    <col min="8450" max="8450" width="2.6328125" style="208" customWidth="1"/>
    <col min="8451" max="8451" width="5.90625" style="208" customWidth="1"/>
    <col min="8452" max="8452" width="5.54296875" style="208" customWidth="1"/>
    <col min="8453" max="8456" width="2.6328125" style="208" customWidth="1"/>
    <col min="8457" max="8457" width="8.54296875" style="208" customWidth="1"/>
    <col min="8458" max="8458" width="2.6328125" style="208" customWidth="1"/>
    <col min="8459" max="8459" width="31.26953125" style="208" customWidth="1"/>
    <col min="8460" max="8462" width="0" style="208" hidden="1" customWidth="1"/>
    <col min="8463" max="8463" width="24.26953125" style="208" customWidth="1"/>
    <col min="8464" max="8464" width="17.6328125" style="208" customWidth="1"/>
    <col min="8465" max="8465" width="19.7265625" style="208" customWidth="1"/>
    <col min="8466" max="8466" width="20.81640625" style="208" customWidth="1"/>
    <col min="8467" max="8467" width="16.08984375" style="208" customWidth="1"/>
    <col min="8468" max="8468" width="16.7265625" style="208" customWidth="1"/>
    <col min="8469" max="8469" width="15.7265625" style="208" customWidth="1"/>
    <col min="8470" max="8470" width="18.36328125" style="208" customWidth="1"/>
    <col min="8471" max="8471" width="19.81640625" style="208" customWidth="1"/>
    <col min="8472" max="8472" width="23.26953125" style="208" customWidth="1"/>
    <col min="8473" max="8473" width="19.81640625" style="208" customWidth="1"/>
    <col min="8474" max="8474" width="17.08984375" style="208" customWidth="1"/>
    <col min="8475" max="8476" width="24.81640625" style="208" customWidth="1"/>
    <col min="8477" max="8477" width="21.6328125" style="208" customWidth="1"/>
    <col min="8478" max="8478" width="0" style="208" hidden="1" customWidth="1"/>
    <col min="8479" max="8479" width="24.08984375" style="208" customWidth="1"/>
    <col min="8480" max="8480" width="21.1796875" style="208" customWidth="1"/>
    <col min="8481" max="8481" width="23.81640625" style="208" customWidth="1"/>
    <col min="8482" max="8482" width="21.54296875" style="208" customWidth="1"/>
    <col min="8483" max="8483" width="15.36328125" style="208" customWidth="1"/>
    <col min="8484" max="8487" width="0" style="208" hidden="1" customWidth="1"/>
    <col min="8488" max="8488" width="2.08984375" style="208" customWidth="1"/>
    <col min="8489" max="8489" width="18.36328125" style="208" customWidth="1"/>
    <col min="8490" max="8490" width="20.26953125" style="208" customWidth="1"/>
    <col min="8491" max="8491" width="22.26953125" style="208" customWidth="1"/>
    <col min="8492" max="8492" width="23.81640625" style="208" customWidth="1"/>
    <col min="8493" max="8493" width="20.81640625" style="208" customWidth="1"/>
    <col min="8494" max="8494" width="9.36328125" style="208" customWidth="1"/>
    <col min="8495" max="8495" width="26.90625" style="208" customWidth="1"/>
    <col min="8496" max="8496" width="16.08984375" style="208" customWidth="1"/>
    <col min="8497" max="8705" width="7.90625" style="208"/>
    <col min="8706" max="8706" width="2.6328125" style="208" customWidth="1"/>
    <col min="8707" max="8707" width="5.90625" style="208" customWidth="1"/>
    <col min="8708" max="8708" width="5.54296875" style="208" customWidth="1"/>
    <col min="8709" max="8712" width="2.6328125" style="208" customWidth="1"/>
    <col min="8713" max="8713" width="8.54296875" style="208" customWidth="1"/>
    <col min="8714" max="8714" width="2.6328125" style="208" customWidth="1"/>
    <col min="8715" max="8715" width="31.26953125" style="208" customWidth="1"/>
    <col min="8716" max="8718" width="0" style="208" hidden="1" customWidth="1"/>
    <col min="8719" max="8719" width="24.26953125" style="208" customWidth="1"/>
    <col min="8720" max="8720" width="17.6328125" style="208" customWidth="1"/>
    <col min="8721" max="8721" width="19.7265625" style="208" customWidth="1"/>
    <col min="8722" max="8722" width="20.81640625" style="208" customWidth="1"/>
    <col min="8723" max="8723" width="16.08984375" style="208" customWidth="1"/>
    <col min="8724" max="8724" width="16.7265625" style="208" customWidth="1"/>
    <col min="8725" max="8725" width="15.7265625" style="208" customWidth="1"/>
    <col min="8726" max="8726" width="18.36328125" style="208" customWidth="1"/>
    <col min="8727" max="8727" width="19.81640625" style="208" customWidth="1"/>
    <col min="8728" max="8728" width="23.26953125" style="208" customWidth="1"/>
    <col min="8729" max="8729" width="19.81640625" style="208" customWidth="1"/>
    <col min="8730" max="8730" width="17.08984375" style="208" customWidth="1"/>
    <col min="8731" max="8732" width="24.81640625" style="208" customWidth="1"/>
    <col min="8733" max="8733" width="21.6328125" style="208" customWidth="1"/>
    <col min="8734" max="8734" width="0" style="208" hidden="1" customWidth="1"/>
    <col min="8735" max="8735" width="24.08984375" style="208" customWidth="1"/>
    <col min="8736" max="8736" width="21.1796875" style="208" customWidth="1"/>
    <col min="8737" max="8737" width="23.81640625" style="208" customWidth="1"/>
    <col min="8738" max="8738" width="21.54296875" style="208" customWidth="1"/>
    <col min="8739" max="8739" width="15.36328125" style="208" customWidth="1"/>
    <col min="8740" max="8743" width="0" style="208" hidden="1" customWidth="1"/>
    <col min="8744" max="8744" width="2.08984375" style="208" customWidth="1"/>
    <col min="8745" max="8745" width="18.36328125" style="208" customWidth="1"/>
    <col min="8746" max="8746" width="20.26953125" style="208" customWidth="1"/>
    <col min="8747" max="8747" width="22.26953125" style="208" customWidth="1"/>
    <col min="8748" max="8748" width="23.81640625" style="208" customWidth="1"/>
    <col min="8749" max="8749" width="20.81640625" style="208" customWidth="1"/>
    <col min="8750" max="8750" width="9.36328125" style="208" customWidth="1"/>
    <col min="8751" max="8751" width="26.90625" style="208" customWidth="1"/>
    <col min="8752" max="8752" width="16.08984375" style="208" customWidth="1"/>
    <col min="8753" max="8961" width="7.90625" style="208"/>
    <col min="8962" max="8962" width="2.6328125" style="208" customWidth="1"/>
    <col min="8963" max="8963" width="5.90625" style="208" customWidth="1"/>
    <col min="8964" max="8964" width="5.54296875" style="208" customWidth="1"/>
    <col min="8965" max="8968" width="2.6328125" style="208" customWidth="1"/>
    <col min="8969" max="8969" width="8.54296875" style="208" customWidth="1"/>
    <col min="8970" max="8970" width="2.6328125" style="208" customWidth="1"/>
    <col min="8971" max="8971" width="31.26953125" style="208" customWidth="1"/>
    <col min="8972" max="8974" width="0" style="208" hidden="1" customWidth="1"/>
    <col min="8975" max="8975" width="24.26953125" style="208" customWidth="1"/>
    <col min="8976" max="8976" width="17.6328125" style="208" customWidth="1"/>
    <col min="8977" max="8977" width="19.7265625" style="208" customWidth="1"/>
    <col min="8978" max="8978" width="20.81640625" style="208" customWidth="1"/>
    <col min="8979" max="8979" width="16.08984375" style="208" customWidth="1"/>
    <col min="8980" max="8980" width="16.7265625" style="208" customWidth="1"/>
    <col min="8981" max="8981" width="15.7265625" style="208" customWidth="1"/>
    <col min="8982" max="8982" width="18.36328125" style="208" customWidth="1"/>
    <col min="8983" max="8983" width="19.81640625" style="208" customWidth="1"/>
    <col min="8984" max="8984" width="23.26953125" style="208" customWidth="1"/>
    <col min="8985" max="8985" width="19.81640625" style="208" customWidth="1"/>
    <col min="8986" max="8986" width="17.08984375" style="208" customWidth="1"/>
    <col min="8987" max="8988" width="24.81640625" style="208" customWidth="1"/>
    <col min="8989" max="8989" width="21.6328125" style="208" customWidth="1"/>
    <col min="8990" max="8990" width="0" style="208" hidden="1" customWidth="1"/>
    <col min="8991" max="8991" width="24.08984375" style="208" customWidth="1"/>
    <col min="8992" max="8992" width="21.1796875" style="208" customWidth="1"/>
    <col min="8993" max="8993" width="23.81640625" style="208" customWidth="1"/>
    <col min="8994" max="8994" width="21.54296875" style="208" customWidth="1"/>
    <col min="8995" max="8995" width="15.36328125" style="208" customWidth="1"/>
    <col min="8996" max="8999" width="0" style="208" hidden="1" customWidth="1"/>
    <col min="9000" max="9000" width="2.08984375" style="208" customWidth="1"/>
    <col min="9001" max="9001" width="18.36328125" style="208" customWidth="1"/>
    <col min="9002" max="9002" width="20.26953125" style="208" customWidth="1"/>
    <col min="9003" max="9003" width="22.26953125" style="208" customWidth="1"/>
    <col min="9004" max="9004" width="23.81640625" style="208" customWidth="1"/>
    <col min="9005" max="9005" width="20.81640625" style="208" customWidth="1"/>
    <col min="9006" max="9006" width="9.36328125" style="208" customWidth="1"/>
    <col min="9007" max="9007" width="26.90625" style="208" customWidth="1"/>
    <col min="9008" max="9008" width="16.08984375" style="208" customWidth="1"/>
    <col min="9009" max="9217" width="7.90625" style="208"/>
    <col min="9218" max="9218" width="2.6328125" style="208" customWidth="1"/>
    <col min="9219" max="9219" width="5.90625" style="208" customWidth="1"/>
    <col min="9220" max="9220" width="5.54296875" style="208" customWidth="1"/>
    <col min="9221" max="9224" width="2.6328125" style="208" customWidth="1"/>
    <col min="9225" max="9225" width="8.54296875" style="208" customWidth="1"/>
    <col min="9226" max="9226" width="2.6328125" style="208" customWidth="1"/>
    <col min="9227" max="9227" width="31.26953125" style="208" customWidth="1"/>
    <col min="9228" max="9230" width="0" style="208" hidden="1" customWidth="1"/>
    <col min="9231" max="9231" width="24.26953125" style="208" customWidth="1"/>
    <col min="9232" max="9232" width="17.6328125" style="208" customWidth="1"/>
    <col min="9233" max="9233" width="19.7265625" style="208" customWidth="1"/>
    <col min="9234" max="9234" width="20.81640625" style="208" customWidth="1"/>
    <col min="9235" max="9235" width="16.08984375" style="208" customWidth="1"/>
    <col min="9236" max="9236" width="16.7265625" style="208" customWidth="1"/>
    <col min="9237" max="9237" width="15.7265625" style="208" customWidth="1"/>
    <col min="9238" max="9238" width="18.36328125" style="208" customWidth="1"/>
    <col min="9239" max="9239" width="19.81640625" style="208" customWidth="1"/>
    <col min="9240" max="9240" width="23.26953125" style="208" customWidth="1"/>
    <col min="9241" max="9241" width="19.81640625" style="208" customWidth="1"/>
    <col min="9242" max="9242" width="17.08984375" style="208" customWidth="1"/>
    <col min="9243" max="9244" width="24.81640625" style="208" customWidth="1"/>
    <col min="9245" max="9245" width="21.6328125" style="208" customWidth="1"/>
    <col min="9246" max="9246" width="0" style="208" hidden="1" customWidth="1"/>
    <col min="9247" max="9247" width="24.08984375" style="208" customWidth="1"/>
    <col min="9248" max="9248" width="21.1796875" style="208" customWidth="1"/>
    <col min="9249" max="9249" width="23.81640625" style="208" customWidth="1"/>
    <col min="9250" max="9250" width="21.54296875" style="208" customWidth="1"/>
    <col min="9251" max="9251" width="15.36328125" style="208" customWidth="1"/>
    <col min="9252" max="9255" width="0" style="208" hidden="1" customWidth="1"/>
    <col min="9256" max="9256" width="2.08984375" style="208" customWidth="1"/>
    <col min="9257" max="9257" width="18.36328125" style="208" customWidth="1"/>
    <col min="9258" max="9258" width="20.26953125" style="208" customWidth="1"/>
    <col min="9259" max="9259" width="22.26953125" style="208" customWidth="1"/>
    <col min="9260" max="9260" width="23.81640625" style="208" customWidth="1"/>
    <col min="9261" max="9261" width="20.81640625" style="208" customWidth="1"/>
    <col min="9262" max="9262" width="9.36328125" style="208" customWidth="1"/>
    <col min="9263" max="9263" width="26.90625" style="208" customWidth="1"/>
    <col min="9264" max="9264" width="16.08984375" style="208" customWidth="1"/>
    <col min="9265" max="9473" width="7.90625" style="208"/>
    <col min="9474" max="9474" width="2.6328125" style="208" customWidth="1"/>
    <col min="9475" max="9475" width="5.90625" style="208" customWidth="1"/>
    <col min="9476" max="9476" width="5.54296875" style="208" customWidth="1"/>
    <col min="9477" max="9480" width="2.6328125" style="208" customWidth="1"/>
    <col min="9481" max="9481" width="8.54296875" style="208" customWidth="1"/>
    <col min="9482" max="9482" width="2.6328125" style="208" customWidth="1"/>
    <col min="9483" max="9483" width="31.26953125" style="208" customWidth="1"/>
    <col min="9484" max="9486" width="0" style="208" hidden="1" customWidth="1"/>
    <col min="9487" max="9487" width="24.26953125" style="208" customWidth="1"/>
    <col min="9488" max="9488" width="17.6328125" style="208" customWidth="1"/>
    <col min="9489" max="9489" width="19.7265625" style="208" customWidth="1"/>
    <col min="9490" max="9490" width="20.81640625" style="208" customWidth="1"/>
    <col min="9491" max="9491" width="16.08984375" style="208" customWidth="1"/>
    <col min="9492" max="9492" width="16.7265625" style="208" customWidth="1"/>
    <col min="9493" max="9493" width="15.7265625" style="208" customWidth="1"/>
    <col min="9494" max="9494" width="18.36328125" style="208" customWidth="1"/>
    <col min="9495" max="9495" width="19.81640625" style="208" customWidth="1"/>
    <col min="9496" max="9496" width="23.26953125" style="208" customWidth="1"/>
    <col min="9497" max="9497" width="19.81640625" style="208" customWidth="1"/>
    <col min="9498" max="9498" width="17.08984375" style="208" customWidth="1"/>
    <col min="9499" max="9500" width="24.81640625" style="208" customWidth="1"/>
    <col min="9501" max="9501" width="21.6328125" style="208" customWidth="1"/>
    <col min="9502" max="9502" width="0" style="208" hidden="1" customWidth="1"/>
    <col min="9503" max="9503" width="24.08984375" style="208" customWidth="1"/>
    <col min="9504" max="9504" width="21.1796875" style="208" customWidth="1"/>
    <col min="9505" max="9505" width="23.81640625" style="208" customWidth="1"/>
    <col min="9506" max="9506" width="21.54296875" style="208" customWidth="1"/>
    <col min="9507" max="9507" width="15.36328125" style="208" customWidth="1"/>
    <col min="9508" max="9511" width="0" style="208" hidden="1" customWidth="1"/>
    <col min="9512" max="9512" width="2.08984375" style="208" customWidth="1"/>
    <col min="9513" max="9513" width="18.36328125" style="208" customWidth="1"/>
    <col min="9514" max="9514" width="20.26953125" style="208" customWidth="1"/>
    <col min="9515" max="9515" width="22.26953125" style="208" customWidth="1"/>
    <col min="9516" max="9516" width="23.81640625" style="208" customWidth="1"/>
    <col min="9517" max="9517" width="20.81640625" style="208" customWidth="1"/>
    <col min="9518" max="9518" width="9.36328125" style="208" customWidth="1"/>
    <col min="9519" max="9519" width="26.90625" style="208" customWidth="1"/>
    <col min="9520" max="9520" width="16.08984375" style="208" customWidth="1"/>
    <col min="9521" max="9729" width="7.90625" style="208"/>
    <col min="9730" max="9730" width="2.6328125" style="208" customWidth="1"/>
    <col min="9731" max="9731" width="5.90625" style="208" customWidth="1"/>
    <col min="9732" max="9732" width="5.54296875" style="208" customWidth="1"/>
    <col min="9733" max="9736" width="2.6328125" style="208" customWidth="1"/>
    <col min="9737" max="9737" width="8.54296875" style="208" customWidth="1"/>
    <col min="9738" max="9738" width="2.6328125" style="208" customWidth="1"/>
    <col min="9739" max="9739" width="31.26953125" style="208" customWidth="1"/>
    <col min="9740" max="9742" width="0" style="208" hidden="1" customWidth="1"/>
    <col min="9743" max="9743" width="24.26953125" style="208" customWidth="1"/>
    <col min="9744" max="9744" width="17.6328125" style="208" customWidth="1"/>
    <col min="9745" max="9745" width="19.7265625" style="208" customWidth="1"/>
    <col min="9746" max="9746" width="20.81640625" style="208" customWidth="1"/>
    <col min="9747" max="9747" width="16.08984375" style="208" customWidth="1"/>
    <col min="9748" max="9748" width="16.7265625" style="208" customWidth="1"/>
    <col min="9749" max="9749" width="15.7265625" style="208" customWidth="1"/>
    <col min="9750" max="9750" width="18.36328125" style="208" customWidth="1"/>
    <col min="9751" max="9751" width="19.81640625" style="208" customWidth="1"/>
    <col min="9752" max="9752" width="23.26953125" style="208" customWidth="1"/>
    <col min="9753" max="9753" width="19.81640625" style="208" customWidth="1"/>
    <col min="9754" max="9754" width="17.08984375" style="208" customWidth="1"/>
    <col min="9755" max="9756" width="24.81640625" style="208" customWidth="1"/>
    <col min="9757" max="9757" width="21.6328125" style="208" customWidth="1"/>
    <col min="9758" max="9758" width="0" style="208" hidden="1" customWidth="1"/>
    <col min="9759" max="9759" width="24.08984375" style="208" customWidth="1"/>
    <col min="9760" max="9760" width="21.1796875" style="208" customWidth="1"/>
    <col min="9761" max="9761" width="23.81640625" style="208" customWidth="1"/>
    <col min="9762" max="9762" width="21.54296875" style="208" customWidth="1"/>
    <col min="9763" max="9763" width="15.36328125" style="208" customWidth="1"/>
    <col min="9764" max="9767" width="0" style="208" hidden="1" customWidth="1"/>
    <col min="9768" max="9768" width="2.08984375" style="208" customWidth="1"/>
    <col min="9769" max="9769" width="18.36328125" style="208" customWidth="1"/>
    <col min="9770" max="9770" width="20.26953125" style="208" customWidth="1"/>
    <col min="9771" max="9771" width="22.26953125" style="208" customWidth="1"/>
    <col min="9772" max="9772" width="23.81640625" style="208" customWidth="1"/>
    <col min="9773" max="9773" width="20.81640625" style="208" customWidth="1"/>
    <col min="9774" max="9774" width="9.36328125" style="208" customWidth="1"/>
    <col min="9775" max="9775" width="26.90625" style="208" customWidth="1"/>
    <col min="9776" max="9776" width="16.08984375" style="208" customWidth="1"/>
    <col min="9777" max="9985" width="7.90625" style="208"/>
    <col min="9986" max="9986" width="2.6328125" style="208" customWidth="1"/>
    <col min="9987" max="9987" width="5.90625" style="208" customWidth="1"/>
    <col min="9988" max="9988" width="5.54296875" style="208" customWidth="1"/>
    <col min="9989" max="9992" width="2.6328125" style="208" customWidth="1"/>
    <col min="9993" max="9993" width="8.54296875" style="208" customWidth="1"/>
    <col min="9994" max="9994" width="2.6328125" style="208" customWidth="1"/>
    <col min="9995" max="9995" width="31.26953125" style="208" customWidth="1"/>
    <col min="9996" max="9998" width="0" style="208" hidden="1" customWidth="1"/>
    <col min="9999" max="9999" width="24.26953125" style="208" customWidth="1"/>
    <col min="10000" max="10000" width="17.6328125" style="208" customWidth="1"/>
    <col min="10001" max="10001" width="19.7265625" style="208" customWidth="1"/>
    <col min="10002" max="10002" width="20.81640625" style="208" customWidth="1"/>
    <col min="10003" max="10003" width="16.08984375" style="208" customWidth="1"/>
    <col min="10004" max="10004" width="16.7265625" style="208" customWidth="1"/>
    <col min="10005" max="10005" width="15.7265625" style="208" customWidth="1"/>
    <col min="10006" max="10006" width="18.36328125" style="208" customWidth="1"/>
    <col min="10007" max="10007" width="19.81640625" style="208" customWidth="1"/>
    <col min="10008" max="10008" width="23.26953125" style="208" customWidth="1"/>
    <col min="10009" max="10009" width="19.81640625" style="208" customWidth="1"/>
    <col min="10010" max="10010" width="17.08984375" style="208" customWidth="1"/>
    <col min="10011" max="10012" width="24.81640625" style="208" customWidth="1"/>
    <col min="10013" max="10013" width="21.6328125" style="208" customWidth="1"/>
    <col min="10014" max="10014" width="0" style="208" hidden="1" customWidth="1"/>
    <col min="10015" max="10015" width="24.08984375" style="208" customWidth="1"/>
    <col min="10016" max="10016" width="21.1796875" style="208" customWidth="1"/>
    <col min="10017" max="10017" width="23.81640625" style="208" customWidth="1"/>
    <col min="10018" max="10018" width="21.54296875" style="208" customWidth="1"/>
    <col min="10019" max="10019" width="15.36328125" style="208" customWidth="1"/>
    <col min="10020" max="10023" width="0" style="208" hidden="1" customWidth="1"/>
    <col min="10024" max="10024" width="2.08984375" style="208" customWidth="1"/>
    <col min="10025" max="10025" width="18.36328125" style="208" customWidth="1"/>
    <col min="10026" max="10026" width="20.26953125" style="208" customWidth="1"/>
    <col min="10027" max="10027" width="22.26953125" style="208" customWidth="1"/>
    <col min="10028" max="10028" width="23.81640625" style="208" customWidth="1"/>
    <col min="10029" max="10029" width="20.81640625" style="208" customWidth="1"/>
    <col min="10030" max="10030" width="9.36328125" style="208" customWidth="1"/>
    <col min="10031" max="10031" width="26.90625" style="208" customWidth="1"/>
    <col min="10032" max="10032" width="16.08984375" style="208" customWidth="1"/>
    <col min="10033" max="10241" width="7.90625" style="208"/>
    <col min="10242" max="10242" width="2.6328125" style="208" customWidth="1"/>
    <col min="10243" max="10243" width="5.90625" style="208" customWidth="1"/>
    <col min="10244" max="10244" width="5.54296875" style="208" customWidth="1"/>
    <col min="10245" max="10248" width="2.6328125" style="208" customWidth="1"/>
    <col min="10249" max="10249" width="8.54296875" style="208" customWidth="1"/>
    <col min="10250" max="10250" width="2.6328125" style="208" customWidth="1"/>
    <col min="10251" max="10251" width="31.26953125" style="208" customWidth="1"/>
    <col min="10252" max="10254" width="0" style="208" hidden="1" customWidth="1"/>
    <col min="10255" max="10255" width="24.26953125" style="208" customWidth="1"/>
    <col min="10256" max="10256" width="17.6328125" style="208" customWidth="1"/>
    <col min="10257" max="10257" width="19.7265625" style="208" customWidth="1"/>
    <col min="10258" max="10258" width="20.81640625" style="208" customWidth="1"/>
    <col min="10259" max="10259" width="16.08984375" style="208" customWidth="1"/>
    <col min="10260" max="10260" width="16.7265625" style="208" customWidth="1"/>
    <col min="10261" max="10261" width="15.7265625" style="208" customWidth="1"/>
    <col min="10262" max="10262" width="18.36328125" style="208" customWidth="1"/>
    <col min="10263" max="10263" width="19.81640625" style="208" customWidth="1"/>
    <col min="10264" max="10264" width="23.26953125" style="208" customWidth="1"/>
    <col min="10265" max="10265" width="19.81640625" style="208" customWidth="1"/>
    <col min="10266" max="10266" width="17.08984375" style="208" customWidth="1"/>
    <col min="10267" max="10268" width="24.81640625" style="208" customWidth="1"/>
    <col min="10269" max="10269" width="21.6328125" style="208" customWidth="1"/>
    <col min="10270" max="10270" width="0" style="208" hidden="1" customWidth="1"/>
    <col min="10271" max="10271" width="24.08984375" style="208" customWidth="1"/>
    <col min="10272" max="10272" width="21.1796875" style="208" customWidth="1"/>
    <col min="10273" max="10273" width="23.81640625" style="208" customWidth="1"/>
    <col min="10274" max="10274" width="21.54296875" style="208" customWidth="1"/>
    <col min="10275" max="10275" width="15.36328125" style="208" customWidth="1"/>
    <col min="10276" max="10279" width="0" style="208" hidden="1" customWidth="1"/>
    <col min="10280" max="10280" width="2.08984375" style="208" customWidth="1"/>
    <col min="10281" max="10281" width="18.36328125" style="208" customWidth="1"/>
    <col min="10282" max="10282" width="20.26953125" style="208" customWidth="1"/>
    <col min="10283" max="10283" width="22.26953125" style="208" customWidth="1"/>
    <col min="10284" max="10284" width="23.81640625" style="208" customWidth="1"/>
    <col min="10285" max="10285" width="20.81640625" style="208" customWidth="1"/>
    <col min="10286" max="10286" width="9.36328125" style="208" customWidth="1"/>
    <col min="10287" max="10287" width="26.90625" style="208" customWidth="1"/>
    <col min="10288" max="10288" width="16.08984375" style="208" customWidth="1"/>
    <col min="10289" max="10497" width="7.90625" style="208"/>
    <col min="10498" max="10498" width="2.6328125" style="208" customWidth="1"/>
    <col min="10499" max="10499" width="5.90625" style="208" customWidth="1"/>
    <col min="10500" max="10500" width="5.54296875" style="208" customWidth="1"/>
    <col min="10501" max="10504" width="2.6328125" style="208" customWidth="1"/>
    <col min="10505" max="10505" width="8.54296875" style="208" customWidth="1"/>
    <col min="10506" max="10506" width="2.6328125" style="208" customWidth="1"/>
    <col min="10507" max="10507" width="31.26953125" style="208" customWidth="1"/>
    <col min="10508" max="10510" width="0" style="208" hidden="1" customWidth="1"/>
    <col min="10511" max="10511" width="24.26953125" style="208" customWidth="1"/>
    <col min="10512" max="10512" width="17.6328125" style="208" customWidth="1"/>
    <col min="10513" max="10513" width="19.7265625" style="208" customWidth="1"/>
    <col min="10514" max="10514" width="20.81640625" style="208" customWidth="1"/>
    <col min="10515" max="10515" width="16.08984375" style="208" customWidth="1"/>
    <col min="10516" max="10516" width="16.7265625" style="208" customWidth="1"/>
    <col min="10517" max="10517" width="15.7265625" style="208" customWidth="1"/>
    <col min="10518" max="10518" width="18.36328125" style="208" customWidth="1"/>
    <col min="10519" max="10519" width="19.81640625" style="208" customWidth="1"/>
    <col min="10520" max="10520" width="23.26953125" style="208" customWidth="1"/>
    <col min="10521" max="10521" width="19.81640625" style="208" customWidth="1"/>
    <col min="10522" max="10522" width="17.08984375" style="208" customWidth="1"/>
    <col min="10523" max="10524" width="24.81640625" style="208" customWidth="1"/>
    <col min="10525" max="10525" width="21.6328125" style="208" customWidth="1"/>
    <col min="10526" max="10526" width="0" style="208" hidden="1" customWidth="1"/>
    <col min="10527" max="10527" width="24.08984375" style="208" customWidth="1"/>
    <col min="10528" max="10528" width="21.1796875" style="208" customWidth="1"/>
    <col min="10529" max="10529" width="23.81640625" style="208" customWidth="1"/>
    <col min="10530" max="10530" width="21.54296875" style="208" customWidth="1"/>
    <col min="10531" max="10531" width="15.36328125" style="208" customWidth="1"/>
    <col min="10532" max="10535" width="0" style="208" hidden="1" customWidth="1"/>
    <col min="10536" max="10536" width="2.08984375" style="208" customWidth="1"/>
    <col min="10537" max="10537" width="18.36328125" style="208" customWidth="1"/>
    <col min="10538" max="10538" width="20.26953125" style="208" customWidth="1"/>
    <col min="10539" max="10539" width="22.26953125" style="208" customWidth="1"/>
    <col min="10540" max="10540" width="23.81640625" style="208" customWidth="1"/>
    <col min="10541" max="10541" width="20.81640625" style="208" customWidth="1"/>
    <col min="10542" max="10542" width="9.36328125" style="208" customWidth="1"/>
    <col min="10543" max="10543" width="26.90625" style="208" customWidth="1"/>
    <col min="10544" max="10544" width="16.08984375" style="208" customWidth="1"/>
    <col min="10545" max="10753" width="7.90625" style="208"/>
    <col min="10754" max="10754" width="2.6328125" style="208" customWidth="1"/>
    <col min="10755" max="10755" width="5.90625" style="208" customWidth="1"/>
    <col min="10756" max="10756" width="5.54296875" style="208" customWidth="1"/>
    <col min="10757" max="10760" width="2.6328125" style="208" customWidth="1"/>
    <col min="10761" max="10761" width="8.54296875" style="208" customWidth="1"/>
    <col min="10762" max="10762" width="2.6328125" style="208" customWidth="1"/>
    <col min="10763" max="10763" width="31.26953125" style="208" customWidth="1"/>
    <col min="10764" max="10766" width="0" style="208" hidden="1" customWidth="1"/>
    <col min="10767" max="10767" width="24.26953125" style="208" customWidth="1"/>
    <col min="10768" max="10768" width="17.6328125" style="208" customWidth="1"/>
    <col min="10769" max="10769" width="19.7265625" style="208" customWidth="1"/>
    <col min="10770" max="10770" width="20.81640625" style="208" customWidth="1"/>
    <col min="10771" max="10771" width="16.08984375" style="208" customWidth="1"/>
    <col min="10772" max="10772" width="16.7265625" style="208" customWidth="1"/>
    <col min="10773" max="10773" width="15.7265625" style="208" customWidth="1"/>
    <col min="10774" max="10774" width="18.36328125" style="208" customWidth="1"/>
    <col min="10775" max="10775" width="19.81640625" style="208" customWidth="1"/>
    <col min="10776" max="10776" width="23.26953125" style="208" customWidth="1"/>
    <col min="10777" max="10777" width="19.81640625" style="208" customWidth="1"/>
    <col min="10778" max="10778" width="17.08984375" style="208" customWidth="1"/>
    <col min="10779" max="10780" width="24.81640625" style="208" customWidth="1"/>
    <col min="10781" max="10781" width="21.6328125" style="208" customWidth="1"/>
    <col min="10782" max="10782" width="0" style="208" hidden="1" customWidth="1"/>
    <col min="10783" max="10783" width="24.08984375" style="208" customWidth="1"/>
    <col min="10784" max="10784" width="21.1796875" style="208" customWidth="1"/>
    <col min="10785" max="10785" width="23.81640625" style="208" customWidth="1"/>
    <col min="10786" max="10786" width="21.54296875" style="208" customWidth="1"/>
    <col min="10787" max="10787" width="15.36328125" style="208" customWidth="1"/>
    <col min="10788" max="10791" width="0" style="208" hidden="1" customWidth="1"/>
    <col min="10792" max="10792" width="2.08984375" style="208" customWidth="1"/>
    <col min="10793" max="10793" width="18.36328125" style="208" customWidth="1"/>
    <col min="10794" max="10794" width="20.26953125" style="208" customWidth="1"/>
    <col min="10795" max="10795" width="22.26953125" style="208" customWidth="1"/>
    <col min="10796" max="10796" width="23.81640625" style="208" customWidth="1"/>
    <col min="10797" max="10797" width="20.81640625" style="208" customWidth="1"/>
    <col min="10798" max="10798" width="9.36328125" style="208" customWidth="1"/>
    <col min="10799" max="10799" width="26.90625" style="208" customWidth="1"/>
    <col min="10800" max="10800" width="16.08984375" style="208" customWidth="1"/>
    <col min="10801" max="11009" width="7.90625" style="208"/>
    <col min="11010" max="11010" width="2.6328125" style="208" customWidth="1"/>
    <col min="11011" max="11011" width="5.90625" style="208" customWidth="1"/>
    <col min="11012" max="11012" width="5.54296875" style="208" customWidth="1"/>
    <col min="11013" max="11016" width="2.6328125" style="208" customWidth="1"/>
    <col min="11017" max="11017" width="8.54296875" style="208" customWidth="1"/>
    <col min="11018" max="11018" width="2.6328125" style="208" customWidth="1"/>
    <col min="11019" max="11019" width="31.26953125" style="208" customWidth="1"/>
    <col min="11020" max="11022" width="0" style="208" hidden="1" customWidth="1"/>
    <col min="11023" max="11023" width="24.26953125" style="208" customWidth="1"/>
    <col min="11024" max="11024" width="17.6328125" style="208" customWidth="1"/>
    <col min="11025" max="11025" width="19.7265625" style="208" customWidth="1"/>
    <col min="11026" max="11026" width="20.81640625" style="208" customWidth="1"/>
    <col min="11027" max="11027" width="16.08984375" style="208" customWidth="1"/>
    <col min="11028" max="11028" width="16.7265625" style="208" customWidth="1"/>
    <col min="11029" max="11029" width="15.7265625" style="208" customWidth="1"/>
    <col min="11030" max="11030" width="18.36328125" style="208" customWidth="1"/>
    <col min="11031" max="11031" width="19.81640625" style="208" customWidth="1"/>
    <col min="11032" max="11032" width="23.26953125" style="208" customWidth="1"/>
    <col min="11033" max="11033" width="19.81640625" style="208" customWidth="1"/>
    <col min="11034" max="11034" width="17.08984375" style="208" customWidth="1"/>
    <col min="11035" max="11036" width="24.81640625" style="208" customWidth="1"/>
    <col min="11037" max="11037" width="21.6328125" style="208" customWidth="1"/>
    <col min="11038" max="11038" width="0" style="208" hidden="1" customWidth="1"/>
    <col min="11039" max="11039" width="24.08984375" style="208" customWidth="1"/>
    <col min="11040" max="11040" width="21.1796875" style="208" customWidth="1"/>
    <col min="11041" max="11041" width="23.81640625" style="208" customWidth="1"/>
    <col min="11042" max="11042" width="21.54296875" style="208" customWidth="1"/>
    <col min="11043" max="11043" width="15.36328125" style="208" customWidth="1"/>
    <col min="11044" max="11047" width="0" style="208" hidden="1" customWidth="1"/>
    <col min="11048" max="11048" width="2.08984375" style="208" customWidth="1"/>
    <col min="11049" max="11049" width="18.36328125" style="208" customWidth="1"/>
    <col min="11050" max="11050" width="20.26953125" style="208" customWidth="1"/>
    <col min="11051" max="11051" width="22.26953125" style="208" customWidth="1"/>
    <col min="11052" max="11052" width="23.81640625" style="208" customWidth="1"/>
    <col min="11053" max="11053" width="20.81640625" style="208" customWidth="1"/>
    <col min="11054" max="11054" width="9.36328125" style="208" customWidth="1"/>
    <col min="11055" max="11055" width="26.90625" style="208" customWidth="1"/>
    <col min="11056" max="11056" width="16.08984375" style="208" customWidth="1"/>
    <col min="11057" max="11265" width="7.90625" style="208"/>
    <col min="11266" max="11266" width="2.6328125" style="208" customWidth="1"/>
    <col min="11267" max="11267" width="5.90625" style="208" customWidth="1"/>
    <col min="11268" max="11268" width="5.54296875" style="208" customWidth="1"/>
    <col min="11269" max="11272" width="2.6328125" style="208" customWidth="1"/>
    <col min="11273" max="11273" width="8.54296875" style="208" customWidth="1"/>
    <col min="11274" max="11274" width="2.6328125" style="208" customWidth="1"/>
    <col min="11275" max="11275" width="31.26953125" style="208" customWidth="1"/>
    <col min="11276" max="11278" width="0" style="208" hidden="1" customWidth="1"/>
    <col min="11279" max="11279" width="24.26953125" style="208" customWidth="1"/>
    <col min="11280" max="11280" width="17.6328125" style="208" customWidth="1"/>
    <col min="11281" max="11281" width="19.7265625" style="208" customWidth="1"/>
    <col min="11282" max="11282" width="20.81640625" style="208" customWidth="1"/>
    <col min="11283" max="11283" width="16.08984375" style="208" customWidth="1"/>
    <col min="11284" max="11284" width="16.7265625" style="208" customWidth="1"/>
    <col min="11285" max="11285" width="15.7265625" style="208" customWidth="1"/>
    <col min="11286" max="11286" width="18.36328125" style="208" customWidth="1"/>
    <col min="11287" max="11287" width="19.81640625" style="208" customWidth="1"/>
    <col min="11288" max="11288" width="23.26953125" style="208" customWidth="1"/>
    <col min="11289" max="11289" width="19.81640625" style="208" customWidth="1"/>
    <col min="11290" max="11290" width="17.08984375" style="208" customWidth="1"/>
    <col min="11291" max="11292" width="24.81640625" style="208" customWidth="1"/>
    <col min="11293" max="11293" width="21.6328125" style="208" customWidth="1"/>
    <col min="11294" max="11294" width="0" style="208" hidden="1" customWidth="1"/>
    <col min="11295" max="11295" width="24.08984375" style="208" customWidth="1"/>
    <col min="11296" max="11296" width="21.1796875" style="208" customWidth="1"/>
    <col min="11297" max="11297" width="23.81640625" style="208" customWidth="1"/>
    <col min="11298" max="11298" width="21.54296875" style="208" customWidth="1"/>
    <col min="11299" max="11299" width="15.36328125" style="208" customWidth="1"/>
    <col min="11300" max="11303" width="0" style="208" hidden="1" customWidth="1"/>
    <col min="11304" max="11304" width="2.08984375" style="208" customWidth="1"/>
    <col min="11305" max="11305" width="18.36328125" style="208" customWidth="1"/>
    <col min="11306" max="11306" width="20.26953125" style="208" customWidth="1"/>
    <col min="11307" max="11307" width="22.26953125" style="208" customWidth="1"/>
    <col min="11308" max="11308" width="23.81640625" style="208" customWidth="1"/>
    <col min="11309" max="11309" width="20.81640625" style="208" customWidth="1"/>
    <col min="11310" max="11310" width="9.36328125" style="208" customWidth="1"/>
    <col min="11311" max="11311" width="26.90625" style="208" customWidth="1"/>
    <col min="11312" max="11312" width="16.08984375" style="208" customWidth="1"/>
    <col min="11313" max="11521" width="7.90625" style="208"/>
    <col min="11522" max="11522" width="2.6328125" style="208" customWidth="1"/>
    <col min="11523" max="11523" width="5.90625" style="208" customWidth="1"/>
    <col min="11524" max="11524" width="5.54296875" style="208" customWidth="1"/>
    <col min="11525" max="11528" width="2.6328125" style="208" customWidth="1"/>
    <col min="11529" max="11529" width="8.54296875" style="208" customWidth="1"/>
    <col min="11530" max="11530" width="2.6328125" style="208" customWidth="1"/>
    <col min="11531" max="11531" width="31.26953125" style="208" customWidth="1"/>
    <col min="11532" max="11534" width="0" style="208" hidden="1" customWidth="1"/>
    <col min="11535" max="11535" width="24.26953125" style="208" customWidth="1"/>
    <col min="11536" max="11536" width="17.6328125" style="208" customWidth="1"/>
    <col min="11537" max="11537" width="19.7265625" style="208" customWidth="1"/>
    <col min="11538" max="11538" width="20.81640625" style="208" customWidth="1"/>
    <col min="11539" max="11539" width="16.08984375" style="208" customWidth="1"/>
    <col min="11540" max="11540" width="16.7265625" style="208" customWidth="1"/>
    <col min="11541" max="11541" width="15.7265625" style="208" customWidth="1"/>
    <col min="11542" max="11542" width="18.36328125" style="208" customWidth="1"/>
    <col min="11543" max="11543" width="19.81640625" style="208" customWidth="1"/>
    <col min="11544" max="11544" width="23.26953125" style="208" customWidth="1"/>
    <col min="11545" max="11545" width="19.81640625" style="208" customWidth="1"/>
    <col min="11546" max="11546" width="17.08984375" style="208" customWidth="1"/>
    <col min="11547" max="11548" width="24.81640625" style="208" customWidth="1"/>
    <col min="11549" max="11549" width="21.6328125" style="208" customWidth="1"/>
    <col min="11550" max="11550" width="0" style="208" hidden="1" customWidth="1"/>
    <col min="11551" max="11551" width="24.08984375" style="208" customWidth="1"/>
    <col min="11552" max="11552" width="21.1796875" style="208" customWidth="1"/>
    <col min="11553" max="11553" width="23.81640625" style="208" customWidth="1"/>
    <col min="11554" max="11554" width="21.54296875" style="208" customWidth="1"/>
    <col min="11555" max="11555" width="15.36328125" style="208" customWidth="1"/>
    <col min="11556" max="11559" width="0" style="208" hidden="1" customWidth="1"/>
    <col min="11560" max="11560" width="2.08984375" style="208" customWidth="1"/>
    <col min="11561" max="11561" width="18.36328125" style="208" customWidth="1"/>
    <col min="11562" max="11562" width="20.26953125" style="208" customWidth="1"/>
    <col min="11563" max="11563" width="22.26953125" style="208" customWidth="1"/>
    <col min="11564" max="11564" width="23.81640625" style="208" customWidth="1"/>
    <col min="11565" max="11565" width="20.81640625" style="208" customWidth="1"/>
    <col min="11566" max="11566" width="9.36328125" style="208" customWidth="1"/>
    <col min="11567" max="11567" width="26.90625" style="208" customWidth="1"/>
    <col min="11568" max="11568" width="16.08984375" style="208" customWidth="1"/>
    <col min="11569" max="11777" width="7.90625" style="208"/>
    <col min="11778" max="11778" width="2.6328125" style="208" customWidth="1"/>
    <col min="11779" max="11779" width="5.90625" style="208" customWidth="1"/>
    <col min="11780" max="11780" width="5.54296875" style="208" customWidth="1"/>
    <col min="11781" max="11784" width="2.6328125" style="208" customWidth="1"/>
    <col min="11785" max="11785" width="8.54296875" style="208" customWidth="1"/>
    <col min="11786" max="11786" width="2.6328125" style="208" customWidth="1"/>
    <col min="11787" max="11787" width="31.26953125" style="208" customWidth="1"/>
    <col min="11788" max="11790" width="0" style="208" hidden="1" customWidth="1"/>
    <col min="11791" max="11791" width="24.26953125" style="208" customWidth="1"/>
    <col min="11792" max="11792" width="17.6328125" style="208" customWidth="1"/>
    <col min="11793" max="11793" width="19.7265625" style="208" customWidth="1"/>
    <col min="11794" max="11794" width="20.81640625" style="208" customWidth="1"/>
    <col min="11795" max="11795" width="16.08984375" style="208" customWidth="1"/>
    <col min="11796" max="11796" width="16.7265625" style="208" customWidth="1"/>
    <col min="11797" max="11797" width="15.7265625" style="208" customWidth="1"/>
    <col min="11798" max="11798" width="18.36328125" style="208" customWidth="1"/>
    <col min="11799" max="11799" width="19.81640625" style="208" customWidth="1"/>
    <col min="11800" max="11800" width="23.26953125" style="208" customWidth="1"/>
    <col min="11801" max="11801" width="19.81640625" style="208" customWidth="1"/>
    <col min="11802" max="11802" width="17.08984375" style="208" customWidth="1"/>
    <col min="11803" max="11804" width="24.81640625" style="208" customWidth="1"/>
    <col min="11805" max="11805" width="21.6328125" style="208" customWidth="1"/>
    <col min="11806" max="11806" width="0" style="208" hidden="1" customWidth="1"/>
    <col min="11807" max="11807" width="24.08984375" style="208" customWidth="1"/>
    <col min="11808" max="11808" width="21.1796875" style="208" customWidth="1"/>
    <col min="11809" max="11809" width="23.81640625" style="208" customWidth="1"/>
    <col min="11810" max="11810" width="21.54296875" style="208" customWidth="1"/>
    <col min="11811" max="11811" width="15.36328125" style="208" customWidth="1"/>
    <col min="11812" max="11815" width="0" style="208" hidden="1" customWidth="1"/>
    <col min="11816" max="11816" width="2.08984375" style="208" customWidth="1"/>
    <col min="11817" max="11817" width="18.36328125" style="208" customWidth="1"/>
    <col min="11818" max="11818" width="20.26953125" style="208" customWidth="1"/>
    <col min="11819" max="11819" width="22.26953125" style="208" customWidth="1"/>
    <col min="11820" max="11820" width="23.81640625" style="208" customWidth="1"/>
    <col min="11821" max="11821" width="20.81640625" style="208" customWidth="1"/>
    <col min="11822" max="11822" width="9.36328125" style="208" customWidth="1"/>
    <col min="11823" max="11823" width="26.90625" style="208" customWidth="1"/>
    <col min="11824" max="11824" width="16.08984375" style="208" customWidth="1"/>
    <col min="11825" max="12033" width="7.90625" style="208"/>
    <col min="12034" max="12034" width="2.6328125" style="208" customWidth="1"/>
    <col min="12035" max="12035" width="5.90625" style="208" customWidth="1"/>
    <col min="12036" max="12036" width="5.54296875" style="208" customWidth="1"/>
    <col min="12037" max="12040" width="2.6328125" style="208" customWidth="1"/>
    <col min="12041" max="12041" width="8.54296875" style="208" customWidth="1"/>
    <col min="12042" max="12042" width="2.6328125" style="208" customWidth="1"/>
    <col min="12043" max="12043" width="31.26953125" style="208" customWidth="1"/>
    <col min="12044" max="12046" width="0" style="208" hidden="1" customWidth="1"/>
    <col min="12047" max="12047" width="24.26953125" style="208" customWidth="1"/>
    <col min="12048" max="12048" width="17.6328125" style="208" customWidth="1"/>
    <col min="12049" max="12049" width="19.7265625" style="208" customWidth="1"/>
    <col min="12050" max="12050" width="20.81640625" style="208" customWidth="1"/>
    <col min="12051" max="12051" width="16.08984375" style="208" customWidth="1"/>
    <col min="12052" max="12052" width="16.7265625" style="208" customWidth="1"/>
    <col min="12053" max="12053" width="15.7265625" style="208" customWidth="1"/>
    <col min="12054" max="12054" width="18.36328125" style="208" customWidth="1"/>
    <col min="12055" max="12055" width="19.81640625" style="208" customWidth="1"/>
    <col min="12056" max="12056" width="23.26953125" style="208" customWidth="1"/>
    <col min="12057" max="12057" width="19.81640625" style="208" customWidth="1"/>
    <col min="12058" max="12058" width="17.08984375" style="208" customWidth="1"/>
    <col min="12059" max="12060" width="24.81640625" style="208" customWidth="1"/>
    <col min="12061" max="12061" width="21.6328125" style="208" customWidth="1"/>
    <col min="12062" max="12062" width="0" style="208" hidden="1" customWidth="1"/>
    <col min="12063" max="12063" width="24.08984375" style="208" customWidth="1"/>
    <col min="12064" max="12064" width="21.1796875" style="208" customWidth="1"/>
    <col min="12065" max="12065" width="23.81640625" style="208" customWidth="1"/>
    <col min="12066" max="12066" width="21.54296875" style="208" customWidth="1"/>
    <col min="12067" max="12067" width="15.36328125" style="208" customWidth="1"/>
    <col min="12068" max="12071" width="0" style="208" hidden="1" customWidth="1"/>
    <col min="12072" max="12072" width="2.08984375" style="208" customWidth="1"/>
    <col min="12073" max="12073" width="18.36328125" style="208" customWidth="1"/>
    <col min="12074" max="12074" width="20.26953125" style="208" customWidth="1"/>
    <col min="12075" max="12075" width="22.26953125" style="208" customWidth="1"/>
    <col min="12076" max="12076" width="23.81640625" style="208" customWidth="1"/>
    <col min="12077" max="12077" width="20.81640625" style="208" customWidth="1"/>
    <col min="12078" max="12078" width="9.36328125" style="208" customWidth="1"/>
    <col min="12079" max="12079" width="26.90625" style="208" customWidth="1"/>
    <col min="12080" max="12080" width="16.08984375" style="208" customWidth="1"/>
    <col min="12081" max="12289" width="7.90625" style="208"/>
    <col min="12290" max="12290" width="2.6328125" style="208" customWidth="1"/>
    <col min="12291" max="12291" width="5.90625" style="208" customWidth="1"/>
    <col min="12292" max="12292" width="5.54296875" style="208" customWidth="1"/>
    <col min="12293" max="12296" width="2.6328125" style="208" customWidth="1"/>
    <col min="12297" max="12297" width="8.54296875" style="208" customWidth="1"/>
    <col min="12298" max="12298" width="2.6328125" style="208" customWidth="1"/>
    <col min="12299" max="12299" width="31.26953125" style="208" customWidth="1"/>
    <col min="12300" max="12302" width="0" style="208" hidden="1" customWidth="1"/>
    <col min="12303" max="12303" width="24.26953125" style="208" customWidth="1"/>
    <col min="12304" max="12304" width="17.6328125" style="208" customWidth="1"/>
    <col min="12305" max="12305" width="19.7265625" style="208" customWidth="1"/>
    <col min="12306" max="12306" width="20.81640625" style="208" customWidth="1"/>
    <col min="12307" max="12307" width="16.08984375" style="208" customWidth="1"/>
    <col min="12308" max="12308" width="16.7265625" style="208" customWidth="1"/>
    <col min="12309" max="12309" width="15.7265625" style="208" customWidth="1"/>
    <col min="12310" max="12310" width="18.36328125" style="208" customWidth="1"/>
    <col min="12311" max="12311" width="19.81640625" style="208" customWidth="1"/>
    <col min="12312" max="12312" width="23.26953125" style="208" customWidth="1"/>
    <col min="12313" max="12313" width="19.81640625" style="208" customWidth="1"/>
    <col min="12314" max="12314" width="17.08984375" style="208" customWidth="1"/>
    <col min="12315" max="12316" width="24.81640625" style="208" customWidth="1"/>
    <col min="12317" max="12317" width="21.6328125" style="208" customWidth="1"/>
    <col min="12318" max="12318" width="0" style="208" hidden="1" customWidth="1"/>
    <col min="12319" max="12319" width="24.08984375" style="208" customWidth="1"/>
    <col min="12320" max="12320" width="21.1796875" style="208" customWidth="1"/>
    <col min="12321" max="12321" width="23.81640625" style="208" customWidth="1"/>
    <col min="12322" max="12322" width="21.54296875" style="208" customWidth="1"/>
    <col min="12323" max="12323" width="15.36328125" style="208" customWidth="1"/>
    <col min="12324" max="12327" width="0" style="208" hidden="1" customWidth="1"/>
    <col min="12328" max="12328" width="2.08984375" style="208" customWidth="1"/>
    <col min="12329" max="12329" width="18.36328125" style="208" customWidth="1"/>
    <col min="12330" max="12330" width="20.26953125" style="208" customWidth="1"/>
    <col min="12331" max="12331" width="22.26953125" style="208" customWidth="1"/>
    <col min="12332" max="12332" width="23.81640625" style="208" customWidth="1"/>
    <col min="12333" max="12333" width="20.81640625" style="208" customWidth="1"/>
    <col min="12334" max="12334" width="9.36328125" style="208" customWidth="1"/>
    <col min="12335" max="12335" width="26.90625" style="208" customWidth="1"/>
    <col min="12336" max="12336" width="16.08984375" style="208" customWidth="1"/>
    <col min="12337" max="12545" width="7.90625" style="208"/>
    <col min="12546" max="12546" width="2.6328125" style="208" customWidth="1"/>
    <col min="12547" max="12547" width="5.90625" style="208" customWidth="1"/>
    <col min="12548" max="12548" width="5.54296875" style="208" customWidth="1"/>
    <col min="12549" max="12552" width="2.6328125" style="208" customWidth="1"/>
    <col min="12553" max="12553" width="8.54296875" style="208" customWidth="1"/>
    <col min="12554" max="12554" width="2.6328125" style="208" customWidth="1"/>
    <col min="12555" max="12555" width="31.26953125" style="208" customWidth="1"/>
    <col min="12556" max="12558" width="0" style="208" hidden="1" customWidth="1"/>
    <col min="12559" max="12559" width="24.26953125" style="208" customWidth="1"/>
    <col min="12560" max="12560" width="17.6328125" style="208" customWidth="1"/>
    <col min="12561" max="12561" width="19.7265625" style="208" customWidth="1"/>
    <col min="12562" max="12562" width="20.81640625" style="208" customWidth="1"/>
    <col min="12563" max="12563" width="16.08984375" style="208" customWidth="1"/>
    <col min="12564" max="12564" width="16.7265625" style="208" customWidth="1"/>
    <col min="12565" max="12565" width="15.7265625" style="208" customWidth="1"/>
    <col min="12566" max="12566" width="18.36328125" style="208" customWidth="1"/>
    <col min="12567" max="12567" width="19.81640625" style="208" customWidth="1"/>
    <col min="12568" max="12568" width="23.26953125" style="208" customWidth="1"/>
    <col min="12569" max="12569" width="19.81640625" style="208" customWidth="1"/>
    <col min="12570" max="12570" width="17.08984375" style="208" customWidth="1"/>
    <col min="12571" max="12572" width="24.81640625" style="208" customWidth="1"/>
    <col min="12573" max="12573" width="21.6328125" style="208" customWidth="1"/>
    <col min="12574" max="12574" width="0" style="208" hidden="1" customWidth="1"/>
    <col min="12575" max="12575" width="24.08984375" style="208" customWidth="1"/>
    <col min="12576" max="12576" width="21.1796875" style="208" customWidth="1"/>
    <col min="12577" max="12577" width="23.81640625" style="208" customWidth="1"/>
    <col min="12578" max="12578" width="21.54296875" style="208" customWidth="1"/>
    <col min="12579" max="12579" width="15.36328125" style="208" customWidth="1"/>
    <col min="12580" max="12583" width="0" style="208" hidden="1" customWidth="1"/>
    <col min="12584" max="12584" width="2.08984375" style="208" customWidth="1"/>
    <col min="12585" max="12585" width="18.36328125" style="208" customWidth="1"/>
    <col min="12586" max="12586" width="20.26953125" style="208" customWidth="1"/>
    <col min="12587" max="12587" width="22.26953125" style="208" customWidth="1"/>
    <col min="12588" max="12588" width="23.81640625" style="208" customWidth="1"/>
    <col min="12589" max="12589" width="20.81640625" style="208" customWidth="1"/>
    <col min="12590" max="12590" width="9.36328125" style="208" customWidth="1"/>
    <col min="12591" max="12591" width="26.90625" style="208" customWidth="1"/>
    <col min="12592" max="12592" width="16.08984375" style="208" customWidth="1"/>
    <col min="12593" max="12801" width="7.90625" style="208"/>
    <col min="12802" max="12802" width="2.6328125" style="208" customWidth="1"/>
    <col min="12803" max="12803" width="5.90625" style="208" customWidth="1"/>
    <col min="12804" max="12804" width="5.54296875" style="208" customWidth="1"/>
    <col min="12805" max="12808" width="2.6328125" style="208" customWidth="1"/>
    <col min="12809" max="12809" width="8.54296875" style="208" customWidth="1"/>
    <col min="12810" max="12810" width="2.6328125" style="208" customWidth="1"/>
    <col min="12811" max="12811" width="31.26953125" style="208" customWidth="1"/>
    <col min="12812" max="12814" width="0" style="208" hidden="1" customWidth="1"/>
    <col min="12815" max="12815" width="24.26953125" style="208" customWidth="1"/>
    <col min="12816" max="12816" width="17.6328125" style="208" customWidth="1"/>
    <col min="12817" max="12817" width="19.7265625" style="208" customWidth="1"/>
    <col min="12818" max="12818" width="20.81640625" style="208" customWidth="1"/>
    <col min="12819" max="12819" width="16.08984375" style="208" customWidth="1"/>
    <col min="12820" max="12820" width="16.7265625" style="208" customWidth="1"/>
    <col min="12821" max="12821" width="15.7265625" style="208" customWidth="1"/>
    <col min="12822" max="12822" width="18.36328125" style="208" customWidth="1"/>
    <col min="12823" max="12823" width="19.81640625" style="208" customWidth="1"/>
    <col min="12824" max="12824" width="23.26953125" style="208" customWidth="1"/>
    <col min="12825" max="12825" width="19.81640625" style="208" customWidth="1"/>
    <col min="12826" max="12826" width="17.08984375" style="208" customWidth="1"/>
    <col min="12827" max="12828" width="24.81640625" style="208" customWidth="1"/>
    <col min="12829" max="12829" width="21.6328125" style="208" customWidth="1"/>
    <col min="12830" max="12830" width="0" style="208" hidden="1" customWidth="1"/>
    <col min="12831" max="12831" width="24.08984375" style="208" customWidth="1"/>
    <col min="12832" max="12832" width="21.1796875" style="208" customWidth="1"/>
    <col min="12833" max="12833" width="23.81640625" style="208" customWidth="1"/>
    <col min="12834" max="12834" width="21.54296875" style="208" customWidth="1"/>
    <col min="12835" max="12835" width="15.36328125" style="208" customWidth="1"/>
    <col min="12836" max="12839" width="0" style="208" hidden="1" customWidth="1"/>
    <col min="12840" max="12840" width="2.08984375" style="208" customWidth="1"/>
    <col min="12841" max="12841" width="18.36328125" style="208" customWidth="1"/>
    <col min="12842" max="12842" width="20.26953125" style="208" customWidth="1"/>
    <col min="12843" max="12843" width="22.26953125" style="208" customWidth="1"/>
    <col min="12844" max="12844" width="23.81640625" style="208" customWidth="1"/>
    <col min="12845" max="12845" width="20.81640625" style="208" customWidth="1"/>
    <col min="12846" max="12846" width="9.36328125" style="208" customWidth="1"/>
    <col min="12847" max="12847" width="26.90625" style="208" customWidth="1"/>
    <col min="12848" max="12848" width="16.08984375" style="208" customWidth="1"/>
    <col min="12849" max="13057" width="7.90625" style="208"/>
    <col min="13058" max="13058" width="2.6328125" style="208" customWidth="1"/>
    <col min="13059" max="13059" width="5.90625" style="208" customWidth="1"/>
    <col min="13060" max="13060" width="5.54296875" style="208" customWidth="1"/>
    <col min="13061" max="13064" width="2.6328125" style="208" customWidth="1"/>
    <col min="13065" max="13065" width="8.54296875" style="208" customWidth="1"/>
    <col min="13066" max="13066" width="2.6328125" style="208" customWidth="1"/>
    <col min="13067" max="13067" width="31.26953125" style="208" customWidth="1"/>
    <col min="13068" max="13070" width="0" style="208" hidden="1" customWidth="1"/>
    <col min="13071" max="13071" width="24.26953125" style="208" customWidth="1"/>
    <col min="13072" max="13072" width="17.6328125" style="208" customWidth="1"/>
    <col min="13073" max="13073" width="19.7265625" style="208" customWidth="1"/>
    <col min="13074" max="13074" width="20.81640625" style="208" customWidth="1"/>
    <col min="13075" max="13075" width="16.08984375" style="208" customWidth="1"/>
    <col min="13076" max="13076" width="16.7265625" style="208" customWidth="1"/>
    <col min="13077" max="13077" width="15.7265625" style="208" customWidth="1"/>
    <col min="13078" max="13078" width="18.36328125" style="208" customWidth="1"/>
    <col min="13079" max="13079" width="19.81640625" style="208" customWidth="1"/>
    <col min="13080" max="13080" width="23.26953125" style="208" customWidth="1"/>
    <col min="13081" max="13081" width="19.81640625" style="208" customWidth="1"/>
    <col min="13082" max="13082" width="17.08984375" style="208" customWidth="1"/>
    <col min="13083" max="13084" width="24.81640625" style="208" customWidth="1"/>
    <col min="13085" max="13085" width="21.6328125" style="208" customWidth="1"/>
    <col min="13086" max="13086" width="0" style="208" hidden="1" customWidth="1"/>
    <col min="13087" max="13087" width="24.08984375" style="208" customWidth="1"/>
    <col min="13088" max="13088" width="21.1796875" style="208" customWidth="1"/>
    <col min="13089" max="13089" width="23.81640625" style="208" customWidth="1"/>
    <col min="13090" max="13090" width="21.54296875" style="208" customWidth="1"/>
    <col min="13091" max="13091" width="15.36328125" style="208" customWidth="1"/>
    <col min="13092" max="13095" width="0" style="208" hidden="1" customWidth="1"/>
    <col min="13096" max="13096" width="2.08984375" style="208" customWidth="1"/>
    <col min="13097" max="13097" width="18.36328125" style="208" customWidth="1"/>
    <col min="13098" max="13098" width="20.26953125" style="208" customWidth="1"/>
    <col min="13099" max="13099" width="22.26953125" style="208" customWidth="1"/>
    <col min="13100" max="13100" width="23.81640625" style="208" customWidth="1"/>
    <col min="13101" max="13101" width="20.81640625" style="208" customWidth="1"/>
    <col min="13102" max="13102" width="9.36328125" style="208" customWidth="1"/>
    <col min="13103" max="13103" width="26.90625" style="208" customWidth="1"/>
    <col min="13104" max="13104" width="16.08984375" style="208" customWidth="1"/>
    <col min="13105" max="13313" width="7.90625" style="208"/>
    <col min="13314" max="13314" width="2.6328125" style="208" customWidth="1"/>
    <col min="13315" max="13315" width="5.90625" style="208" customWidth="1"/>
    <col min="13316" max="13316" width="5.54296875" style="208" customWidth="1"/>
    <col min="13317" max="13320" width="2.6328125" style="208" customWidth="1"/>
    <col min="13321" max="13321" width="8.54296875" style="208" customWidth="1"/>
    <col min="13322" max="13322" width="2.6328125" style="208" customWidth="1"/>
    <col min="13323" max="13323" width="31.26953125" style="208" customWidth="1"/>
    <col min="13324" max="13326" width="0" style="208" hidden="1" customWidth="1"/>
    <col min="13327" max="13327" width="24.26953125" style="208" customWidth="1"/>
    <col min="13328" max="13328" width="17.6328125" style="208" customWidth="1"/>
    <col min="13329" max="13329" width="19.7265625" style="208" customWidth="1"/>
    <col min="13330" max="13330" width="20.81640625" style="208" customWidth="1"/>
    <col min="13331" max="13331" width="16.08984375" style="208" customWidth="1"/>
    <col min="13332" max="13332" width="16.7265625" style="208" customWidth="1"/>
    <col min="13333" max="13333" width="15.7265625" style="208" customWidth="1"/>
    <col min="13334" max="13334" width="18.36328125" style="208" customWidth="1"/>
    <col min="13335" max="13335" width="19.81640625" style="208" customWidth="1"/>
    <col min="13336" max="13336" width="23.26953125" style="208" customWidth="1"/>
    <col min="13337" max="13337" width="19.81640625" style="208" customWidth="1"/>
    <col min="13338" max="13338" width="17.08984375" style="208" customWidth="1"/>
    <col min="13339" max="13340" width="24.81640625" style="208" customWidth="1"/>
    <col min="13341" max="13341" width="21.6328125" style="208" customWidth="1"/>
    <col min="13342" max="13342" width="0" style="208" hidden="1" customWidth="1"/>
    <col min="13343" max="13343" width="24.08984375" style="208" customWidth="1"/>
    <col min="13344" max="13344" width="21.1796875" style="208" customWidth="1"/>
    <col min="13345" max="13345" width="23.81640625" style="208" customWidth="1"/>
    <col min="13346" max="13346" width="21.54296875" style="208" customWidth="1"/>
    <col min="13347" max="13347" width="15.36328125" style="208" customWidth="1"/>
    <col min="13348" max="13351" width="0" style="208" hidden="1" customWidth="1"/>
    <col min="13352" max="13352" width="2.08984375" style="208" customWidth="1"/>
    <col min="13353" max="13353" width="18.36328125" style="208" customWidth="1"/>
    <col min="13354" max="13354" width="20.26953125" style="208" customWidth="1"/>
    <col min="13355" max="13355" width="22.26953125" style="208" customWidth="1"/>
    <col min="13356" max="13356" width="23.81640625" style="208" customWidth="1"/>
    <col min="13357" max="13357" width="20.81640625" style="208" customWidth="1"/>
    <col min="13358" max="13358" width="9.36328125" style="208" customWidth="1"/>
    <col min="13359" max="13359" width="26.90625" style="208" customWidth="1"/>
    <col min="13360" max="13360" width="16.08984375" style="208" customWidth="1"/>
    <col min="13361" max="13569" width="7.90625" style="208"/>
    <col min="13570" max="13570" width="2.6328125" style="208" customWidth="1"/>
    <col min="13571" max="13571" width="5.90625" style="208" customWidth="1"/>
    <col min="13572" max="13572" width="5.54296875" style="208" customWidth="1"/>
    <col min="13573" max="13576" width="2.6328125" style="208" customWidth="1"/>
    <col min="13577" max="13577" width="8.54296875" style="208" customWidth="1"/>
    <col min="13578" max="13578" width="2.6328125" style="208" customWidth="1"/>
    <col min="13579" max="13579" width="31.26953125" style="208" customWidth="1"/>
    <col min="13580" max="13582" width="0" style="208" hidden="1" customWidth="1"/>
    <col min="13583" max="13583" width="24.26953125" style="208" customWidth="1"/>
    <col min="13584" max="13584" width="17.6328125" style="208" customWidth="1"/>
    <col min="13585" max="13585" width="19.7265625" style="208" customWidth="1"/>
    <col min="13586" max="13586" width="20.81640625" style="208" customWidth="1"/>
    <col min="13587" max="13587" width="16.08984375" style="208" customWidth="1"/>
    <col min="13588" max="13588" width="16.7265625" style="208" customWidth="1"/>
    <col min="13589" max="13589" width="15.7265625" style="208" customWidth="1"/>
    <col min="13590" max="13590" width="18.36328125" style="208" customWidth="1"/>
    <col min="13591" max="13591" width="19.81640625" style="208" customWidth="1"/>
    <col min="13592" max="13592" width="23.26953125" style="208" customWidth="1"/>
    <col min="13593" max="13593" width="19.81640625" style="208" customWidth="1"/>
    <col min="13594" max="13594" width="17.08984375" style="208" customWidth="1"/>
    <col min="13595" max="13596" width="24.81640625" style="208" customWidth="1"/>
    <col min="13597" max="13597" width="21.6328125" style="208" customWidth="1"/>
    <col min="13598" max="13598" width="0" style="208" hidden="1" customWidth="1"/>
    <col min="13599" max="13599" width="24.08984375" style="208" customWidth="1"/>
    <col min="13600" max="13600" width="21.1796875" style="208" customWidth="1"/>
    <col min="13601" max="13601" width="23.81640625" style="208" customWidth="1"/>
    <col min="13602" max="13602" width="21.54296875" style="208" customWidth="1"/>
    <col min="13603" max="13603" width="15.36328125" style="208" customWidth="1"/>
    <col min="13604" max="13607" width="0" style="208" hidden="1" customWidth="1"/>
    <col min="13608" max="13608" width="2.08984375" style="208" customWidth="1"/>
    <col min="13609" max="13609" width="18.36328125" style="208" customWidth="1"/>
    <col min="13610" max="13610" width="20.26953125" style="208" customWidth="1"/>
    <col min="13611" max="13611" width="22.26953125" style="208" customWidth="1"/>
    <col min="13612" max="13612" width="23.81640625" style="208" customWidth="1"/>
    <col min="13613" max="13613" width="20.81640625" style="208" customWidth="1"/>
    <col min="13614" max="13614" width="9.36328125" style="208" customWidth="1"/>
    <col min="13615" max="13615" width="26.90625" style="208" customWidth="1"/>
    <col min="13616" max="13616" width="16.08984375" style="208" customWidth="1"/>
    <col min="13617" max="13825" width="7.90625" style="208"/>
    <col min="13826" max="13826" width="2.6328125" style="208" customWidth="1"/>
    <col min="13827" max="13827" width="5.90625" style="208" customWidth="1"/>
    <col min="13828" max="13828" width="5.54296875" style="208" customWidth="1"/>
    <col min="13829" max="13832" width="2.6328125" style="208" customWidth="1"/>
    <col min="13833" max="13833" width="8.54296875" style="208" customWidth="1"/>
    <col min="13834" max="13834" width="2.6328125" style="208" customWidth="1"/>
    <col min="13835" max="13835" width="31.26953125" style="208" customWidth="1"/>
    <col min="13836" max="13838" width="0" style="208" hidden="1" customWidth="1"/>
    <col min="13839" max="13839" width="24.26953125" style="208" customWidth="1"/>
    <col min="13840" max="13840" width="17.6328125" style="208" customWidth="1"/>
    <col min="13841" max="13841" width="19.7265625" style="208" customWidth="1"/>
    <col min="13842" max="13842" width="20.81640625" style="208" customWidth="1"/>
    <col min="13843" max="13843" width="16.08984375" style="208" customWidth="1"/>
    <col min="13844" max="13844" width="16.7265625" style="208" customWidth="1"/>
    <col min="13845" max="13845" width="15.7265625" style="208" customWidth="1"/>
    <col min="13846" max="13846" width="18.36328125" style="208" customWidth="1"/>
    <col min="13847" max="13847" width="19.81640625" style="208" customWidth="1"/>
    <col min="13848" max="13848" width="23.26953125" style="208" customWidth="1"/>
    <col min="13849" max="13849" width="19.81640625" style="208" customWidth="1"/>
    <col min="13850" max="13850" width="17.08984375" style="208" customWidth="1"/>
    <col min="13851" max="13852" width="24.81640625" style="208" customWidth="1"/>
    <col min="13853" max="13853" width="21.6328125" style="208" customWidth="1"/>
    <col min="13854" max="13854" width="0" style="208" hidden="1" customWidth="1"/>
    <col min="13855" max="13855" width="24.08984375" style="208" customWidth="1"/>
    <col min="13856" max="13856" width="21.1796875" style="208" customWidth="1"/>
    <col min="13857" max="13857" width="23.81640625" style="208" customWidth="1"/>
    <col min="13858" max="13858" width="21.54296875" style="208" customWidth="1"/>
    <col min="13859" max="13859" width="15.36328125" style="208" customWidth="1"/>
    <col min="13860" max="13863" width="0" style="208" hidden="1" customWidth="1"/>
    <col min="13864" max="13864" width="2.08984375" style="208" customWidth="1"/>
    <col min="13865" max="13865" width="18.36328125" style="208" customWidth="1"/>
    <col min="13866" max="13866" width="20.26953125" style="208" customWidth="1"/>
    <col min="13867" max="13867" width="22.26953125" style="208" customWidth="1"/>
    <col min="13868" max="13868" width="23.81640625" style="208" customWidth="1"/>
    <col min="13869" max="13869" width="20.81640625" style="208" customWidth="1"/>
    <col min="13870" max="13870" width="9.36328125" style="208" customWidth="1"/>
    <col min="13871" max="13871" width="26.90625" style="208" customWidth="1"/>
    <col min="13872" max="13872" width="16.08984375" style="208" customWidth="1"/>
    <col min="13873" max="14081" width="7.90625" style="208"/>
    <col min="14082" max="14082" width="2.6328125" style="208" customWidth="1"/>
    <col min="14083" max="14083" width="5.90625" style="208" customWidth="1"/>
    <col min="14084" max="14084" width="5.54296875" style="208" customWidth="1"/>
    <col min="14085" max="14088" width="2.6328125" style="208" customWidth="1"/>
    <col min="14089" max="14089" width="8.54296875" style="208" customWidth="1"/>
    <col min="14090" max="14090" width="2.6328125" style="208" customWidth="1"/>
    <col min="14091" max="14091" width="31.26953125" style="208" customWidth="1"/>
    <col min="14092" max="14094" width="0" style="208" hidden="1" customWidth="1"/>
    <col min="14095" max="14095" width="24.26953125" style="208" customWidth="1"/>
    <col min="14096" max="14096" width="17.6328125" style="208" customWidth="1"/>
    <col min="14097" max="14097" width="19.7265625" style="208" customWidth="1"/>
    <col min="14098" max="14098" width="20.81640625" style="208" customWidth="1"/>
    <col min="14099" max="14099" width="16.08984375" style="208" customWidth="1"/>
    <col min="14100" max="14100" width="16.7265625" style="208" customWidth="1"/>
    <col min="14101" max="14101" width="15.7265625" style="208" customWidth="1"/>
    <col min="14102" max="14102" width="18.36328125" style="208" customWidth="1"/>
    <col min="14103" max="14103" width="19.81640625" style="208" customWidth="1"/>
    <col min="14104" max="14104" width="23.26953125" style="208" customWidth="1"/>
    <col min="14105" max="14105" width="19.81640625" style="208" customWidth="1"/>
    <col min="14106" max="14106" width="17.08984375" style="208" customWidth="1"/>
    <col min="14107" max="14108" width="24.81640625" style="208" customWidth="1"/>
    <col min="14109" max="14109" width="21.6328125" style="208" customWidth="1"/>
    <col min="14110" max="14110" width="0" style="208" hidden="1" customWidth="1"/>
    <col min="14111" max="14111" width="24.08984375" style="208" customWidth="1"/>
    <col min="14112" max="14112" width="21.1796875" style="208" customWidth="1"/>
    <col min="14113" max="14113" width="23.81640625" style="208" customWidth="1"/>
    <col min="14114" max="14114" width="21.54296875" style="208" customWidth="1"/>
    <col min="14115" max="14115" width="15.36328125" style="208" customWidth="1"/>
    <col min="14116" max="14119" width="0" style="208" hidden="1" customWidth="1"/>
    <col min="14120" max="14120" width="2.08984375" style="208" customWidth="1"/>
    <col min="14121" max="14121" width="18.36328125" style="208" customWidth="1"/>
    <col min="14122" max="14122" width="20.26953125" style="208" customWidth="1"/>
    <col min="14123" max="14123" width="22.26953125" style="208" customWidth="1"/>
    <col min="14124" max="14124" width="23.81640625" style="208" customWidth="1"/>
    <col min="14125" max="14125" width="20.81640625" style="208" customWidth="1"/>
    <col min="14126" max="14126" width="9.36328125" style="208" customWidth="1"/>
    <col min="14127" max="14127" width="26.90625" style="208" customWidth="1"/>
    <col min="14128" max="14128" width="16.08984375" style="208" customWidth="1"/>
    <col min="14129" max="14337" width="7.90625" style="208"/>
    <col min="14338" max="14338" width="2.6328125" style="208" customWidth="1"/>
    <col min="14339" max="14339" width="5.90625" style="208" customWidth="1"/>
    <col min="14340" max="14340" width="5.54296875" style="208" customWidth="1"/>
    <col min="14341" max="14344" width="2.6328125" style="208" customWidth="1"/>
    <col min="14345" max="14345" width="8.54296875" style="208" customWidth="1"/>
    <col min="14346" max="14346" width="2.6328125" style="208" customWidth="1"/>
    <col min="14347" max="14347" width="31.26953125" style="208" customWidth="1"/>
    <col min="14348" max="14350" width="0" style="208" hidden="1" customWidth="1"/>
    <col min="14351" max="14351" width="24.26953125" style="208" customWidth="1"/>
    <col min="14352" max="14352" width="17.6328125" style="208" customWidth="1"/>
    <col min="14353" max="14353" width="19.7265625" style="208" customWidth="1"/>
    <col min="14354" max="14354" width="20.81640625" style="208" customWidth="1"/>
    <col min="14355" max="14355" width="16.08984375" style="208" customWidth="1"/>
    <col min="14356" max="14356" width="16.7265625" style="208" customWidth="1"/>
    <col min="14357" max="14357" width="15.7265625" style="208" customWidth="1"/>
    <col min="14358" max="14358" width="18.36328125" style="208" customWidth="1"/>
    <col min="14359" max="14359" width="19.81640625" style="208" customWidth="1"/>
    <col min="14360" max="14360" width="23.26953125" style="208" customWidth="1"/>
    <col min="14361" max="14361" width="19.81640625" style="208" customWidth="1"/>
    <col min="14362" max="14362" width="17.08984375" style="208" customWidth="1"/>
    <col min="14363" max="14364" width="24.81640625" style="208" customWidth="1"/>
    <col min="14365" max="14365" width="21.6328125" style="208" customWidth="1"/>
    <col min="14366" max="14366" width="0" style="208" hidden="1" customWidth="1"/>
    <col min="14367" max="14367" width="24.08984375" style="208" customWidth="1"/>
    <col min="14368" max="14368" width="21.1796875" style="208" customWidth="1"/>
    <col min="14369" max="14369" width="23.81640625" style="208" customWidth="1"/>
    <col min="14370" max="14370" width="21.54296875" style="208" customWidth="1"/>
    <col min="14371" max="14371" width="15.36328125" style="208" customWidth="1"/>
    <col min="14372" max="14375" width="0" style="208" hidden="1" customWidth="1"/>
    <col min="14376" max="14376" width="2.08984375" style="208" customWidth="1"/>
    <col min="14377" max="14377" width="18.36328125" style="208" customWidth="1"/>
    <col min="14378" max="14378" width="20.26953125" style="208" customWidth="1"/>
    <col min="14379" max="14379" width="22.26953125" style="208" customWidth="1"/>
    <col min="14380" max="14380" width="23.81640625" style="208" customWidth="1"/>
    <col min="14381" max="14381" width="20.81640625" style="208" customWidth="1"/>
    <col min="14382" max="14382" width="9.36328125" style="208" customWidth="1"/>
    <col min="14383" max="14383" width="26.90625" style="208" customWidth="1"/>
    <col min="14384" max="14384" width="16.08984375" style="208" customWidth="1"/>
    <col min="14385" max="14593" width="7.90625" style="208"/>
    <col min="14594" max="14594" width="2.6328125" style="208" customWidth="1"/>
    <col min="14595" max="14595" width="5.90625" style="208" customWidth="1"/>
    <col min="14596" max="14596" width="5.54296875" style="208" customWidth="1"/>
    <col min="14597" max="14600" width="2.6328125" style="208" customWidth="1"/>
    <col min="14601" max="14601" width="8.54296875" style="208" customWidth="1"/>
    <col min="14602" max="14602" width="2.6328125" style="208" customWidth="1"/>
    <col min="14603" max="14603" width="31.26953125" style="208" customWidth="1"/>
    <col min="14604" max="14606" width="0" style="208" hidden="1" customWidth="1"/>
    <col min="14607" max="14607" width="24.26953125" style="208" customWidth="1"/>
    <col min="14608" max="14608" width="17.6328125" style="208" customWidth="1"/>
    <col min="14609" max="14609" width="19.7265625" style="208" customWidth="1"/>
    <col min="14610" max="14610" width="20.81640625" style="208" customWidth="1"/>
    <col min="14611" max="14611" width="16.08984375" style="208" customWidth="1"/>
    <col min="14612" max="14612" width="16.7265625" style="208" customWidth="1"/>
    <col min="14613" max="14613" width="15.7265625" style="208" customWidth="1"/>
    <col min="14614" max="14614" width="18.36328125" style="208" customWidth="1"/>
    <col min="14615" max="14615" width="19.81640625" style="208" customWidth="1"/>
    <col min="14616" max="14616" width="23.26953125" style="208" customWidth="1"/>
    <col min="14617" max="14617" width="19.81640625" style="208" customWidth="1"/>
    <col min="14618" max="14618" width="17.08984375" style="208" customWidth="1"/>
    <col min="14619" max="14620" width="24.81640625" style="208" customWidth="1"/>
    <col min="14621" max="14621" width="21.6328125" style="208" customWidth="1"/>
    <col min="14622" max="14622" width="0" style="208" hidden="1" customWidth="1"/>
    <col min="14623" max="14623" width="24.08984375" style="208" customWidth="1"/>
    <col min="14624" max="14624" width="21.1796875" style="208" customWidth="1"/>
    <col min="14625" max="14625" width="23.81640625" style="208" customWidth="1"/>
    <col min="14626" max="14626" width="21.54296875" style="208" customWidth="1"/>
    <col min="14627" max="14627" width="15.36328125" style="208" customWidth="1"/>
    <col min="14628" max="14631" width="0" style="208" hidden="1" customWidth="1"/>
    <col min="14632" max="14632" width="2.08984375" style="208" customWidth="1"/>
    <col min="14633" max="14633" width="18.36328125" style="208" customWidth="1"/>
    <col min="14634" max="14634" width="20.26953125" style="208" customWidth="1"/>
    <col min="14635" max="14635" width="22.26953125" style="208" customWidth="1"/>
    <col min="14636" max="14636" width="23.81640625" style="208" customWidth="1"/>
    <col min="14637" max="14637" width="20.81640625" style="208" customWidth="1"/>
    <col min="14638" max="14638" width="9.36328125" style="208" customWidth="1"/>
    <col min="14639" max="14639" width="26.90625" style="208" customWidth="1"/>
    <col min="14640" max="14640" width="16.08984375" style="208" customWidth="1"/>
    <col min="14641" max="14849" width="7.90625" style="208"/>
    <col min="14850" max="14850" width="2.6328125" style="208" customWidth="1"/>
    <col min="14851" max="14851" width="5.90625" style="208" customWidth="1"/>
    <col min="14852" max="14852" width="5.54296875" style="208" customWidth="1"/>
    <col min="14853" max="14856" width="2.6328125" style="208" customWidth="1"/>
    <col min="14857" max="14857" width="8.54296875" style="208" customWidth="1"/>
    <col min="14858" max="14858" width="2.6328125" style="208" customWidth="1"/>
    <col min="14859" max="14859" width="31.26953125" style="208" customWidth="1"/>
    <col min="14860" max="14862" width="0" style="208" hidden="1" customWidth="1"/>
    <col min="14863" max="14863" width="24.26953125" style="208" customWidth="1"/>
    <col min="14864" max="14864" width="17.6328125" style="208" customWidth="1"/>
    <col min="14865" max="14865" width="19.7265625" style="208" customWidth="1"/>
    <col min="14866" max="14866" width="20.81640625" style="208" customWidth="1"/>
    <col min="14867" max="14867" width="16.08984375" style="208" customWidth="1"/>
    <col min="14868" max="14868" width="16.7265625" style="208" customWidth="1"/>
    <col min="14869" max="14869" width="15.7265625" style="208" customWidth="1"/>
    <col min="14870" max="14870" width="18.36328125" style="208" customWidth="1"/>
    <col min="14871" max="14871" width="19.81640625" style="208" customWidth="1"/>
    <col min="14872" max="14872" width="23.26953125" style="208" customWidth="1"/>
    <col min="14873" max="14873" width="19.81640625" style="208" customWidth="1"/>
    <col min="14874" max="14874" width="17.08984375" style="208" customWidth="1"/>
    <col min="14875" max="14876" width="24.81640625" style="208" customWidth="1"/>
    <col min="14877" max="14877" width="21.6328125" style="208" customWidth="1"/>
    <col min="14878" max="14878" width="0" style="208" hidden="1" customWidth="1"/>
    <col min="14879" max="14879" width="24.08984375" style="208" customWidth="1"/>
    <col min="14880" max="14880" width="21.1796875" style="208" customWidth="1"/>
    <col min="14881" max="14881" width="23.81640625" style="208" customWidth="1"/>
    <col min="14882" max="14882" width="21.54296875" style="208" customWidth="1"/>
    <col min="14883" max="14883" width="15.36328125" style="208" customWidth="1"/>
    <col min="14884" max="14887" width="0" style="208" hidden="1" customWidth="1"/>
    <col min="14888" max="14888" width="2.08984375" style="208" customWidth="1"/>
    <col min="14889" max="14889" width="18.36328125" style="208" customWidth="1"/>
    <col min="14890" max="14890" width="20.26953125" style="208" customWidth="1"/>
    <col min="14891" max="14891" width="22.26953125" style="208" customWidth="1"/>
    <col min="14892" max="14892" width="23.81640625" style="208" customWidth="1"/>
    <col min="14893" max="14893" width="20.81640625" style="208" customWidth="1"/>
    <col min="14894" max="14894" width="9.36328125" style="208" customWidth="1"/>
    <col min="14895" max="14895" width="26.90625" style="208" customWidth="1"/>
    <col min="14896" max="14896" width="16.08984375" style="208" customWidth="1"/>
    <col min="14897" max="15105" width="7.90625" style="208"/>
    <col min="15106" max="15106" width="2.6328125" style="208" customWidth="1"/>
    <col min="15107" max="15107" width="5.90625" style="208" customWidth="1"/>
    <col min="15108" max="15108" width="5.54296875" style="208" customWidth="1"/>
    <col min="15109" max="15112" width="2.6328125" style="208" customWidth="1"/>
    <col min="15113" max="15113" width="8.54296875" style="208" customWidth="1"/>
    <col min="15114" max="15114" width="2.6328125" style="208" customWidth="1"/>
    <col min="15115" max="15115" width="31.26953125" style="208" customWidth="1"/>
    <col min="15116" max="15118" width="0" style="208" hidden="1" customWidth="1"/>
    <col min="15119" max="15119" width="24.26953125" style="208" customWidth="1"/>
    <col min="15120" max="15120" width="17.6328125" style="208" customWidth="1"/>
    <col min="15121" max="15121" width="19.7265625" style="208" customWidth="1"/>
    <col min="15122" max="15122" width="20.81640625" style="208" customWidth="1"/>
    <col min="15123" max="15123" width="16.08984375" style="208" customWidth="1"/>
    <col min="15124" max="15124" width="16.7265625" style="208" customWidth="1"/>
    <col min="15125" max="15125" width="15.7265625" style="208" customWidth="1"/>
    <col min="15126" max="15126" width="18.36328125" style="208" customWidth="1"/>
    <col min="15127" max="15127" width="19.81640625" style="208" customWidth="1"/>
    <col min="15128" max="15128" width="23.26953125" style="208" customWidth="1"/>
    <col min="15129" max="15129" width="19.81640625" style="208" customWidth="1"/>
    <col min="15130" max="15130" width="17.08984375" style="208" customWidth="1"/>
    <col min="15131" max="15132" width="24.81640625" style="208" customWidth="1"/>
    <col min="15133" max="15133" width="21.6328125" style="208" customWidth="1"/>
    <col min="15134" max="15134" width="0" style="208" hidden="1" customWidth="1"/>
    <col min="15135" max="15135" width="24.08984375" style="208" customWidth="1"/>
    <col min="15136" max="15136" width="21.1796875" style="208" customWidth="1"/>
    <col min="15137" max="15137" width="23.81640625" style="208" customWidth="1"/>
    <col min="15138" max="15138" width="21.54296875" style="208" customWidth="1"/>
    <col min="15139" max="15139" width="15.36328125" style="208" customWidth="1"/>
    <col min="15140" max="15143" width="0" style="208" hidden="1" customWidth="1"/>
    <col min="15144" max="15144" width="2.08984375" style="208" customWidth="1"/>
    <col min="15145" max="15145" width="18.36328125" style="208" customWidth="1"/>
    <col min="15146" max="15146" width="20.26953125" style="208" customWidth="1"/>
    <col min="15147" max="15147" width="22.26953125" style="208" customWidth="1"/>
    <col min="15148" max="15148" width="23.81640625" style="208" customWidth="1"/>
    <col min="15149" max="15149" width="20.81640625" style="208" customWidth="1"/>
    <col min="15150" max="15150" width="9.36328125" style="208" customWidth="1"/>
    <col min="15151" max="15151" width="26.90625" style="208" customWidth="1"/>
    <col min="15152" max="15152" width="16.08984375" style="208" customWidth="1"/>
    <col min="15153" max="15361" width="7.90625" style="208"/>
    <col min="15362" max="15362" width="2.6328125" style="208" customWidth="1"/>
    <col min="15363" max="15363" width="5.90625" style="208" customWidth="1"/>
    <col min="15364" max="15364" width="5.54296875" style="208" customWidth="1"/>
    <col min="15365" max="15368" width="2.6328125" style="208" customWidth="1"/>
    <col min="15369" max="15369" width="8.54296875" style="208" customWidth="1"/>
    <col min="15370" max="15370" width="2.6328125" style="208" customWidth="1"/>
    <col min="15371" max="15371" width="31.26953125" style="208" customWidth="1"/>
    <col min="15372" max="15374" width="0" style="208" hidden="1" customWidth="1"/>
    <col min="15375" max="15375" width="24.26953125" style="208" customWidth="1"/>
    <col min="15376" max="15376" width="17.6328125" style="208" customWidth="1"/>
    <col min="15377" max="15377" width="19.7265625" style="208" customWidth="1"/>
    <col min="15378" max="15378" width="20.81640625" style="208" customWidth="1"/>
    <col min="15379" max="15379" width="16.08984375" style="208" customWidth="1"/>
    <col min="15380" max="15380" width="16.7265625" style="208" customWidth="1"/>
    <col min="15381" max="15381" width="15.7265625" style="208" customWidth="1"/>
    <col min="15382" max="15382" width="18.36328125" style="208" customWidth="1"/>
    <col min="15383" max="15383" width="19.81640625" style="208" customWidth="1"/>
    <col min="15384" max="15384" width="23.26953125" style="208" customWidth="1"/>
    <col min="15385" max="15385" width="19.81640625" style="208" customWidth="1"/>
    <col min="15386" max="15386" width="17.08984375" style="208" customWidth="1"/>
    <col min="15387" max="15388" width="24.81640625" style="208" customWidth="1"/>
    <col min="15389" max="15389" width="21.6328125" style="208" customWidth="1"/>
    <col min="15390" max="15390" width="0" style="208" hidden="1" customWidth="1"/>
    <col min="15391" max="15391" width="24.08984375" style="208" customWidth="1"/>
    <col min="15392" max="15392" width="21.1796875" style="208" customWidth="1"/>
    <col min="15393" max="15393" width="23.81640625" style="208" customWidth="1"/>
    <col min="15394" max="15394" width="21.54296875" style="208" customWidth="1"/>
    <col min="15395" max="15395" width="15.36328125" style="208" customWidth="1"/>
    <col min="15396" max="15399" width="0" style="208" hidden="1" customWidth="1"/>
    <col min="15400" max="15400" width="2.08984375" style="208" customWidth="1"/>
    <col min="15401" max="15401" width="18.36328125" style="208" customWidth="1"/>
    <col min="15402" max="15402" width="20.26953125" style="208" customWidth="1"/>
    <col min="15403" max="15403" width="22.26953125" style="208" customWidth="1"/>
    <col min="15404" max="15404" width="23.81640625" style="208" customWidth="1"/>
    <col min="15405" max="15405" width="20.81640625" style="208" customWidth="1"/>
    <col min="15406" max="15406" width="9.36328125" style="208" customWidth="1"/>
    <col min="15407" max="15407" width="26.90625" style="208" customWidth="1"/>
    <col min="15408" max="15408" width="16.08984375" style="208" customWidth="1"/>
    <col min="15409" max="15617" width="7.90625" style="208"/>
    <col min="15618" max="15618" width="2.6328125" style="208" customWidth="1"/>
    <col min="15619" max="15619" width="5.90625" style="208" customWidth="1"/>
    <col min="15620" max="15620" width="5.54296875" style="208" customWidth="1"/>
    <col min="15621" max="15624" width="2.6328125" style="208" customWidth="1"/>
    <col min="15625" max="15625" width="8.54296875" style="208" customWidth="1"/>
    <col min="15626" max="15626" width="2.6328125" style="208" customWidth="1"/>
    <col min="15627" max="15627" width="31.26953125" style="208" customWidth="1"/>
    <col min="15628" max="15630" width="0" style="208" hidden="1" customWidth="1"/>
    <col min="15631" max="15631" width="24.26953125" style="208" customWidth="1"/>
    <col min="15632" max="15632" width="17.6328125" style="208" customWidth="1"/>
    <col min="15633" max="15633" width="19.7265625" style="208" customWidth="1"/>
    <col min="15634" max="15634" width="20.81640625" style="208" customWidth="1"/>
    <col min="15635" max="15635" width="16.08984375" style="208" customWidth="1"/>
    <col min="15636" max="15636" width="16.7265625" style="208" customWidth="1"/>
    <col min="15637" max="15637" width="15.7265625" style="208" customWidth="1"/>
    <col min="15638" max="15638" width="18.36328125" style="208" customWidth="1"/>
    <col min="15639" max="15639" width="19.81640625" style="208" customWidth="1"/>
    <col min="15640" max="15640" width="23.26953125" style="208" customWidth="1"/>
    <col min="15641" max="15641" width="19.81640625" style="208" customWidth="1"/>
    <col min="15642" max="15642" width="17.08984375" style="208" customWidth="1"/>
    <col min="15643" max="15644" width="24.81640625" style="208" customWidth="1"/>
    <col min="15645" max="15645" width="21.6328125" style="208" customWidth="1"/>
    <col min="15646" max="15646" width="0" style="208" hidden="1" customWidth="1"/>
    <col min="15647" max="15647" width="24.08984375" style="208" customWidth="1"/>
    <col min="15648" max="15648" width="21.1796875" style="208" customWidth="1"/>
    <col min="15649" max="15649" width="23.81640625" style="208" customWidth="1"/>
    <col min="15650" max="15650" width="21.54296875" style="208" customWidth="1"/>
    <col min="15651" max="15651" width="15.36328125" style="208" customWidth="1"/>
    <col min="15652" max="15655" width="0" style="208" hidden="1" customWidth="1"/>
    <col min="15656" max="15656" width="2.08984375" style="208" customWidth="1"/>
    <col min="15657" max="15657" width="18.36328125" style="208" customWidth="1"/>
    <col min="15658" max="15658" width="20.26953125" style="208" customWidth="1"/>
    <col min="15659" max="15659" width="22.26953125" style="208" customWidth="1"/>
    <col min="15660" max="15660" width="23.81640625" style="208" customWidth="1"/>
    <col min="15661" max="15661" width="20.81640625" style="208" customWidth="1"/>
    <col min="15662" max="15662" width="9.36328125" style="208" customWidth="1"/>
    <col min="15663" max="15663" width="26.90625" style="208" customWidth="1"/>
    <col min="15664" max="15664" width="16.08984375" style="208" customWidth="1"/>
    <col min="15665" max="15873" width="7.90625" style="208"/>
    <col min="15874" max="15874" width="2.6328125" style="208" customWidth="1"/>
    <col min="15875" max="15875" width="5.90625" style="208" customWidth="1"/>
    <col min="15876" max="15876" width="5.54296875" style="208" customWidth="1"/>
    <col min="15877" max="15880" width="2.6328125" style="208" customWidth="1"/>
    <col min="15881" max="15881" width="8.54296875" style="208" customWidth="1"/>
    <col min="15882" max="15882" width="2.6328125" style="208" customWidth="1"/>
    <col min="15883" max="15883" width="31.26953125" style="208" customWidth="1"/>
    <col min="15884" max="15886" width="0" style="208" hidden="1" customWidth="1"/>
    <col min="15887" max="15887" width="24.26953125" style="208" customWidth="1"/>
    <col min="15888" max="15888" width="17.6328125" style="208" customWidth="1"/>
    <col min="15889" max="15889" width="19.7265625" style="208" customWidth="1"/>
    <col min="15890" max="15890" width="20.81640625" style="208" customWidth="1"/>
    <col min="15891" max="15891" width="16.08984375" style="208" customWidth="1"/>
    <col min="15892" max="15892" width="16.7265625" style="208" customWidth="1"/>
    <col min="15893" max="15893" width="15.7265625" style="208" customWidth="1"/>
    <col min="15894" max="15894" width="18.36328125" style="208" customWidth="1"/>
    <col min="15895" max="15895" width="19.81640625" style="208" customWidth="1"/>
    <col min="15896" max="15896" width="23.26953125" style="208" customWidth="1"/>
    <col min="15897" max="15897" width="19.81640625" style="208" customWidth="1"/>
    <col min="15898" max="15898" width="17.08984375" style="208" customWidth="1"/>
    <col min="15899" max="15900" width="24.81640625" style="208" customWidth="1"/>
    <col min="15901" max="15901" width="21.6328125" style="208" customWidth="1"/>
    <col min="15902" max="15902" width="0" style="208" hidden="1" customWidth="1"/>
    <col min="15903" max="15903" width="24.08984375" style="208" customWidth="1"/>
    <col min="15904" max="15904" width="21.1796875" style="208" customWidth="1"/>
    <col min="15905" max="15905" width="23.81640625" style="208" customWidth="1"/>
    <col min="15906" max="15906" width="21.54296875" style="208" customWidth="1"/>
    <col min="15907" max="15907" width="15.36328125" style="208" customWidth="1"/>
    <col min="15908" max="15911" width="0" style="208" hidden="1" customWidth="1"/>
    <col min="15912" max="15912" width="2.08984375" style="208" customWidth="1"/>
    <col min="15913" max="15913" width="18.36328125" style="208" customWidth="1"/>
    <col min="15914" max="15914" width="20.26953125" style="208" customWidth="1"/>
    <col min="15915" max="15915" width="22.26953125" style="208" customWidth="1"/>
    <col min="15916" max="15916" width="23.81640625" style="208" customWidth="1"/>
    <col min="15917" max="15917" width="20.81640625" style="208" customWidth="1"/>
    <col min="15918" max="15918" width="9.36328125" style="208" customWidth="1"/>
    <col min="15919" max="15919" width="26.90625" style="208" customWidth="1"/>
    <col min="15920" max="15920" width="16.08984375" style="208" customWidth="1"/>
    <col min="15921" max="16129" width="7.90625" style="208"/>
    <col min="16130" max="16130" width="2.6328125" style="208" customWidth="1"/>
    <col min="16131" max="16131" width="5.90625" style="208" customWidth="1"/>
    <col min="16132" max="16132" width="5.54296875" style="208" customWidth="1"/>
    <col min="16133" max="16136" width="2.6328125" style="208" customWidth="1"/>
    <col min="16137" max="16137" width="8.54296875" style="208" customWidth="1"/>
    <col min="16138" max="16138" width="2.6328125" style="208" customWidth="1"/>
    <col min="16139" max="16139" width="31.26953125" style="208" customWidth="1"/>
    <col min="16140" max="16142" width="0" style="208" hidden="1" customWidth="1"/>
    <col min="16143" max="16143" width="24.26953125" style="208" customWidth="1"/>
    <col min="16144" max="16144" width="17.6328125" style="208" customWidth="1"/>
    <col min="16145" max="16145" width="19.7265625" style="208" customWidth="1"/>
    <col min="16146" max="16146" width="20.81640625" style="208" customWidth="1"/>
    <col min="16147" max="16147" width="16.08984375" style="208" customWidth="1"/>
    <col min="16148" max="16148" width="16.7265625" style="208" customWidth="1"/>
    <col min="16149" max="16149" width="15.7265625" style="208" customWidth="1"/>
    <col min="16150" max="16150" width="18.36328125" style="208" customWidth="1"/>
    <col min="16151" max="16151" width="19.81640625" style="208" customWidth="1"/>
    <col min="16152" max="16152" width="23.26953125" style="208" customWidth="1"/>
    <col min="16153" max="16153" width="19.81640625" style="208" customWidth="1"/>
    <col min="16154" max="16154" width="17.08984375" style="208" customWidth="1"/>
    <col min="16155" max="16156" width="24.81640625" style="208" customWidth="1"/>
    <col min="16157" max="16157" width="21.6328125" style="208" customWidth="1"/>
    <col min="16158" max="16158" width="0" style="208" hidden="1" customWidth="1"/>
    <col min="16159" max="16159" width="24.08984375" style="208" customWidth="1"/>
    <col min="16160" max="16160" width="21.1796875" style="208" customWidth="1"/>
    <col min="16161" max="16161" width="23.81640625" style="208" customWidth="1"/>
    <col min="16162" max="16162" width="21.54296875" style="208" customWidth="1"/>
    <col min="16163" max="16163" width="15.36328125" style="208" customWidth="1"/>
    <col min="16164" max="16167" width="0" style="208" hidden="1" customWidth="1"/>
    <col min="16168" max="16168" width="2.08984375" style="208" customWidth="1"/>
    <col min="16169" max="16169" width="18.36328125" style="208" customWidth="1"/>
    <col min="16170" max="16170" width="20.26953125" style="208" customWidth="1"/>
    <col min="16171" max="16171" width="22.26953125" style="208" customWidth="1"/>
    <col min="16172" max="16172" width="23.81640625" style="208" customWidth="1"/>
    <col min="16173" max="16173" width="20.81640625" style="208" customWidth="1"/>
    <col min="16174" max="16174" width="9.36328125" style="208" customWidth="1"/>
    <col min="16175" max="16175" width="26.90625" style="208" customWidth="1"/>
    <col min="16176" max="16176" width="16.08984375" style="208" customWidth="1"/>
    <col min="16177" max="16384" width="7.90625" style="208"/>
  </cols>
  <sheetData>
    <row r="1" spans="1:48" ht="18" customHeight="1" x14ac:dyDescent="0.35">
      <c r="A1" s="807" t="s">
        <v>143</v>
      </c>
      <c r="B1" s="807"/>
      <c r="C1" s="807"/>
      <c r="D1" s="807"/>
      <c r="E1" s="807"/>
      <c r="F1" s="807"/>
      <c r="G1" s="807"/>
      <c r="H1" s="807"/>
      <c r="I1" s="807"/>
      <c r="J1" s="807"/>
      <c r="K1" s="807"/>
      <c r="L1" s="807"/>
      <c r="M1" s="807"/>
      <c r="N1" s="807"/>
      <c r="O1" s="807"/>
      <c r="P1" s="807"/>
      <c r="Q1" s="807"/>
      <c r="R1" s="807"/>
      <c r="S1" s="807"/>
      <c r="T1" s="807"/>
      <c r="U1" s="807"/>
      <c r="V1" s="807"/>
      <c r="W1" s="807"/>
      <c r="X1" s="807"/>
      <c r="Y1" s="807"/>
      <c r="Z1" s="807"/>
      <c r="AA1" s="807"/>
      <c r="AB1" s="807"/>
      <c r="AC1" s="501"/>
      <c r="AD1" s="501"/>
      <c r="AF1" s="508"/>
    </row>
    <row r="2" spans="1:48" ht="25.5" customHeight="1" x14ac:dyDescent="0.35">
      <c r="A2" s="808" t="s">
        <v>144</v>
      </c>
      <c r="B2" s="808"/>
      <c r="C2" s="808"/>
      <c r="D2" s="808"/>
      <c r="E2" s="808"/>
      <c r="F2" s="808"/>
      <c r="G2" s="808"/>
      <c r="H2" s="808"/>
      <c r="I2" s="808"/>
      <c r="J2" s="808"/>
      <c r="K2" s="808"/>
      <c r="L2" s="808"/>
      <c r="M2" s="808"/>
      <c r="N2" s="808"/>
      <c r="O2" s="808"/>
      <c r="P2" s="808"/>
      <c r="Q2" s="808"/>
      <c r="R2" s="808"/>
      <c r="S2" s="808"/>
      <c r="T2" s="808"/>
      <c r="U2" s="808"/>
      <c r="V2" s="808"/>
      <c r="W2" s="808"/>
      <c r="X2" s="808"/>
      <c r="Y2" s="808"/>
      <c r="Z2" s="808"/>
      <c r="AA2" s="808"/>
      <c r="AB2" s="808"/>
      <c r="AC2" s="501"/>
      <c r="AD2" s="501"/>
      <c r="AE2" s="508"/>
      <c r="AF2" s="508"/>
      <c r="AG2" s="508"/>
      <c r="AH2" s="513"/>
      <c r="AR2" s="510">
        <f>SUM(AR4-AQ4)</f>
        <v>0</v>
      </c>
    </row>
    <row r="3" spans="1:48" ht="36.75" customHeight="1" x14ac:dyDescent="0.4">
      <c r="A3" s="514"/>
      <c r="B3" s="847"/>
      <c r="C3" s="847"/>
      <c r="D3" s="847"/>
      <c r="E3" s="847"/>
      <c r="F3" s="847"/>
      <c r="G3" s="847"/>
      <c r="H3" s="847"/>
      <c r="I3" s="847"/>
      <c r="J3" s="34">
        <f>SUM(N12-N15)</f>
        <v>0</v>
      </c>
      <c r="K3" s="514"/>
      <c r="L3" s="514"/>
      <c r="M3" s="514"/>
      <c r="N3" s="514"/>
      <c r="O3" s="35"/>
      <c r="P3" s="515"/>
      <c r="Q3" s="514"/>
      <c r="R3" s="514"/>
      <c r="S3" s="514"/>
      <c r="T3" s="514"/>
      <c r="U3" s="514"/>
      <c r="V3" s="514"/>
      <c r="W3" s="514"/>
      <c r="X3" s="514"/>
      <c r="Y3" s="516"/>
      <c r="Z3" s="514"/>
      <c r="AA3" s="514"/>
      <c r="AB3" s="514"/>
      <c r="AC3" s="501"/>
      <c r="AD3" s="501"/>
      <c r="AG3" s="208" t="s">
        <v>145</v>
      </c>
      <c r="AN3" s="517"/>
    </row>
    <row r="4" spans="1:48" ht="27.75" customHeight="1" x14ac:dyDescent="0.4">
      <c r="A4" s="36" t="s">
        <v>146</v>
      </c>
      <c r="B4" s="37" t="s">
        <v>146</v>
      </c>
      <c r="C4" s="37" t="s">
        <v>146</v>
      </c>
      <c r="D4" s="37" t="s">
        <v>146</v>
      </c>
      <c r="E4" s="37" t="s">
        <v>146</v>
      </c>
      <c r="F4" s="37" t="s">
        <v>146</v>
      </c>
      <c r="G4" s="37" t="s">
        <v>146</v>
      </c>
      <c r="H4" s="37" t="s">
        <v>146</v>
      </c>
      <c r="I4" s="37" t="s">
        <v>146</v>
      </c>
      <c r="J4" s="315">
        <f>SUM(O12-O110)</f>
        <v>-2584700000</v>
      </c>
      <c r="K4" s="848" t="s">
        <v>147</v>
      </c>
      <c r="L4" s="848" t="s">
        <v>148</v>
      </c>
      <c r="M4" s="848" t="s">
        <v>149</v>
      </c>
      <c r="N4" s="38"/>
      <c r="O4" s="39"/>
      <c r="P4" s="40" t="s">
        <v>146</v>
      </c>
      <c r="Q4" s="40" t="s">
        <v>146</v>
      </c>
      <c r="R4" s="41" t="s">
        <v>332</v>
      </c>
      <c r="S4" s="42"/>
      <c r="T4" s="42"/>
      <c r="U4" s="42"/>
      <c r="V4" s="42"/>
      <c r="W4" s="43"/>
      <c r="X4" s="43"/>
      <c r="Y4" s="44"/>
      <c r="Z4" s="45"/>
      <c r="AA4" s="46"/>
      <c r="AB4" s="850" t="s">
        <v>150</v>
      </c>
      <c r="AC4" s="851"/>
      <c r="AD4" s="851"/>
      <c r="AE4" s="851"/>
      <c r="AF4" s="851"/>
      <c r="AG4" s="47"/>
      <c r="AH4" s="48"/>
      <c r="AI4" s="49"/>
      <c r="AJ4" s="48"/>
      <c r="AK4" s="61"/>
      <c r="AL4" s="48"/>
      <c r="AM4" s="829" t="s">
        <v>151</v>
      </c>
      <c r="AP4" s="508" t="e">
        <f>#REF!+#REF!</f>
        <v>#REF!</v>
      </c>
      <c r="AQ4" s="316">
        <f>SUM(AQ42+AQ60)</f>
        <v>0</v>
      </c>
      <c r="AR4" s="316">
        <f>SUM(AR42+AR60)</f>
        <v>0</v>
      </c>
      <c r="AS4" s="50">
        <f>SUM(AR4-AQ4)</f>
        <v>0</v>
      </c>
      <c r="AT4" s="51"/>
      <c r="AU4" s="51" t="s">
        <v>152</v>
      </c>
    </row>
    <row r="5" spans="1:48" ht="102.75" customHeight="1" x14ac:dyDescent="0.35">
      <c r="A5" s="518" t="s">
        <v>153</v>
      </c>
      <c r="B5" s="53" t="s">
        <v>154</v>
      </c>
      <c r="C5" s="53" t="s">
        <v>155</v>
      </c>
      <c r="D5" s="53" t="s">
        <v>156</v>
      </c>
      <c r="E5" s="53" t="s">
        <v>157</v>
      </c>
      <c r="F5" s="53" t="s">
        <v>158</v>
      </c>
      <c r="G5" s="53" t="s">
        <v>159</v>
      </c>
      <c r="H5" s="53" t="s">
        <v>160</v>
      </c>
      <c r="I5" s="53" t="s">
        <v>161</v>
      </c>
      <c r="J5" s="502" t="s">
        <v>162</v>
      </c>
      <c r="K5" s="849"/>
      <c r="L5" s="849"/>
      <c r="M5" s="849"/>
      <c r="N5" s="502" t="s">
        <v>163</v>
      </c>
      <c r="O5" s="502" t="s">
        <v>164</v>
      </c>
      <c r="P5" s="502" t="s">
        <v>165</v>
      </c>
      <c r="Q5" s="54" t="s">
        <v>166</v>
      </c>
      <c r="R5" s="502" t="s">
        <v>167</v>
      </c>
      <c r="S5" s="55" t="s">
        <v>168</v>
      </c>
      <c r="T5" s="55" t="s">
        <v>310</v>
      </c>
      <c r="U5" s="55" t="s">
        <v>311</v>
      </c>
      <c r="V5" s="55" t="s">
        <v>169</v>
      </c>
      <c r="W5" s="502" t="s">
        <v>170</v>
      </c>
      <c r="X5" s="502" t="s">
        <v>384</v>
      </c>
      <c r="Y5" s="56" t="s">
        <v>171</v>
      </c>
      <c r="Z5" s="57" t="s">
        <v>172</v>
      </c>
      <c r="AA5" s="502" t="s">
        <v>173</v>
      </c>
      <c r="AB5" s="58" t="s">
        <v>174</v>
      </c>
      <c r="AC5" s="59" t="s">
        <v>175</v>
      </c>
      <c r="AD5" s="59" t="s">
        <v>176</v>
      </c>
      <c r="AE5" s="60" t="s">
        <v>177</v>
      </c>
      <c r="AF5" s="60" t="s">
        <v>178</v>
      </c>
      <c r="AG5" s="60" t="s">
        <v>179</v>
      </c>
      <c r="AH5" s="61" t="s">
        <v>180</v>
      </c>
      <c r="AI5" s="317" t="s">
        <v>181</v>
      </c>
      <c r="AJ5" s="318" t="s">
        <v>182</v>
      </c>
      <c r="AK5" s="61" t="s">
        <v>183</v>
      </c>
      <c r="AL5" s="49" t="s">
        <v>184</v>
      </c>
      <c r="AM5" s="830"/>
      <c r="AN5" s="319"/>
      <c r="AO5" s="62" t="s">
        <v>185</v>
      </c>
      <c r="AP5" s="62" t="s">
        <v>186</v>
      </c>
      <c r="AQ5" s="831" t="s">
        <v>187</v>
      </c>
      <c r="AR5" s="831"/>
    </row>
    <row r="6" spans="1:48" s="210" customFormat="1" ht="19.5" customHeight="1" x14ac:dyDescent="0.35">
      <c r="A6" s="519"/>
      <c r="B6" s="63"/>
      <c r="C6" s="63"/>
      <c r="D6" s="63"/>
      <c r="E6" s="63"/>
      <c r="F6" s="64"/>
      <c r="G6" s="64"/>
      <c r="H6" s="64"/>
      <c r="I6" s="64"/>
      <c r="J6" s="65"/>
      <c r="K6" s="66"/>
      <c r="L6" s="66"/>
      <c r="M6" s="66"/>
      <c r="N6" s="67"/>
      <c r="O6" s="65"/>
      <c r="P6" s="65"/>
      <c r="Q6" s="68"/>
      <c r="R6" s="65"/>
      <c r="S6" s="69"/>
      <c r="T6" s="69"/>
      <c r="U6" s="69"/>
      <c r="V6" s="69"/>
      <c r="W6" s="65"/>
      <c r="X6" s="65"/>
      <c r="Y6" s="70"/>
      <c r="Z6" s="71"/>
      <c r="AA6" s="65"/>
      <c r="AB6" s="72"/>
      <c r="AC6" s="73"/>
      <c r="AD6" s="73"/>
      <c r="AE6" s="74"/>
      <c r="AF6" s="74"/>
      <c r="AG6" s="74"/>
      <c r="AH6" s="75"/>
      <c r="AI6" s="320"/>
      <c r="AJ6" s="321"/>
      <c r="AK6" s="520"/>
      <c r="AL6" s="76"/>
      <c r="AM6" s="322"/>
      <c r="AN6" s="323"/>
      <c r="AO6" s="77"/>
      <c r="AP6" s="77"/>
      <c r="AQ6" s="324"/>
      <c r="AR6" s="325"/>
      <c r="AS6" s="521"/>
      <c r="AV6" s="522"/>
    </row>
    <row r="7" spans="1:48" s="536" customFormat="1" ht="37.5" customHeight="1" x14ac:dyDescent="0.35">
      <c r="A7" s="523" t="s">
        <v>32</v>
      </c>
      <c r="B7" s="524" t="s">
        <v>188</v>
      </c>
      <c r="C7" s="524" t="s">
        <v>189</v>
      </c>
      <c r="D7" s="524"/>
      <c r="E7" s="524"/>
      <c r="F7" s="525"/>
      <c r="G7" s="525"/>
      <c r="H7" s="525"/>
      <c r="I7" s="525"/>
      <c r="J7" s="79" t="s">
        <v>190</v>
      </c>
      <c r="K7" s="92"/>
      <c r="L7" s="92">
        <v>21561938</v>
      </c>
      <c r="M7" s="92"/>
      <c r="N7" s="326">
        <f t="shared" ref="N7:AH7" si="0">SUM(N8)</f>
        <v>40830000</v>
      </c>
      <c r="O7" s="80">
        <f t="shared" si="0"/>
        <v>40830000</v>
      </c>
      <c r="P7" s="80">
        <f t="shared" si="0"/>
        <v>0</v>
      </c>
      <c r="Q7" s="80">
        <f t="shared" si="0"/>
        <v>0</v>
      </c>
      <c r="R7" s="80">
        <f t="shared" si="0"/>
        <v>40830000</v>
      </c>
      <c r="S7" s="80">
        <f t="shared" si="0"/>
        <v>0</v>
      </c>
      <c r="T7" s="80">
        <f t="shared" si="0"/>
        <v>0</v>
      </c>
      <c r="U7" s="80">
        <f t="shared" si="0"/>
        <v>0</v>
      </c>
      <c r="V7" s="80">
        <f t="shared" si="0"/>
        <v>0</v>
      </c>
      <c r="W7" s="80">
        <f t="shared" si="0"/>
        <v>40830000</v>
      </c>
      <c r="X7" s="80">
        <f t="shared" si="0"/>
        <v>0</v>
      </c>
      <c r="Y7" s="80">
        <f t="shared" si="0"/>
        <v>0</v>
      </c>
      <c r="Z7" s="80">
        <f t="shared" si="0"/>
        <v>0</v>
      </c>
      <c r="AA7" s="80">
        <f t="shared" si="0"/>
        <v>0</v>
      </c>
      <c r="AB7" s="80">
        <f t="shared" si="0"/>
        <v>0</v>
      </c>
      <c r="AC7" s="80">
        <f t="shared" si="0"/>
        <v>0</v>
      </c>
      <c r="AD7" s="80">
        <f t="shared" si="0"/>
        <v>0</v>
      </c>
      <c r="AE7" s="80">
        <f t="shared" si="0"/>
        <v>0</v>
      </c>
      <c r="AF7" s="80">
        <f t="shared" si="0"/>
        <v>0</v>
      </c>
      <c r="AG7" s="80">
        <f t="shared" si="0"/>
        <v>0</v>
      </c>
      <c r="AH7" s="80">
        <f t="shared" si="0"/>
        <v>40830000</v>
      </c>
      <c r="AI7" s="526" t="s">
        <v>72</v>
      </c>
      <c r="AJ7" s="527"/>
      <c r="AK7" s="94"/>
      <c r="AL7" s="528" t="e">
        <f>SUM(AE7-AF7-#REF!-#REF!)</f>
        <v>#REF!</v>
      </c>
      <c r="AM7" s="529">
        <f>SUM(AH7-AO7)/(AH7)</f>
        <v>1</v>
      </c>
      <c r="AN7" s="530"/>
      <c r="AO7" s="531"/>
      <c r="AP7" s="532"/>
      <c r="AQ7" s="533"/>
      <c r="AR7" s="534"/>
      <c r="AS7" s="535"/>
      <c r="AV7" s="537"/>
    </row>
    <row r="8" spans="1:48" s="552" customFormat="1" ht="93" customHeight="1" x14ac:dyDescent="0.35">
      <c r="A8" s="538"/>
      <c r="B8" s="539" t="s">
        <v>188</v>
      </c>
      <c r="C8" s="539" t="s">
        <v>189</v>
      </c>
      <c r="D8" s="539" t="s">
        <v>191</v>
      </c>
      <c r="E8" s="539"/>
      <c r="F8" s="540"/>
      <c r="G8" s="540"/>
      <c r="H8" s="540"/>
      <c r="I8" s="540"/>
      <c r="J8" s="83" t="s">
        <v>192</v>
      </c>
      <c r="K8" s="541"/>
      <c r="L8" s="541"/>
      <c r="M8" s="541"/>
      <c r="N8" s="84">
        <f t="shared" ref="N8:AH8" si="1">SUM(N9:N10)</f>
        <v>40830000</v>
      </c>
      <c r="O8" s="542">
        <f t="shared" si="1"/>
        <v>40830000</v>
      </c>
      <c r="P8" s="542">
        <f t="shared" si="1"/>
        <v>0</v>
      </c>
      <c r="Q8" s="542">
        <f t="shared" si="1"/>
        <v>0</v>
      </c>
      <c r="R8" s="542">
        <f t="shared" si="1"/>
        <v>40830000</v>
      </c>
      <c r="S8" s="542">
        <f t="shared" si="1"/>
        <v>0</v>
      </c>
      <c r="T8" s="542">
        <f t="shared" si="1"/>
        <v>0</v>
      </c>
      <c r="U8" s="542">
        <f t="shared" si="1"/>
        <v>0</v>
      </c>
      <c r="V8" s="542">
        <f t="shared" si="1"/>
        <v>0</v>
      </c>
      <c r="W8" s="542">
        <f t="shared" si="1"/>
        <v>40830000</v>
      </c>
      <c r="X8" s="542">
        <f t="shared" si="1"/>
        <v>0</v>
      </c>
      <c r="Y8" s="542">
        <f t="shared" si="1"/>
        <v>0</v>
      </c>
      <c r="Z8" s="542">
        <f t="shared" si="1"/>
        <v>0</v>
      </c>
      <c r="AA8" s="542">
        <f t="shared" si="1"/>
        <v>0</v>
      </c>
      <c r="AB8" s="542">
        <f t="shared" si="1"/>
        <v>0</v>
      </c>
      <c r="AC8" s="542">
        <f t="shared" si="1"/>
        <v>0</v>
      </c>
      <c r="AD8" s="542">
        <f t="shared" si="1"/>
        <v>0</v>
      </c>
      <c r="AE8" s="542">
        <f t="shared" si="1"/>
        <v>0</v>
      </c>
      <c r="AF8" s="542">
        <f t="shared" si="1"/>
        <v>0</v>
      </c>
      <c r="AG8" s="542">
        <f t="shared" si="1"/>
        <v>0</v>
      </c>
      <c r="AH8" s="542">
        <f t="shared" si="1"/>
        <v>40830000</v>
      </c>
      <c r="AI8" s="543"/>
      <c r="AJ8" s="544"/>
      <c r="AK8" s="545"/>
      <c r="AL8" s="546"/>
      <c r="AM8" s="547"/>
      <c r="AN8" s="153"/>
      <c r="AO8" s="548"/>
      <c r="AP8" s="549"/>
      <c r="AQ8" s="550"/>
      <c r="AR8" s="551"/>
      <c r="AS8" s="511"/>
      <c r="AV8" s="512"/>
    </row>
    <row r="9" spans="1:48" s="552" customFormat="1" ht="40.5" customHeight="1" x14ac:dyDescent="0.35">
      <c r="A9" s="538" t="s">
        <v>32</v>
      </c>
      <c r="B9" s="553" t="s">
        <v>188</v>
      </c>
      <c r="C9" s="553" t="s">
        <v>189</v>
      </c>
      <c r="D9" s="553" t="s">
        <v>191</v>
      </c>
      <c r="E9" s="553" t="s">
        <v>193</v>
      </c>
      <c r="F9" s="554"/>
      <c r="G9" s="554"/>
      <c r="H9" s="554"/>
      <c r="I9" s="554"/>
      <c r="J9" s="399" t="s">
        <v>194</v>
      </c>
      <c r="K9" s="154"/>
      <c r="L9" s="154"/>
      <c r="M9" s="154"/>
      <c r="N9" s="87">
        <v>38330000</v>
      </c>
      <c r="O9" s="426">
        <v>38330000</v>
      </c>
      <c r="P9" s="426"/>
      <c r="Q9" s="426"/>
      <c r="R9" s="555">
        <f>SUM(O9+P9-Q9)</f>
        <v>38330000</v>
      </c>
      <c r="S9" s="426"/>
      <c r="T9" s="556"/>
      <c r="U9" s="426"/>
      <c r="V9" s="426"/>
      <c r="W9" s="426">
        <v>38330000</v>
      </c>
      <c r="X9" s="426"/>
      <c r="Y9" s="557"/>
      <c r="Z9" s="89"/>
      <c r="AA9" s="155">
        <f>SUM(R9-S9-U9-W9-X9-Y9-Z9)</f>
        <v>0</v>
      </c>
      <c r="AB9" s="558"/>
      <c r="AC9" s="558"/>
      <c r="AD9" s="155"/>
      <c r="AE9" s="89">
        <f>SUM(AA9-AC9)</f>
        <v>0</v>
      </c>
      <c r="AF9" s="89"/>
      <c r="AG9" s="89">
        <f>SUM(AE9-AF9)</f>
        <v>0</v>
      </c>
      <c r="AH9" s="559">
        <f>SUM(S9+U9+W9+Z9+X9+AC9)</f>
        <v>38330000</v>
      </c>
      <c r="AI9" s="543" t="s">
        <v>72</v>
      </c>
      <c r="AJ9" s="544"/>
      <c r="AK9" s="545"/>
      <c r="AL9" s="546" t="e">
        <f>SUM(AE9-AF9-#REF!-#REF!)</f>
        <v>#REF!</v>
      </c>
      <c r="AM9" s="547">
        <f>SUM(AH9-AO9)/(AH9)</f>
        <v>1</v>
      </c>
      <c r="AN9" s="560"/>
      <c r="AO9" s="561"/>
      <c r="AP9" s="562"/>
      <c r="AQ9" s="550"/>
      <c r="AR9" s="551"/>
      <c r="AS9" s="511"/>
      <c r="AV9" s="512"/>
    </row>
    <row r="10" spans="1:48" s="552" customFormat="1" ht="50.25" customHeight="1" x14ac:dyDescent="0.35">
      <c r="A10" s="538"/>
      <c r="B10" s="553" t="s">
        <v>188</v>
      </c>
      <c r="C10" s="553" t="s">
        <v>189</v>
      </c>
      <c r="D10" s="553" t="s">
        <v>191</v>
      </c>
      <c r="E10" s="553" t="s">
        <v>195</v>
      </c>
      <c r="F10" s="554"/>
      <c r="G10" s="554"/>
      <c r="H10" s="554"/>
      <c r="I10" s="554"/>
      <c r="J10" s="399" t="s">
        <v>196</v>
      </c>
      <c r="K10" s="154"/>
      <c r="L10" s="154"/>
      <c r="M10" s="154"/>
      <c r="N10" s="87">
        <v>2500000</v>
      </c>
      <c r="O10" s="426">
        <v>2500000</v>
      </c>
      <c r="P10" s="426"/>
      <c r="Q10" s="426"/>
      <c r="R10" s="555">
        <f>SUM(O10+P10-Q10)</f>
        <v>2500000</v>
      </c>
      <c r="S10" s="426"/>
      <c r="T10" s="556"/>
      <c r="U10" s="426"/>
      <c r="V10" s="426"/>
      <c r="W10" s="426">
        <v>2500000</v>
      </c>
      <c r="X10" s="426"/>
      <c r="Y10" s="557"/>
      <c r="Z10" s="89"/>
      <c r="AA10" s="155">
        <f>SUM(R10-S10-U10-W10-X10-Y10-Z10)</f>
        <v>0</v>
      </c>
      <c r="AB10" s="558"/>
      <c r="AC10" s="558"/>
      <c r="AD10" s="155"/>
      <c r="AE10" s="89">
        <f>SUM(AA10-AC10)</f>
        <v>0</v>
      </c>
      <c r="AF10" s="89"/>
      <c r="AG10" s="89">
        <f>SUM(AE10-AF10)</f>
        <v>0</v>
      </c>
      <c r="AH10" s="559">
        <f>SUM(S10+U10+W10+Z10+X10+AC10)</f>
        <v>2500000</v>
      </c>
      <c r="AI10" s="543" t="s">
        <v>72</v>
      </c>
      <c r="AJ10" s="544"/>
      <c r="AK10" s="545"/>
      <c r="AL10" s="546" t="e">
        <f>SUM(AE10-AF10-#REF!-#REF!)</f>
        <v>#REF!</v>
      </c>
      <c r="AM10" s="547">
        <f>SUM(AH10-AO10)/(AH10)</f>
        <v>1</v>
      </c>
      <c r="AN10" s="560"/>
      <c r="AO10" s="561"/>
      <c r="AP10" s="562"/>
      <c r="AQ10" s="550"/>
      <c r="AR10" s="563"/>
      <c r="AS10" s="511"/>
      <c r="AV10" s="512"/>
    </row>
    <row r="11" spans="1:48" s="257" customFormat="1" ht="44.25" customHeight="1" x14ac:dyDescent="0.35">
      <c r="A11" s="564" t="s">
        <v>32</v>
      </c>
      <c r="B11" s="565"/>
      <c r="C11" s="565"/>
      <c r="D11" s="565"/>
      <c r="E11" s="565"/>
      <c r="F11" s="565"/>
      <c r="G11" s="565"/>
      <c r="H11" s="565"/>
      <c r="I11" s="565"/>
      <c r="J11" s="79"/>
      <c r="K11" s="92"/>
      <c r="L11" s="92"/>
      <c r="M11" s="92"/>
      <c r="N11" s="92"/>
      <c r="O11" s="566"/>
      <c r="P11" s="566"/>
      <c r="Q11" s="566"/>
      <c r="R11" s="566"/>
      <c r="S11" s="566"/>
      <c r="T11" s="566"/>
      <c r="U11" s="566"/>
      <c r="V11" s="566"/>
      <c r="W11" s="566"/>
      <c r="X11" s="567"/>
      <c r="Y11" s="568"/>
      <c r="Z11" s="568"/>
      <c r="AA11" s="569"/>
      <c r="AB11" s="570"/>
      <c r="AC11" s="570"/>
      <c r="AD11" s="570">
        <f>SUM(AB11-AC11)</f>
        <v>0</v>
      </c>
      <c r="AE11" s="571">
        <f>SUM(AE7:AE9)</f>
        <v>0</v>
      </c>
      <c r="AF11" s="571"/>
      <c r="AG11" s="571">
        <f>SUM(AG7:AG9)</f>
        <v>0</v>
      </c>
      <c r="AH11" s="527"/>
      <c r="AI11" s="526" t="s">
        <v>72</v>
      </c>
      <c r="AJ11" s="93"/>
      <c r="AK11" s="94"/>
      <c r="AL11" s="572" t="e">
        <f>SUM(AE11-AF11-#REF!+#REF!)</f>
        <v>#REF!</v>
      </c>
      <c r="AM11" s="573" t="e">
        <f>SUM(R11-(AE11+Y11))/R11</f>
        <v>#DIV/0!</v>
      </c>
      <c r="AN11" s="574"/>
      <c r="AO11" s="575"/>
      <c r="AP11" s="576"/>
      <c r="AQ11" s="577"/>
      <c r="AR11" s="577"/>
      <c r="AS11" s="521"/>
      <c r="AV11" s="522"/>
    </row>
    <row r="12" spans="1:48" s="552" customFormat="1" ht="26.25" x14ac:dyDescent="0.35">
      <c r="A12" s="538" t="s">
        <v>32</v>
      </c>
      <c r="B12" s="554">
        <v>2</v>
      </c>
      <c r="C12" s="554">
        <v>0</v>
      </c>
      <c r="D12" s="554">
        <v>4</v>
      </c>
      <c r="E12" s="554"/>
      <c r="F12" s="554"/>
      <c r="G12" s="554"/>
      <c r="H12" s="554"/>
      <c r="I12" s="554"/>
      <c r="J12" s="578" t="s">
        <v>197</v>
      </c>
      <c r="K12" s="579"/>
      <c r="L12" s="579"/>
      <c r="M12" s="579"/>
      <c r="N12" s="327">
        <v>2584700000</v>
      </c>
      <c r="O12" s="580"/>
      <c r="P12" s="555"/>
      <c r="Q12" s="555"/>
      <c r="R12" s="555"/>
      <c r="S12" s="426"/>
      <c r="T12" s="556"/>
      <c r="U12" s="426"/>
      <c r="V12" s="426"/>
      <c r="W12" s="426"/>
      <c r="X12" s="426"/>
      <c r="Y12" s="557"/>
      <c r="Z12" s="89"/>
      <c r="AA12" s="155"/>
      <c r="AB12" s="155"/>
      <c r="AC12" s="155"/>
      <c r="AD12" s="155">
        <f>SUM(AB12-AC12)</f>
        <v>0</v>
      </c>
      <c r="AE12" s="89"/>
      <c r="AF12" s="89"/>
      <c r="AG12" s="89"/>
      <c r="AH12" s="581"/>
      <c r="AI12" s="582"/>
      <c r="AJ12" s="96"/>
      <c r="AK12" s="97"/>
      <c r="AL12" s="583" t="e">
        <f>SUM(AE12-AF12-#REF!+#REF!)</f>
        <v>#REF!</v>
      </c>
      <c r="AM12" s="584"/>
      <c r="AN12" s="585"/>
      <c r="AO12" s="586"/>
      <c r="AP12" s="587"/>
      <c r="AQ12" s="550"/>
      <c r="AR12" s="550"/>
      <c r="AS12" s="511"/>
      <c r="AV12" s="512"/>
    </row>
    <row r="13" spans="1:48" ht="8.25" customHeight="1" x14ac:dyDescent="0.35">
      <c r="A13" s="588"/>
      <c r="B13" s="589"/>
      <c r="C13" s="589"/>
      <c r="D13" s="589"/>
      <c r="E13" s="589"/>
      <c r="F13" s="589"/>
      <c r="G13" s="589"/>
      <c r="H13" s="589"/>
      <c r="I13" s="589"/>
      <c r="J13" s="590"/>
      <c r="K13" s="591"/>
      <c r="L13" s="591"/>
      <c r="M13" s="592"/>
      <c r="N13" s="593"/>
      <c r="O13" s="102"/>
      <c r="P13" s="102"/>
      <c r="Q13" s="102"/>
      <c r="R13" s="103"/>
      <c r="S13" s="103"/>
      <c r="T13" s="103"/>
      <c r="U13" s="103"/>
      <c r="V13" s="103"/>
      <c r="W13" s="103"/>
      <c r="X13" s="103"/>
      <c r="Y13" s="103"/>
      <c r="Z13" s="104"/>
      <c r="AA13" s="104"/>
      <c r="AB13" s="104"/>
      <c r="AC13" s="104"/>
      <c r="AD13" s="104"/>
      <c r="AE13" s="104"/>
      <c r="AF13" s="104"/>
      <c r="AG13" s="104"/>
      <c r="AH13" s="105"/>
      <c r="AI13" s="106"/>
      <c r="AJ13" s="107"/>
      <c r="AK13" s="107"/>
      <c r="AL13" s="108"/>
      <c r="AM13" s="106"/>
      <c r="AN13" s="109"/>
      <c r="AO13" s="575"/>
      <c r="AP13" s="594"/>
      <c r="AQ13" s="577"/>
      <c r="AR13" s="577"/>
    </row>
    <row r="14" spans="1:48" ht="8.25" customHeight="1" x14ac:dyDescent="0.35">
      <c r="A14" s="588"/>
      <c r="B14" s="595"/>
      <c r="C14" s="595"/>
      <c r="D14" s="595"/>
      <c r="E14" s="595"/>
      <c r="F14" s="595"/>
      <c r="G14" s="595"/>
      <c r="H14" s="595"/>
      <c r="I14" s="595"/>
      <c r="J14" s="596"/>
      <c r="K14" s="597"/>
      <c r="L14" s="597"/>
      <c r="M14" s="598"/>
      <c r="N14" s="599"/>
      <c r="O14" s="113"/>
      <c r="P14" s="113"/>
      <c r="Q14" s="113"/>
      <c r="R14" s="114"/>
      <c r="S14" s="114"/>
      <c r="T14" s="114"/>
      <c r="U14" s="114"/>
      <c r="V14" s="114"/>
      <c r="W14" s="114"/>
      <c r="X14" s="114"/>
      <c r="Y14" s="114"/>
      <c r="Z14" s="115"/>
      <c r="AA14" s="115"/>
      <c r="AB14" s="115"/>
      <c r="AC14" s="115"/>
      <c r="AD14" s="115"/>
      <c r="AE14" s="115"/>
      <c r="AF14" s="115"/>
      <c r="AG14" s="115"/>
      <c r="AH14" s="105"/>
      <c r="AI14" s="116"/>
      <c r="AJ14" s="114"/>
      <c r="AK14" s="114"/>
      <c r="AL14" s="117"/>
      <c r="AM14" s="116"/>
      <c r="AN14" s="109"/>
      <c r="AO14" s="575"/>
      <c r="AP14" s="594"/>
      <c r="AQ14" s="577"/>
      <c r="AR14" s="577"/>
    </row>
    <row r="15" spans="1:48" s="128" customFormat="1" ht="99" customHeight="1" x14ac:dyDescent="0.5">
      <c r="A15" s="328" t="s">
        <v>32</v>
      </c>
      <c r="B15" s="118" t="s">
        <v>191</v>
      </c>
      <c r="C15" s="118"/>
      <c r="D15" s="118"/>
      <c r="E15" s="118"/>
      <c r="F15" s="118"/>
      <c r="G15" s="118"/>
      <c r="H15" s="118"/>
      <c r="I15" s="118"/>
      <c r="J15" s="119" t="s">
        <v>198</v>
      </c>
      <c r="K15" s="120" t="s">
        <v>198</v>
      </c>
      <c r="L15" s="80">
        <v>100121585</v>
      </c>
      <c r="M15" s="80">
        <v>22000000</v>
      </c>
      <c r="N15" s="80">
        <f t="shared" ref="N15:AC15" si="2">SUM(N16+N41)</f>
        <v>2584700000</v>
      </c>
      <c r="O15" s="80">
        <f t="shared" si="2"/>
        <v>2584700000</v>
      </c>
      <c r="P15" s="80">
        <f t="shared" si="2"/>
        <v>0</v>
      </c>
      <c r="Q15" s="80">
        <f t="shared" si="2"/>
        <v>0</v>
      </c>
      <c r="R15" s="80">
        <f t="shared" si="2"/>
        <v>2584700000</v>
      </c>
      <c r="S15" s="80">
        <f t="shared" si="2"/>
        <v>14000000</v>
      </c>
      <c r="T15" s="80">
        <f t="shared" si="2"/>
        <v>36789100</v>
      </c>
      <c r="U15" s="80">
        <f t="shared" si="2"/>
        <v>0</v>
      </c>
      <c r="V15" s="80">
        <f t="shared" si="2"/>
        <v>36789100</v>
      </c>
      <c r="W15" s="80">
        <f t="shared" si="2"/>
        <v>277300000</v>
      </c>
      <c r="X15" s="80">
        <f t="shared" si="2"/>
        <v>1067877427.6099999</v>
      </c>
      <c r="Y15" s="80">
        <f t="shared" si="2"/>
        <v>36789100</v>
      </c>
      <c r="Z15" s="80">
        <f t="shared" si="2"/>
        <v>70000000</v>
      </c>
      <c r="AA15" s="80">
        <f t="shared" si="2"/>
        <v>1118833472.3899999</v>
      </c>
      <c r="AB15" s="80">
        <f t="shared" si="2"/>
        <v>1112542640</v>
      </c>
      <c r="AC15" s="80">
        <f t="shared" si="2"/>
        <v>0</v>
      </c>
      <c r="AD15" s="80">
        <f>SUM(AB15-AC15)</f>
        <v>1112542640</v>
      </c>
      <c r="AE15" s="121">
        <f>SUM(AE16+AE41)</f>
        <v>1118833472.3899999</v>
      </c>
      <c r="AF15" s="121">
        <f>SUM(AF16+AF41)</f>
        <v>1112542640</v>
      </c>
      <c r="AG15" s="121">
        <f>SUM(AG16+AG41)</f>
        <v>6290832.3900000155</v>
      </c>
      <c r="AH15" s="121">
        <f>SUM(S15+U15+W15+Z15+X15+AC15)</f>
        <v>1429177427.6099999</v>
      </c>
      <c r="AI15" s="329"/>
      <c r="AJ15" s="121"/>
      <c r="AK15" s="122"/>
      <c r="AL15" s="123" t="e">
        <f>SUM(AE15-AF15-#REF!-#REF!)</f>
        <v>#REF!</v>
      </c>
      <c r="AM15" s="124">
        <f t="shared" ref="AM15:AM23" si="3">SUM(R15-(AE15+Y15))/R15</f>
        <v>0.55289876102062141</v>
      </c>
      <c r="AN15" s="125"/>
      <c r="AO15" s="126"/>
      <c r="AP15" s="127"/>
      <c r="AQ15" s="330"/>
      <c r="AR15" s="331"/>
      <c r="AV15" s="129"/>
    </row>
    <row r="16" spans="1:48" s="612" customFormat="1" ht="40.5" x14ac:dyDescent="0.35">
      <c r="A16" s="600" t="s">
        <v>32</v>
      </c>
      <c r="B16" s="601" t="s">
        <v>191</v>
      </c>
      <c r="C16" s="601" t="s">
        <v>189</v>
      </c>
      <c r="D16" s="601"/>
      <c r="E16" s="601"/>
      <c r="F16" s="601"/>
      <c r="G16" s="601"/>
      <c r="H16" s="602"/>
      <c r="I16" s="602"/>
      <c r="J16" s="132" t="s">
        <v>199</v>
      </c>
      <c r="K16" s="154"/>
      <c r="L16" s="154">
        <v>223529923</v>
      </c>
      <c r="M16" s="154">
        <v>36257167</v>
      </c>
      <c r="N16" s="133">
        <f t="shared" ref="N16:AH16" si="4">SUM(N17)</f>
        <v>88600000</v>
      </c>
      <c r="O16" s="133">
        <f t="shared" si="4"/>
        <v>88600000</v>
      </c>
      <c r="P16" s="133">
        <f t="shared" si="4"/>
        <v>0</v>
      </c>
      <c r="Q16" s="133">
        <f t="shared" si="4"/>
        <v>0</v>
      </c>
      <c r="R16" s="133">
        <f t="shared" si="4"/>
        <v>88600000</v>
      </c>
      <c r="S16" s="133">
        <f t="shared" si="4"/>
        <v>0</v>
      </c>
      <c r="T16" s="133">
        <f t="shared" si="4"/>
        <v>0</v>
      </c>
      <c r="U16" s="133">
        <f t="shared" si="4"/>
        <v>0</v>
      </c>
      <c r="V16" s="133">
        <f t="shared" si="4"/>
        <v>0</v>
      </c>
      <c r="W16" s="603">
        <f t="shared" si="4"/>
        <v>0</v>
      </c>
      <c r="X16" s="603">
        <f t="shared" si="4"/>
        <v>0</v>
      </c>
      <c r="Y16" s="603">
        <f t="shared" si="4"/>
        <v>0</v>
      </c>
      <c r="Z16" s="603">
        <f t="shared" si="4"/>
        <v>0</v>
      </c>
      <c r="AA16" s="603">
        <f t="shared" si="4"/>
        <v>88600000</v>
      </c>
      <c r="AB16" s="603">
        <f t="shared" si="4"/>
        <v>88600000</v>
      </c>
      <c r="AC16" s="603">
        <f t="shared" si="4"/>
        <v>0</v>
      </c>
      <c r="AD16" s="603">
        <f t="shared" si="4"/>
        <v>88600000</v>
      </c>
      <c r="AE16" s="603">
        <f t="shared" si="4"/>
        <v>88600000</v>
      </c>
      <c r="AF16" s="603">
        <f t="shared" si="4"/>
        <v>88600000</v>
      </c>
      <c r="AG16" s="603">
        <f t="shared" si="4"/>
        <v>0</v>
      </c>
      <c r="AH16" s="603">
        <f t="shared" si="4"/>
        <v>0</v>
      </c>
      <c r="AI16" s="604">
        <f t="shared" ref="AI16:AI23" si="5">AC16/(AC16+AF16+AG16)</f>
        <v>0</v>
      </c>
      <c r="AJ16" s="605"/>
      <c r="AK16" s="606"/>
      <c r="AL16" s="607" t="e">
        <f>SUM(AE16-AF16-#REF!-#REF!)</f>
        <v>#REF!</v>
      </c>
      <c r="AM16" s="608">
        <f t="shared" si="3"/>
        <v>0</v>
      </c>
      <c r="AN16" s="153"/>
      <c r="AO16" s="609"/>
      <c r="AP16" s="610"/>
      <c r="AQ16" s="611"/>
      <c r="AR16" s="551"/>
      <c r="AS16" s="151"/>
      <c r="AV16" s="613"/>
    </row>
    <row r="17" spans="1:48" s="627" customFormat="1" ht="27.75" x14ac:dyDescent="0.35">
      <c r="A17" s="614"/>
      <c r="B17" s="540" t="s">
        <v>191</v>
      </c>
      <c r="C17" s="540" t="s">
        <v>189</v>
      </c>
      <c r="D17" s="540" t="s">
        <v>189</v>
      </c>
      <c r="E17" s="540"/>
      <c r="F17" s="540"/>
      <c r="G17" s="540"/>
      <c r="H17" s="615"/>
      <c r="I17" s="615"/>
      <c r="J17" s="83" t="s">
        <v>200</v>
      </c>
      <c r="K17" s="541"/>
      <c r="L17" s="541"/>
      <c r="M17" s="541"/>
      <c r="N17" s="84">
        <f t="shared" ref="N17:AH17" si="6">SUM(N18+N24)</f>
        <v>88600000</v>
      </c>
      <c r="O17" s="84">
        <f t="shared" si="6"/>
        <v>88600000</v>
      </c>
      <c r="P17" s="84">
        <f t="shared" si="6"/>
        <v>0</v>
      </c>
      <c r="Q17" s="84">
        <f t="shared" si="6"/>
        <v>0</v>
      </c>
      <c r="R17" s="84">
        <f t="shared" si="6"/>
        <v>88600000</v>
      </c>
      <c r="S17" s="84">
        <f t="shared" si="6"/>
        <v>0</v>
      </c>
      <c r="T17" s="84">
        <f t="shared" si="6"/>
        <v>0</v>
      </c>
      <c r="U17" s="84">
        <f t="shared" si="6"/>
        <v>0</v>
      </c>
      <c r="V17" s="84">
        <f t="shared" si="6"/>
        <v>0</v>
      </c>
      <c r="W17" s="616">
        <f t="shared" si="6"/>
        <v>0</v>
      </c>
      <c r="X17" s="616">
        <f t="shared" si="6"/>
        <v>0</v>
      </c>
      <c r="Y17" s="616">
        <f t="shared" si="6"/>
        <v>0</v>
      </c>
      <c r="Z17" s="616">
        <f t="shared" si="6"/>
        <v>0</v>
      </c>
      <c r="AA17" s="616">
        <f t="shared" si="6"/>
        <v>88600000</v>
      </c>
      <c r="AB17" s="616">
        <f t="shared" si="6"/>
        <v>88600000</v>
      </c>
      <c r="AC17" s="616">
        <f t="shared" si="6"/>
        <v>0</v>
      </c>
      <c r="AD17" s="616">
        <f t="shared" si="6"/>
        <v>88600000</v>
      </c>
      <c r="AE17" s="616">
        <f t="shared" si="6"/>
        <v>88600000</v>
      </c>
      <c r="AF17" s="616">
        <f t="shared" si="6"/>
        <v>88600000</v>
      </c>
      <c r="AG17" s="616">
        <f t="shared" si="6"/>
        <v>0</v>
      </c>
      <c r="AH17" s="616">
        <f t="shared" si="6"/>
        <v>0</v>
      </c>
      <c r="AI17" s="617">
        <f t="shared" si="5"/>
        <v>0</v>
      </c>
      <c r="AJ17" s="618"/>
      <c r="AK17" s="619"/>
      <c r="AL17" s="620" t="e">
        <f>SUM(AE17-AF17-#REF!-#REF!)</f>
        <v>#REF!</v>
      </c>
      <c r="AM17" s="621">
        <f t="shared" si="3"/>
        <v>0</v>
      </c>
      <c r="AN17" s="622"/>
      <c r="AO17" s="623"/>
      <c r="AP17" s="624"/>
      <c r="AQ17" s="625">
        <f>SUM(AQ18+AQ24)</f>
        <v>0</v>
      </c>
      <c r="AR17" s="625">
        <f>SUM(AR18+AR24)</f>
        <v>1255387</v>
      </c>
      <c r="AS17" s="626"/>
      <c r="AV17" s="628"/>
    </row>
    <row r="18" spans="1:48" s="643" customFormat="1" ht="74.099999999999994" customHeight="1" x14ac:dyDescent="0.35">
      <c r="A18" s="629"/>
      <c r="B18" s="630" t="s">
        <v>191</v>
      </c>
      <c r="C18" s="630" t="s">
        <v>189</v>
      </c>
      <c r="D18" s="630" t="s">
        <v>189</v>
      </c>
      <c r="E18" s="630" t="s">
        <v>201</v>
      </c>
      <c r="F18" s="630"/>
      <c r="G18" s="630"/>
      <c r="H18" s="631"/>
      <c r="I18" s="631"/>
      <c r="J18" s="137" t="s">
        <v>202</v>
      </c>
      <c r="K18" s="632"/>
      <c r="L18" s="632"/>
      <c r="M18" s="632"/>
      <c r="N18" s="138">
        <f t="shared" ref="N18:AH18" si="7">SUM(N19:N23)</f>
        <v>5800000</v>
      </c>
      <c r="O18" s="138">
        <f t="shared" si="7"/>
        <v>5800000</v>
      </c>
      <c r="P18" s="138">
        <f t="shared" si="7"/>
        <v>0</v>
      </c>
      <c r="Q18" s="138">
        <f t="shared" si="7"/>
        <v>0</v>
      </c>
      <c r="R18" s="138">
        <f t="shared" si="7"/>
        <v>5800000</v>
      </c>
      <c r="S18" s="138">
        <f t="shared" si="7"/>
        <v>0</v>
      </c>
      <c r="T18" s="138">
        <f t="shared" si="7"/>
        <v>0</v>
      </c>
      <c r="U18" s="138">
        <f t="shared" si="7"/>
        <v>0</v>
      </c>
      <c r="V18" s="138">
        <f t="shared" si="7"/>
        <v>0</v>
      </c>
      <c r="W18" s="633">
        <f t="shared" si="7"/>
        <v>0</v>
      </c>
      <c r="X18" s="633">
        <f t="shared" si="7"/>
        <v>0</v>
      </c>
      <c r="Y18" s="633">
        <f t="shared" si="7"/>
        <v>0</v>
      </c>
      <c r="Z18" s="633">
        <f t="shared" si="7"/>
        <v>0</v>
      </c>
      <c r="AA18" s="633">
        <f t="shared" si="7"/>
        <v>5800000</v>
      </c>
      <c r="AB18" s="633">
        <f t="shared" si="7"/>
        <v>5800000</v>
      </c>
      <c r="AC18" s="633">
        <f t="shared" si="7"/>
        <v>0</v>
      </c>
      <c r="AD18" s="633">
        <f t="shared" si="7"/>
        <v>5800000</v>
      </c>
      <c r="AE18" s="633">
        <f t="shared" si="7"/>
        <v>5800000</v>
      </c>
      <c r="AF18" s="633">
        <f t="shared" si="7"/>
        <v>5800000</v>
      </c>
      <c r="AG18" s="633">
        <f t="shared" si="7"/>
        <v>0</v>
      </c>
      <c r="AH18" s="633">
        <f t="shared" si="7"/>
        <v>0</v>
      </c>
      <c r="AI18" s="634">
        <f t="shared" si="5"/>
        <v>0</v>
      </c>
      <c r="AJ18" s="635"/>
      <c r="AK18" s="636"/>
      <c r="AL18" s="637" t="e">
        <f>SUM(AE18-AF18-#REF!-#REF!)</f>
        <v>#REF!</v>
      </c>
      <c r="AM18" s="638">
        <f t="shared" si="3"/>
        <v>0</v>
      </c>
      <c r="AN18" s="639"/>
      <c r="AO18" s="640"/>
      <c r="AP18" s="641"/>
      <c r="AQ18" s="642">
        <f>SUM(AQ19:AQ23)</f>
        <v>0</v>
      </c>
      <c r="AR18" s="642">
        <f>SUM(AR19:AR23)</f>
        <v>0</v>
      </c>
      <c r="AS18" s="152"/>
      <c r="AV18" s="644"/>
    </row>
    <row r="19" spans="1:48" s="612" customFormat="1" ht="60.75" x14ac:dyDescent="0.35">
      <c r="A19" s="600"/>
      <c r="B19" s="601" t="s">
        <v>191</v>
      </c>
      <c r="C19" s="601" t="s">
        <v>189</v>
      </c>
      <c r="D19" s="601" t="s">
        <v>189</v>
      </c>
      <c r="E19" s="601" t="s">
        <v>201</v>
      </c>
      <c r="F19" s="601" t="s">
        <v>203</v>
      </c>
      <c r="G19" s="601"/>
      <c r="H19" s="602"/>
      <c r="I19" s="602"/>
      <c r="J19" s="140" t="s">
        <v>204</v>
      </c>
      <c r="K19" s="154"/>
      <c r="L19" s="154"/>
      <c r="M19" s="154"/>
      <c r="N19" s="87"/>
      <c r="O19" s="87"/>
      <c r="P19" s="87"/>
      <c r="Q19" s="87"/>
      <c r="R19" s="87">
        <f>SUM(O19+P19-Q19)</f>
        <v>0</v>
      </c>
      <c r="S19" s="645"/>
      <c r="T19" s="645"/>
      <c r="U19" s="646"/>
      <c r="V19" s="645">
        <f>SUM(T19-U19)</f>
        <v>0</v>
      </c>
      <c r="W19" s="603"/>
      <c r="X19" s="603"/>
      <c r="Y19" s="647">
        <f>SUM(V19)</f>
        <v>0</v>
      </c>
      <c r="Z19" s="313"/>
      <c r="AA19" s="603">
        <f>SUM(R19-S19-U19-W19-X19-Y19-Z19)</f>
        <v>0</v>
      </c>
      <c r="AB19" s="506"/>
      <c r="AC19" s="648"/>
      <c r="AD19" s="603">
        <f>SUM(AB19-AC19)</f>
        <v>0</v>
      </c>
      <c r="AE19" s="313">
        <f>SUM(AA19-AC19)</f>
        <v>0</v>
      </c>
      <c r="AF19" s="313"/>
      <c r="AG19" s="313">
        <f>SUM(AE19-AF19)</f>
        <v>0</v>
      </c>
      <c r="AH19" s="649">
        <f>SUM(S19+U19+W19+Z19+X19+AC19)</f>
        <v>0</v>
      </c>
      <c r="AI19" s="604" t="e">
        <f t="shared" si="5"/>
        <v>#DIV/0!</v>
      </c>
      <c r="AJ19" s="605"/>
      <c r="AK19" s="606"/>
      <c r="AL19" s="607" t="e">
        <f>SUM(AE19-AF19-#REF!-#REF!)</f>
        <v>#REF!</v>
      </c>
      <c r="AM19" s="608" t="e">
        <f t="shared" si="3"/>
        <v>#DIV/0!</v>
      </c>
      <c r="AN19" s="153"/>
      <c r="AO19" s="609"/>
      <c r="AP19" s="610"/>
      <c r="AQ19" s="611"/>
      <c r="AR19" s="551"/>
      <c r="AS19" s="151"/>
      <c r="AV19" s="613"/>
    </row>
    <row r="20" spans="1:48" s="612" customFormat="1" ht="26.25" x14ac:dyDescent="0.35">
      <c r="A20" s="600"/>
      <c r="B20" s="601" t="s">
        <v>191</v>
      </c>
      <c r="C20" s="601" t="s">
        <v>189</v>
      </c>
      <c r="D20" s="601" t="s">
        <v>189</v>
      </c>
      <c r="E20" s="601" t="s">
        <v>201</v>
      </c>
      <c r="F20" s="601" t="s">
        <v>203</v>
      </c>
      <c r="G20" s="601" t="s">
        <v>189</v>
      </c>
      <c r="H20" s="602"/>
      <c r="I20" s="602"/>
      <c r="J20" s="140" t="s">
        <v>205</v>
      </c>
      <c r="K20" s="154"/>
      <c r="L20" s="154"/>
      <c r="M20" s="154"/>
      <c r="N20" s="87"/>
      <c r="O20" s="87"/>
      <c r="P20" s="87"/>
      <c r="Q20" s="87"/>
      <c r="R20" s="87">
        <f>SUM(O20+P20-Q20)</f>
        <v>0</v>
      </c>
      <c r="S20" s="645"/>
      <c r="T20" s="645"/>
      <c r="U20" s="646"/>
      <c r="V20" s="645">
        <f>SUM(T20-U20)</f>
        <v>0</v>
      </c>
      <c r="W20" s="603"/>
      <c r="X20" s="603"/>
      <c r="Y20" s="647">
        <f>SUM(V20)</f>
        <v>0</v>
      </c>
      <c r="Z20" s="313"/>
      <c r="AA20" s="603">
        <f>SUM(R20-S20-U20-W20-X20-Y20-Z20)</f>
        <v>0</v>
      </c>
      <c r="AB20" s="506"/>
      <c r="AC20" s="648"/>
      <c r="AD20" s="603">
        <f>SUM(AB20-AC20)</f>
        <v>0</v>
      </c>
      <c r="AE20" s="313">
        <f>SUM(AA20-AC20)</f>
        <v>0</v>
      </c>
      <c r="AF20" s="313"/>
      <c r="AG20" s="313">
        <f>SUM(AE20-AF20)</f>
        <v>0</v>
      </c>
      <c r="AH20" s="649">
        <f>SUM(S20+U20+W20+Z20+X20+AC20)</f>
        <v>0</v>
      </c>
      <c r="AI20" s="604" t="e">
        <f t="shared" si="5"/>
        <v>#DIV/0!</v>
      </c>
      <c r="AJ20" s="605"/>
      <c r="AK20" s="606"/>
      <c r="AL20" s="607" t="e">
        <f>SUM(AE20-AF20-#REF!-#REF!)</f>
        <v>#REF!</v>
      </c>
      <c r="AM20" s="608" t="e">
        <f t="shared" si="3"/>
        <v>#DIV/0!</v>
      </c>
      <c r="AN20" s="153"/>
      <c r="AO20" s="609"/>
      <c r="AP20" s="610"/>
      <c r="AQ20" s="611"/>
      <c r="AR20" s="551"/>
      <c r="AS20" s="151"/>
      <c r="AV20" s="613"/>
    </row>
    <row r="21" spans="1:48" s="612" customFormat="1" ht="26.25" x14ac:dyDescent="0.35">
      <c r="A21" s="600"/>
      <c r="B21" s="601" t="s">
        <v>191</v>
      </c>
      <c r="C21" s="601" t="s">
        <v>189</v>
      </c>
      <c r="D21" s="601" t="s">
        <v>189</v>
      </c>
      <c r="E21" s="601" t="s">
        <v>201</v>
      </c>
      <c r="F21" s="601" t="s">
        <v>203</v>
      </c>
      <c r="G21" s="601" t="s">
        <v>189</v>
      </c>
      <c r="H21" s="602" t="s">
        <v>206</v>
      </c>
      <c r="I21" s="602"/>
      <c r="J21" s="140" t="s">
        <v>207</v>
      </c>
      <c r="K21" s="154"/>
      <c r="L21" s="154"/>
      <c r="M21" s="154"/>
      <c r="N21" s="87"/>
      <c r="O21" s="87"/>
      <c r="P21" s="87"/>
      <c r="Q21" s="87"/>
      <c r="R21" s="87">
        <f>SUM(O21+P21-Q21)</f>
        <v>0</v>
      </c>
      <c r="S21" s="645"/>
      <c r="T21" s="645"/>
      <c r="U21" s="646"/>
      <c r="V21" s="645">
        <f>SUM(T21-U21)</f>
        <v>0</v>
      </c>
      <c r="W21" s="603"/>
      <c r="X21" s="603"/>
      <c r="Y21" s="647">
        <f>SUM(V21)</f>
        <v>0</v>
      </c>
      <c r="Z21" s="313"/>
      <c r="AA21" s="603">
        <f>SUM(R21-S21-U21-W21-X21-Y21-Z21)</f>
        <v>0</v>
      </c>
      <c r="AB21" s="506"/>
      <c r="AC21" s="648"/>
      <c r="AD21" s="603">
        <f>SUM(AB21-AC21)</f>
        <v>0</v>
      </c>
      <c r="AE21" s="313">
        <f>SUM(AA21-AC21)</f>
        <v>0</v>
      </c>
      <c r="AF21" s="313"/>
      <c r="AG21" s="313">
        <f>SUM(AE21-AF21)</f>
        <v>0</v>
      </c>
      <c r="AH21" s="649">
        <f>SUM(S21+U21+W21+Z21+X21+AC21)</f>
        <v>0</v>
      </c>
      <c r="AI21" s="604" t="e">
        <f t="shared" si="5"/>
        <v>#DIV/0!</v>
      </c>
      <c r="AJ21" s="605"/>
      <c r="AK21" s="606"/>
      <c r="AL21" s="607" t="e">
        <f>SUM(AE21-AF21-#REF!-#REF!)</f>
        <v>#REF!</v>
      </c>
      <c r="AM21" s="608" t="e">
        <f t="shared" si="3"/>
        <v>#DIV/0!</v>
      </c>
      <c r="AN21" s="153"/>
      <c r="AO21" s="609"/>
      <c r="AP21" s="610"/>
      <c r="AQ21" s="611"/>
      <c r="AR21" s="551"/>
      <c r="AS21" s="151"/>
      <c r="AV21" s="613"/>
    </row>
    <row r="22" spans="1:48" s="612" customFormat="1" ht="40.5" x14ac:dyDescent="0.35">
      <c r="A22" s="600"/>
      <c r="B22" s="601" t="s">
        <v>191</v>
      </c>
      <c r="C22" s="601" t="s">
        <v>189</v>
      </c>
      <c r="D22" s="601" t="s">
        <v>189</v>
      </c>
      <c r="E22" s="601" t="s">
        <v>201</v>
      </c>
      <c r="F22" s="601" t="s">
        <v>203</v>
      </c>
      <c r="G22" s="601" t="s">
        <v>189</v>
      </c>
      <c r="H22" s="602" t="s">
        <v>208</v>
      </c>
      <c r="I22" s="602"/>
      <c r="J22" s="140" t="s">
        <v>209</v>
      </c>
      <c r="K22" s="154"/>
      <c r="L22" s="154"/>
      <c r="M22" s="154"/>
      <c r="N22" s="87"/>
      <c r="O22" s="87"/>
      <c r="P22" s="87"/>
      <c r="Q22" s="87"/>
      <c r="R22" s="87">
        <f>SUM(O22+P22-Q22)</f>
        <v>0</v>
      </c>
      <c r="S22" s="645"/>
      <c r="T22" s="645"/>
      <c r="U22" s="646"/>
      <c r="V22" s="645">
        <f>SUM(T22-U22)</f>
        <v>0</v>
      </c>
      <c r="W22" s="603"/>
      <c r="X22" s="603"/>
      <c r="Y22" s="647">
        <f>SUM(V22)</f>
        <v>0</v>
      </c>
      <c r="Z22" s="313"/>
      <c r="AA22" s="603">
        <f>SUM(R22-S22-U22-W22-X22-Y22-Z22)</f>
        <v>0</v>
      </c>
      <c r="AB22" s="506"/>
      <c r="AC22" s="648"/>
      <c r="AD22" s="603">
        <f>SUM(AB22-AC22)</f>
        <v>0</v>
      </c>
      <c r="AE22" s="313">
        <f>SUM(AA22-AC22)</f>
        <v>0</v>
      </c>
      <c r="AF22" s="313"/>
      <c r="AG22" s="313">
        <f>SUM(AE22-AF22)</f>
        <v>0</v>
      </c>
      <c r="AH22" s="649">
        <f>SUM(S22+U22+W22+Z22+X22+AC22)</f>
        <v>0</v>
      </c>
      <c r="AI22" s="604" t="e">
        <f t="shared" si="5"/>
        <v>#DIV/0!</v>
      </c>
      <c r="AJ22" s="605"/>
      <c r="AK22" s="606"/>
      <c r="AL22" s="607" t="e">
        <f>SUM(AE22-AF22-#REF!-#REF!)</f>
        <v>#REF!</v>
      </c>
      <c r="AM22" s="608" t="e">
        <f t="shared" si="3"/>
        <v>#DIV/0!</v>
      </c>
      <c r="AN22" s="153"/>
      <c r="AO22" s="609"/>
      <c r="AP22" s="610"/>
      <c r="AQ22" s="611"/>
      <c r="AR22" s="551"/>
      <c r="AS22" s="151"/>
      <c r="AV22" s="613"/>
    </row>
    <row r="23" spans="1:48" s="612" customFormat="1" ht="26.25" x14ac:dyDescent="0.35">
      <c r="A23" s="600"/>
      <c r="B23" s="601" t="s">
        <v>191</v>
      </c>
      <c r="C23" s="601" t="s">
        <v>189</v>
      </c>
      <c r="D23" s="601" t="s">
        <v>189</v>
      </c>
      <c r="E23" s="601" t="s">
        <v>201</v>
      </c>
      <c r="F23" s="601" t="s">
        <v>203</v>
      </c>
      <c r="G23" s="601" t="s">
        <v>189</v>
      </c>
      <c r="H23" s="602" t="s">
        <v>210</v>
      </c>
      <c r="I23" s="602"/>
      <c r="J23" s="140" t="s">
        <v>211</v>
      </c>
      <c r="K23" s="154"/>
      <c r="L23" s="154"/>
      <c r="M23" s="154"/>
      <c r="N23" s="87">
        <v>5800000</v>
      </c>
      <c r="O23" s="87">
        <v>5800000</v>
      </c>
      <c r="P23" s="87"/>
      <c r="Q23" s="87"/>
      <c r="R23" s="87">
        <f>SUM(O23+P23-Q23)</f>
        <v>5800000</v>
      </c>
      <c r="S23" s="645"/>
      <c r="T23" s="645"/>
      <c r="U23" s="646"/>
      <c r="V23" s="645">
        <f>SUM(T23-U23)</f>
        <v>0</v>
      </c>
      <c r="W23" s="603"/>
      <c r="X23" s="603"/>
      <c r="Y23" s="647">
        <f>SUM(V23)</f>
        <v>0</v>
      </c>
      <c r="Z23" s="313"/>
      <c r="AA23" s="603">
        <f>SUM(R23-S23-U23-W23-X23-Y23-Z23)</f>
        <v>5800000</v>
      </c>
      <c r="AB23" s="506">
        <v>5800000</v>
      </c>
      <c r="AC23" s="648"/>
      <c r="AD23" s="603">
        <f>SUM(AB23-AC23)</f>
        <v>5800000</v>
      </c>
      <c r="AE23" s="313">
        <f>SUM(AA23-AC23)</f>
        <v>5800000</v>
      </c>
      <c r="AF23" s="313">
        <v>5800000</v>
      </c>
      <c r="AG23" s="313">
        <f>SUM(AE23-AF23)</f>
        <v>0</v>
      </c>
      <c r="AH23" s="649">
        <f>SUM(S23+U23+W23+Z23+X23+AC23)</f>
        <v>0</v>
      </c>
      <c r="AI23" s="604">
        <f t="shared" si="5"/>
        <v>0</v>
      </c>
      <c r="AJ23" s="605"/>
      <c r="AK23" s="606"/>
      <c r="AL23" s="607" t="e">
        <f>SUM(AE23-AF23-#REF!-#REF!)</f>
        <v>#REF!</v>
      </c>
      <c r="AM23" s="608">
        <f t="shared" si="3"/>
        <v>0</v>
      </c>
      <c r="AN23" s="153"/>
      <c r="AO23" s="609"/>
      <c r="AP23" s="610"/>
      <c r="AQ23" s="611"/>
      <c r="AR23" s="551"/>
      <c r="AS23" s="151"/>
      <c r="AV23" s="613"/>
    </row>
    <row r="24" spans="1:48" s="643" customFormat="1" ht="26.25" x14ac:dyDescent="0.35">
      <c r="A24" s="629"/>
      <c r="B24" s="630" t="s">
        <v>191</v>
      </c>
      <c r="C24" s="630" t="s">
        <v>189</v>
      </c>
      <c r="D24" s="630" t="s">
        <v>189</v>
      </c>
      <c r="E24" s="630" t="s">
        <v>212</v>
      </c>
      <c r="F24" s="630"/>
      <c r="G24" s="630"/>
      <c r="H24" s="631"/>
      <c r="I24" s="631"/>
      <c r="J24" s="137" t="s">
        <v>213</v>
      </c>
      <c r="K24" s="632"/>
      <c r="L24" s="632"/>
      <c r="M24" s="632"/>
      <c r="N24" s="138">
        <f t="shared" ref="N24:AM24" si="8">SUM(N25:N39)</f>
        <v>82800000</v>
      </c>
      <c r="O24" s="138">
        <f t="shared" si="8"/>
        <v>82800000</v>
      </c>
      <c r="P24" s="138">
        <f t="shared" si="8"/>
        <v>0</v>
      </c>
      <c r="Q24" s="138">
        <f t="shared" si="8"/>
        <v>0</v>
      </c>
      <c r="R24" s="138">
        <f t="shared" si="8"/>
        <v>82800000</v>
      </c>
      <c r="S24" s="138">
        <f t="shared" si="8"/>
        <v>0</v>
      </c>
      <c r="T24" s="138">
        <f t="shared" si="8"/>
        <v>0</v>
      </c>
      <c r="U24" s="138">
        <f t="shared" si="8"/>
        <v>0</v>
      </c>
      <c r="V24" s="138">
        <f t="shared" si="8"/>
        <v>0</v>
      </c>
      <c r="W24" s="138">
        <f t="shared" si="8"/>
        <v>0</v>
      </c>
      <c r="X24" s="138">
        <f t="shared" si="8"/>
        <v>0</v>
      </c>
      <c r="Y24" s="138">
        <f t="shared" si="8"/>
        <v>0</v>
      </c>
      <c r="Z24" s="138">
        <f t="shared" si="8"/>
        <v>0</v>
      </c>
      <c r="AA24" s="138">
        <f t="shared" si="8"/>
        <v>82800000</v>
      </c>
      <c r="AB24" s="138">
        <f t="shared" si="8"/>
        <v>82800000</v>
      </c>
      <c r="AC24" s="138">
        <f t="shared" si="8"/>
        <v>0</v>
      </c>
      <c r="AD24" s="138">
        <f t="shared" si="8"/>
        <v>82800000</v>
      </c>
      <c r="AE24" s="138">
        <f t="shared" si="8"/>
        <v>82800000</v>
      </c>
      <c r="AF24" s="138">
        <f t="shared" si="8"/>
        <v>82800000</v>
      </c>
      <c r="AG24" s="138">
        <f t="shared" si="8"/>
        <v>0</v>
      </c>
      <c r="AH24" s="138">
        <f t="shared" si="8"/>
        <v>0</v>
      </c>
      <c r="AI24" s="138" t="e">
        <f t="shared" si="8"/>
        <v>#DIV/0!</v>
      </c>
      <c r="AJ24" s="138">
        <f t="shared" si="8"/>
        <v>0</v>
      </c>
      <c r="AK24" s="138">
        <f t="shared" si="8"/>
        <v>0</v>
      </c>
      <c r="AL24" s="138" t="e">
        <f t="shared" si="8"/>
        <v>#REF!</v>
      </c>
      <c r="AM24" s="138" t="e">
        <f t="shared" si="8"/>
        <v>#DIV/0!</v>
      </c>
      <c r="AN24" s="639"/>
      <c r="AO24" s="640"/>
      <c r="AP24" s="641"/>
      <c r="AQ24" s="642">
        <f>SUM(AQ25:AQ39)</f>
        <v>0</v>
      </c>
      <c r="AR24" s="642">
        <f>SUM(AR25:AR39)</f>
        <v>1255387</v>
      </c>
      <c r="AS24" s="152"/>
      <c r="AV24" s="644"/>
    </row>
    <row r="25" spans="1:48" s="612" customFormat="1" ht="51" customHeight="1" x14ac:dyDescent="0.35">
      <c r="A25" s="600"/>
      <c r="B25" s="601" t="s">
        <v>191</v>
      </c>
      <c r="C25" s="601" t="s">
        <v>189</v>
      </c>
      <c r="D25" s="601" t="s">
        <v>189</v>
      </c>
      <c r="E25" s="601" t="s">
        <v>212</v>
      </c>
      <c r="F25" s="601" t="s">
        <v>201</v>
      </c>
      <c r="G25" s="601"/>
      <c r="H25" s="602"/>
      <c r="I25" s="602"/>
      <c r="J25" s="140" t="s">
        <v>214</v>
      </c>
      <c r="K25" s="154"/>
      <c r="L25" s="154"/>
      <c r="M25" s="154"/>
      <c r="N25" s="87"/>
      <c r="O25" s="87"/>
      <c r="P25" s="87"/>
      <c r="Q25" s="87"/>
      <c r="R25" s="87">
        <f t="shared" ref="R25:R39" si="9">SUM(O25+P25-Q25)</f>
        <v>0</v>
      </c>
      <c r="S25" s="645"/>
      <c r="T25" s="645"/>
      <c r="U25" s="646"/>
      <c r="V25" s="645">
        <f t="shared" ref="V25:V39" si="10">SUM(T25-U25)</f>
        <v>0</v>
      </c>
      <c r="W25" s="603"/>
      <c r="X25" s="603"/>
      <c r="Y25" s="647">
        <f t="shared" ref="Y25:Y39" si="11">SUM(V25)</f>
        <v>0</v>
      </c>
      <c r="Z25" s="313"/>
      <c r="AA25" s="603">
        <f t="shared" ref="AA25:AA39" si="12">SUM(R25-S25-U25-W25-X25-Y25-Z25)</f>
        <v>0</v>
      </c>
      <c r="AB25" s="506"/>
      <c r="AC25" s="648"/>
      <c r="AD25" s="603">
        <f t="shared" ref="AD25:AD39" si="13">SUM(AB25-AC25)</f>
        <v>0</v>
      </c>
      <c r="AE25" s="313">
        <f t="shared" ref="AE25:AE39" si="14">SUM(AA25-AC25)</f>
        <v>0</v>
      </c>
      <c r="AF25" s="313"/>
      <c r="AG25" s="313">
        <f t="shared" ref="AG25:AG39" si="15">SUM(AE25-AF25)</f>
        <v>0</v>
      </c>
      <c r="AH25" s="649">
        <f t="shared" ref="AH25:AH39" si="16">SUM(S25+U25+W25+Z25+X25+AC25)</f>
        <v>0</v>
      </c>
      <c r="AI25" s="604" t="e">
        <f t="shared" ref="AI25:AI39" si="17">AC25/(AC25+AF25+AG25)</f>
        <v>#DIV/0!</v>
      </c>
      <c r="AJ25" s="605"/>
      <c r="AK25" s="606"/>
      <c r="AL25" s="607" t="e">
        <f>SUM(AE25-AF25-#REF!-#REF!)</f>
        <v>#REF!</v>
      </c>
      <c r="AM25" s="608" t="e">
        <f t="shared" ref="AM25:AM39" si="18">SUM(R25-(AE25+Y25))/R25</f>
        <v>#DIV/0!</v>
      </c>
      <c r="AN25" s="153"/>
      <c r="AO25" s="609"/>
      <c r="AP25" s="610"/>
      <c r="AQ25" s="611"/>
      <c r="AR25" s="551"/>
      <c r="AS25" s="151"/>
      <c r="AV25" s="613"/>
    </row>
    <row r="26" spans="1:48" s="612" customFormat="1" ht="45.6" customHeight="1" x14ac:dyDescent="0.35">
      <c r="A26" s="600"/>
      <c r="B26" s="601" t="s">
        <v>191</v>
      </c>
      <c r="C26" s="601" t="s">
        <v>189</v>
      </c>
      <c r="D26" s="601" t="s">
        <v>189</v>
      </c>
      <c r="E26" s="601" t="s">
        <v>212</v>
      </c>
      <c r="F26" s="601" t="s">
        <v>201</v>
      </c>
      <c r="G26" s="601" t="s">
        <v>215</v>
      </c>
      <c r="H26" s="602"/>
      <c r="I26" s="602"/>
      <c r="J26" s="140" t="s">
        <v>216</v>
      </c>
      <c r="K26" s="154"/>
      <c r="L26" s="154"/>
      <c r="M26" s="154"/>
      <c r="N26" s="87"/>
      <c r="O26" s="87"/>
      <c r="P26" s="87"/>
      <c r="Q26" s="87"/>
      <c r="R26" s="87">
        <f t="shared" si="9"/>
        <v>0</v>
      </c>
      <c r="S26" s="645"/>
      <c r="T26" s="645"/>
      <c r="U26" s="646"/>
      <c r="V26" s="645">
        <f t="shared" si="10"/>
        <v>0</v>
      </c>
      <c r="W26" s="603"/>
      <c r="X26" s="603"/>
      <c r="Y26" s="647">
        <f t="shared" si="11"/>
        <v>0</v>
      </c>
      <c r="Z26" s="313"/>
      <c r="AA26" s="603">
        <f t="shared" si="12"/>
        <v>0</v>
      </c>
      <c r="AB26" s="506"/>
      <c r="AC26" s="648"/>
      <c r="AD26" s="603">
        <f t="shared" si="13"/>
        <v>0</v>
      </c>
      <c r="AE26" s="313">
        <f t="shared" si="14"/>
        <v>0</v>
      </c>
      <c r="AF26" s="313"/>
      <c r="AG26" s="313">
        <f t="shared" si="15"/>
        <v>0</v>
      </c>
      <c r="AH26" s="649">
        <f t="shared" si="16"/>
        <v>0</v>
      </c>
      <c r="AI26" s="604" t="e">
        <f t="shared" si="17"/>
        <v>#DIV/0!</v>
      </c>
      <c r="AJ26" s="605"/>
      <c r="AK26" s="606"/>
      <c r="AL26" s="607" t="e">
        <f>SUM(AE26-AF26-#REF!-#REF!)</f>
        <v>#REF!</v>
      </c>
      <c r="AM26" s="608" t="e">
        <f t="shared" si="18"/>
        <v>#DIV/0!</v>
      </c>
      <c r="AN26" s="153"/>
      <c r="AO26" s="609"/>
      <c r="AP26" s="610"/>
      <c r="AQ26" s="611"/>
      <c r="AR26" s="551"/>
      <c r="AS26" s="151"/>
      <c r="AV26" s="613"/>
    </row>
    <row r="27" spans="1:48" s="612" customFormat="1" ht="61.5" customHeight="1" x14ac:dyDescent="0.35">
      <c r="A27" s="600"/>
      <c r="B27" s="601" t="s">
        <v>191</v>
      </c>
      <c r="C27" s="601" t="s">
        <v>189</v>
      </c>
      <c r="D27" s="601" t="s">
        <v>189</v>
      </c>
      <c r="E27" s="601" t="s">
        <v>212</v>
      </c>
      <c r="F27" s="601" t="s">
        <v>201</v>
      </c>
      <c r="G27" s="601" t="s">
        <v>217</v>
      </c>
      <c r="H27" s="602"/>
      <c r="I27" s="602"/>
      <c r="J27" s="140" t="s">
        <v>218</v>
      </c>
      <c r="K27" s="154"/>
      <c r="L27" s="154"/>
      <c r="M27" s="154"/>
      <c r="N27" s="87"/>
      <c r="O27" s="87"/>
      <c r="P27" s="87"/>
      <c r="Q27" s="87"/>
      <c r="R27" s="87">
        <f t="shared" si="9"/>
        <v>0</v>
      </c>
      <c r="S27" s="645"/>
      <c r="T27" s="645"/>
      <c r="U27" s="646"/>
      <c r="V27" s="645">
        <f t="shared" si="10"/>
        <v>0</v>
      </c>
      <c r="W27" s="603"/>
      <c r="X27" s="603"/>
      <c r="Y27" s="647">
        <f t="shared" si="11"/>
        <v>0</v>
      </c>
      <c r="Z27" s="313"/>
      <c r="AA27" s="603">
        <f t="shared" si="12"/>
        <v>0</v>
      </c>
      <c r="AB27" s="506"/>
      <c r="AC27" s="648"/>
      <c r="AD27" s="603">
        <f t="shared" si="13"/>
        <v>0</v>
      </c>
      <c r="AE27" s="313">
        <f t="shared" si="14"/>
        <v>0</v>
      </c>
      <c r="AF27" s="313"/>
      <c r="AG27" s="313">
        <f t="shared" si="15"/>
        <v>0</v>
      </c>
      <c r="AH27" s="649">
        <f t="shared" si="16"/>
        <v>0</v>
      </c>
      <c r="AI27" s="604" t="e">
        <f t="shared" si="17"/>
        <v>#DIV/0!</v>
      </c>
      <c r="AJ27" s="605"/>
      <c r="AK27" s="606"/>
      <c r="AL27" s="607" t="e">
        <f>SUM(AE27-AF27-#REF!-#REF!)</f>
        <v>#REF!</v>
      </c>
      <c r="AM27" s="608" t="e">
        <f t="shared" si="18"/>
        <v>#DIV/0!</v>
      </c>
      <c r="AN27" s="153"/>
      <c r="AO27" s="609"/>
      <c r="AP27" s="610"/>
      <c r="AQ27" s="611"/>
      <c r="AR27" s="551"/>
      <c r="AS27" s="151"/>
      <c r="AV27" s="613"/>
    </row>
    <row r="28" spans="1:48" s="257" customFormat="1" ht="48.95" customHeight="1" x14ac:dyDescent="0.35">
      <c r="A28" s="564"/>
      <c r="B28" s="601" t="s">
        <v>191</v>
      </c>
      <c r="C28" s="601" t="s">
        <v>189</v>
      </c>
      <c r="D28" s="601" t="s">
        <v>189</v>
      </c>
      <c r="E28" s="601" t="s">
        <v>212</v>
      </c>
      <c r="F28" s="601" t="s">
        <v>212</v>
      </c>
      <c r="G28" s="601"/>
      <c r="H28" s="602"/>
      <c r="I28" s="602"/>
      <c r="J28" s="140" t="s">
        <v>219</v>
      </c>
      <c r="K28" s="154"/>
      <c r="L28" s="154"/>
      <c r="M28" s="154"/>
      <c r="N28" s="87"/>
      <c r="O28" s="87"/>
      <c r="P28" s="87"/>
      <c r="Q28" s="87"/>
      <c r="R28" s="87">
        <f t="shared" si="9"/>
        <v>0</v>
      </c>
      <c r="S28" s="645"/>
      <c r="T28" s="645"/>
      <c r="U28" s="646"/>
      <c r="V28" s="645">
        <f t="shared" si="10"/>
        <v>0</v>
      </c>
      <c r="W28" s="603"/>
      <c r="X28" s="603"/>
      <c r="Y28" s="313">
        <f t="shared" si="11"/>
        <v>0</v>
      </c>
      <c r="Z28" s="313"/>
      <c r="AA28" s="603">
        <f t="shared" si="12"/>
        <v>0</v>
      </c>
      <c r="AB28" s="506"/>
      <c r="AC28" s="648"/>
      <c r="AD28" s="603">
        <f t="shared" si="13"/>
        <v>0</v>
      </c>
      <c r="AE28" s="313">
        <f t="shared" si="14"/>
        <v>0</v>
      </c>
      <c r="AF28" s="313"/>
      <c r="AG28" s="313">
        <f t="shared" si="15"/>
        <v>0</v>
      </c>
      <c r="AH28" s="649">
        <f t="shared" si="16"/>
        <v>0</v>
      </c>
      <c r="AI28" s="604" t="e">
        <f t="shared" si="17"/>
        <v>#DIV/0!</v>
      </c>
      <c r="AJ28" s="313"/>
      <c r="AK28" s="236"/>
      <c r="AL28" s="607" t="e">
        <f>SUM(AE28-AF28-#REF!-#REF!)</f>
        <v>#REF!</v>
      </c>
      <c r="AM28" s="650" t="e">
        <f t="shared" si="18"/>
        <v>#DIV/0!</v>
      </c>
      <c r="AN28" s="153"/>
      <c r="AO28" s="609"/>
      <c r="AP28" s="610"/>
      <c r="AQ28" s="611"/>
      <c r="AR28" s="551"/>
      <c r="AS28" s="521"/>
      <c r="AV28" s="522"/>
    </row>
    <row r="29" spans="1:48" s="612" customFormat="1" ht="77.099999999999994" customHeight="1" x14ac:dyDescent="0.35">
      <c r="A29" s="600"/>
      <c r="B29" s="601" t="s">
        <v>191</v>
      </c>
      <c r="C29" s="601" t="s">
        <v>189</v>
      </c>
      <c r="D29" s="601" t="s">
        <v>189</v>
      </c>
      <c r="E29" s="601" t="s">
        <v>212</v>
      </c>
      <c r="F29" s="601" t="s">
        <v>212</v>
      </c>
      <c r="G29" s="601" t="s">
        <v>191</v>
      </c>
      <c r="H29" s="602"/>
      <c r="I29" s="602"/>
      <c r="J29" s="140" t="s">
        <v>220</v>
      </c>
      <c r="K29" s="154"/>
      <c r="L29" s="154"/>
      <c r="M29" s="154"/>
      <c r="N29" s="87"/>
      <c r="O29" s="87"/>
      <c r="P29" s="87"/>
      <c r="Q29" s="87"/>
      <c r="R29" s="87">
        <f t="shared" si="9"/>
        <v>0</v>
      </c>
      <c r="S29" s="645"/>
      <c r="T29" s="645"/>
      <c r="U29" s="646"/>
      <c r="V29" s="645">
        <f t="shared" si="10"/>
        <v>0</v>
      </c>
      <c r="W29" s="603"/>
      <c r="X29" s="603"/>
      <c r="Y29" s="647">
        <f t="shared" si="11"/>
        <v>0</v>
      </c>
      <c r="Z29" s="313"/>
      <c r="AA29" s="603">
        <f t="shared" si="12"/>
        <v>0</v>
      </c>
      <c r="AB29" s="506"/>
      <c r="AC29" s="648"/>
      <c r="AD29" s="603">
        <f t="shared" si="13"/>
        <v>0</v>
      </c>
      <c r="AE29" s="313">
        <f t="shared" si="14"/>
        <v>0</v>
      </c>
      <c r="AF29" s="313"/>
      <c r="AG29" s="313">
        <f t="shared" si="15"/>
        <v>0</v>
      </c>
      <c r="AH29" s="649">
        <f t="shared" si="16"/>
        <v>0</v>
      </c>
      <c r="AI29" s="604" t="e">
        <f t="shared" si="17"/>
        <v>#DIV/0!</v>
      </c>
      <c r="AJ29" s="605"/>
      <c r="AK29" s="606"/>
      <c r="AL29" s="607" t="e">
        <f>SUM(AE29-AF29-#REF!-#REF!)</f>
        <v>#REF!</v>
      </c>
      <c r="AM29" s="608" t="e">
        <f t="shared" si="18"/>
        <v>#DIV/0!</v>
      </c>
      <c r="AN29" s="153"/>
      <c r="AO29" s="609"/>
      <c r="AP29" s="610"/>
      <c r="AQ29" s="611"/>
      <c r="AR29" s="551"/>
      <c r="AS29" s="151"/>
      <c r="AV29" s="613"/>
    </row>
    <row r="30" spans="1:48" s="612" customFormat="1" ht="40.5" x14ac:dyDescent="0.35">
      <c r="A30" s="600"/>
      <c r="B30" s="601" t="s">
        <v>191</v>
      </c>
      <c r="C30" s="601" t="s">
        <v>189</v>
      </c>
      <c r="D30" s="601" t="s">
        <v>189</v>
      </c>
      <c r="E30" s="601" t="s">
        <v>212</v>
      </c>
      <c r="F30" s="601" t="s">
        <v>212</v>
      </c>
      <c r="G30" s="601" t="s">
        <v>188</v>
      </c>
      <c r="H30" s="602"/>
      <c r="I30" s="602"/>
      <c r="J30" s="140" t="s">
        <v>221</v>
      </c>
      <c r="K30" s="154"/>
      <c r="L30" s="154"/>
      <c r="M30" s="154"/>
      <c r="N30" s="87"/>
      <c r="O30" s="87"/>
      <c r="P30" s="87"/>
      <c r="Q30" s="87"/>
      <c r="R30" s="87">
        <f t="shared" si="9"/>
        <v>0</v>
      </c>
      <c r="S30" s="645"/>
      <c r="T30" s="645"/>
      <c r="U30" s="646"/>
      <c r="V30" s="645">
        <f t="shared" si="10"/>
        <v>0</v>
      </c>
      <c r="W30" s="603"/>
      <c r="X30" s="603"/>
      <c r="Y30" s="647">
        <f t="shared" si="11"/>
        <v>0</v>
      </c>
      <c r="Z30" s="313"/>
      <c r="AA30" s="603">
        <f t="shared" si="12"/>
        <v>0</v>
      </c>
      <c r="AB30" s="506"/>
      <c r="AC30" s="648"/>
      <c r="AD30" s="603">
        <f t="shared" si="13"/>
        <v>0</v>
      </c>
      <c r="AE30" s="313">
        <f t="shared" si="14"/>
        <v>0</v>
      </c>
      <c r="AF30" s="313"/>
      <c r="AG30" s="313">
        <f t="shared" si="15"/>
        <v>0</v>
      </c>
      <c r="AH30" s="649">
        <f t="shared" si="16"/>
        <v>0</v>
      </c>
      <c r="AI30" s="604" t="e">
        <f t="shared" si="17"/>
        <v>#DIV/0!</v>
      </c>
      <c r="AJ30" s="605"/>
      <c r="AK30" s="606"/>
      <c r="AL30" s="607" t="e">
        <f>SUM(AE30-AF30-#REF!-#REF!)</f>
        <v>#REF!</v>
      </c>
      <c r="AM30" s="608" t="e">
        <f t="shared" si="18"/>
        <v>#DIV/0!</v>
      </c>
      <c r="AN30" s="153"/>
      <c r="AO30" s="609"/>
      <c r="AP30" s="610"/>
      <c r="AQ30" s="611"/>
      <c r="AR30" s="551"/>
      <c r="AS30" s="151"/>
      <c r="AV30" s="613"/>
    </row>
    <row r="31" spans="1:48" s="612" customFormat="1" ht="72" customHeight="1" x14ac:dyDescent="0.35">
      <c r="A31" s="600"/>
      <c r="B31" s="601" t="s">
        <v>191</v>
      </c>
      <c r="C31" s="601" t="s">
        <v>189</v>
      </c>
      <c r="D31" s="601" t="s">
        <v>189</v>
      </c>
      <c r="E31" s="601" t="s">
        <v>212</v>
      </c>
      <c r="F31" s="601" t="s">
        <v>222</v>
      </c>
      <c r="G31" s="601"/>
      <c r="H31" s="602"/>
      <c r="I31" s="602"/>
      <c r="J31" s="140" t="s">
        <v>333</v>
      </c>
      <c r="K31" s="154"/>
      <c r="L31" s="154"/>
      <c r="M31" s="154"/>
      <c r="N31" s="87"/>
      <c r="O31" s="87"/>
      <c r="P31" s="87"/>
      <c r="Q31" s="87"/>
      <c r="R31" s="87">
        <f t="shared" si="9"/>
        <v>0</v>
      </c>
      <c r="S31" s="645"/>
      <c r="T31" s="645"/>
      <c r="U31" s="646"/>
      <c r="V31" s="645">
        <f t="shared" si="10"/>
        <v>0</v>
      </c>
      <c r="W31" s="603"/>
      <c r="X31" s="603"/>
      <c r="Y31" s="647">
        <f t="shared" si="11"/>
        <v>0</v>
      </c>
      <c r="Z31" s="313"/>
      <c r="AA31" s="603">
        <f t="shared" si="12"/>
        <v>0</v>
      </c>
      <c r="AB31" s="506"/>
      <c r="AC31" s="648"/>
      <c r="AD31" s="603">
        <f t="shared" si="13"/>
        <v>0</v>
      </c>
      <c r="AE31" s="313">
        <f t="shared" si="14"/>
        <v>0</v>
      </c>
      <c r="AF31" s="313"/>
      <c r="AG31" s="313">
        <f t="shared" si="15"/>
        <v>0</v>
      </c>
      <c r="AH31" s="649">
        <f t="shared" si="16"/>
        <v>0</v>
      </c>
      <c r="AI31" s="604" t="e">
        <f t="shared" si="17"/>
        <v>#DIV/0!</v>
      </c>
      <c r="AJ31" s="605"/>
      <c r="AK31" s="606"/>
      <c r="AL31" s="607" t="e">
        <f>SUM(AE31-AF31-#REF!-#REF!)</f>
        <v>#REF!</v>
      </c>
      <c r="AM31" s="608" t="e">
        <f t="shared" si="18"/>
        <v>#DIV/0!</v>
      </c>
      <c r="AN31" s="153"/>
      <c r="AO31" s="609"/>
      <c r="AP31" s="610"/>
      <c r="AQ31" s="611"/>
      <c r="AR31" s="551"/>
      <c r="AS31" s="151"/>
      <c r="AV31" s="613"/>
    </row>
    <row r="32" spans="1:48" s="612" customFormat="1" ht="60.75" x14ac:dyDescent="0.35">
      <c r="A32" s="600"/>
      <c r="B32" s="601" t="s">
        <v>191</v>
      </c>
      <c r="C32" s="601" t="s">
        <v>189</v>
      </c>
      <c r="D32" s="601" t="s">
        <v>189</v>
      </c>
      <c r="E32" s="601" t="s">
        <v>212</v>
      </c>
      <c r="F32" s="601" t="s">
        <v>222</v>
      </c>
      <c r="G32" s="601" t="s">
        <v>189</v>
      </c>
      <c r="H32" s="602"/>
      <c r="I32" s="602"/>
      <c r="J32" s="140" t="s">
        <v>223</v>
      </c>
      <c r="K32" s="154"/>
      <c r="L32" s="154"/>
      <c r="M32" s="154"/>
      <c r="N32" s="87">
        <v>22000000</v>
      </c>
      <c r="O32" s="87">
        <v>22000000</v>
      </c>
      <c r="P32" s="87"/>
      <c r="Q32" s="87"/>
      <c r="R32" s="87">
        <f t="shared" si="9"/>
        <v>22000000</v>
      </c>
      <c r="S32" s="645"/>
      <c r="T32" s="645"/>
      <c r="U32" s="646"/>
      <c r="V32" s="645">
        <f t="shared" si="10"/>
        <v>0</v>
      </c>
      <c r="W32" s="603"/>
      <c r="X32" s="603"/>
      <c r="Y32" s="647">
        <f t="shared" si="11"/>
        <v>0</v>
      </c>
      <c r="Z32" s="313"/>
      <c r="AA32" s="603">
        <f t="shared" si="12"/>
        <v>22000000</v>
      </c>
      <c r="AB32" s="506">
        <v>22000000</v>
      </c>
      <c r="AC32" s="648"/>
      <c r="AD32" s="603">
        <f t="shared" si="13"/>
        <v>22000000</v>
      </c>
      <c r="AE32" s="313">
        <f t="shared" si="14"/>
        <v>22000000</v>
      </c>
      <c r="AF32" s="313">
        <v>22000000</v>
      </c>
      <c r="AG32" s="313">
        <f t="shared" si="15"/>
        <v>0</v>
      </c>
      <c r="AH32" s="649">
        <f t="shared" si="16"/>
        <v>0</v>
      </c>
      <c r="AI32" s="604">
        <f t="shared" si="17"/>
        <v>0</v>
      </c>
      <c r="AJ32" s="605"/>
      <c r="AK32" s="606"/>
      <c r="AL32" s="607" t="e">
        <f>SUM(AE32-AF32-#REF!-#REF!)</f>
        <v>#REF!</v>
      </c>
      <c r="AM32" s="608">
        <f t="shared" si="18"/>
        <v>0</v>
      </c>
      <c r="AN32" s="153"/>
      <c r="AO32" s="609"/>
      <c r="AP32" s="610"/>
      <c r="AQ32" s="611"/>
      <c r="AR32" s="551"/>
      <c r="AS32" s="151"/>
      <c r="AV32" s="613"/>
    </row>
    <row r="33" spans="1:48" s="612" customFormat="1" ht="78.599999999999994" customHeight="1" x14ac:dyDescent="0.35">
      <c r="A33" s="600"/>
      <c r="B33" s="601" t="s">
        <v>191</v>
      </c>
      <c r="C33" s="601" t="s">
        <v>189</v>
      </c>
      <c r="D33" s="601" t="s">
        <v>189</v>
      </c>
      <c r="E33" s="601" t="s">
        <v>212</v>
      </c>
      <c r="F33" s="601" t="s">
        <v>222</v>
      </c>
      <c r="G33" s="601" t="s">
        <v>191</v>
      </c>
      <c r="H33" s="602"/>
      <c r="I33" s="602"/>
      <c r="J33" s="140" t="s">
        <v>224</v>
      </c>
      <c r="K33" s="154"/>
      <c r="L33" s="154"/>
      <c r="M33" s="154"/>
      <c r="N33" s="87">
        <v>42800000</v>
      </c>
      <c r="O33" s="87">
        <v>42800000</v>
      </c>
      <c r="P33" s="87"/>
      <c r="Q33" s="87"/>
      <c r="R33" s="87">
        <f t="shared" si="9"/>
        <v>42800000</v>
      </c>
      <c r="S33" s="645"/>
      <c r="T33" s="645"/>
      <c r="U33" s="646"/>
      <c r="V33" s="645">
        <f t="shared" si="10"/>
        <v>0</v>
      </c>
      <c r="W33" s="603"/>
      <c r="X33" s="603"/>
      <c r="Y33" s="647">
        <f t="shared" si="11"/>
        <v>0</v>
      </c>
      <c r="Z33" s="313"/>
      <c r="AA33" s="603">
        <f t="shared" si="12"/>
        <v>42800000</v>
      </c>
      <c r="AB33" s="506">
        <v>42800000</v>
      </c>
      <c r="AC33" s="648"/>
      <c r="AD33" s="603">
        <f t="shared" si="13"/>
        <v>42800000</v>
      </c>
      <c r="AE33" s="313">
        <f t="shared" si="14"/>
        <v>42800000</v>
      </c>
      <c r="AF33" s="313">
        <v>42800000</v>
      </c>
      <c r="AG33" s="313">
        <f t="shared" si="15"/>
        <v>0</v>
      </c>
      <c r="AH33" s="649">
        <f t="shared" si="16"/>
        <v>0</v>
      </c>
      <c r="AI33" s="604">
        <f t="shared" si="17"/>
        <v>0</v>
      </c>
      <c r="AJ33" s="605"/>
      <c r="AK33" s="606"/>
      <c r="AL33" s="607" t="e">
        <f>SUM(AE33-AF33-#REF!-#REF!)</f>
        <v>#REF!</v>
      </c>
      <c r="AM33" s="608">
        <f t="shared" si="18"/>
        <v>0</v>
      </c>
      <c r="AN33" s="153"/>
      <c r="AO33" s="609"/>
      <c r="AP33" s="651"/>
      <c r="AQ33" s="611"/>
      <c r="AR33" s="551"/>
      <c r="AS33" s="151"/>
      <c r="AV33" s="613"/>
    </row>
    <row r="34" spans="1:48" s="612" customFormat="1" ht="26.25" x14ac:dyDescent="0.35">
      <c r="A34" s="600"/>
      <c r="B34" s="601" t="s">
        <v>191</v>
      </c>
      <c r="C34" s="601" t="s">
        <v>189</v>
      </c>
      <c r="D34" s="601" t="s">
        <v>189</v>
      </c>
      <c r="E34" s="601" t="s">
        <v>212</v>
      </c>
      <c r="F34" s="601" t="s">
        <v>195</v>
      </c>
      <c r="G34" s="601"/>
      <c r="H34" s="602"/>
      <c r="I34" s="602"/>
      <c r="J34" s="140" t="s">
        <v>225</v>
      </c>
      <c r="K34" s="154"/>
      <c r="L34" s="154"/>
      <c r="M34" s="154"/>
      <c r="N34" s="87"/>
      <c r="O34" s="87"/>
      <c r="P34" s="87"/>
      <c r="Q34" s="87"/>
      <c r="R34" s="87">
        <f t="shared" si="9"/>
        <v>0</v>
      </c>
      <c r="S34" s="645"/>
      <c r="T34" s="645"/>
      <c r="U34" s="646"/>
      <c r="V34" s="645">
        <f t="shared" si="10"/>
        <v>0</v>
      </c>
      <c r="W34" s="603"/>
      <c r="X34" s="603"/>
      <c r="Y34" s="647">
        <f t="shared" si="11"/>
        <v>0</v>
      </c>
      <c r="Z34" s="313"/>
      <c r="AA34" s="603">
        <f t="shared" si="12"/>
        <v>0</v>
      </c>
      <c r="AB34" s="506"/>
      <c r="AC34" s="648"/>
      <c r="AD34" s="603">
        <f t="shared" si="13"/>
        <v>0</v>
      </c>
      <c r="AE34" s="313">
        <f t="shared" si="14"/>
        <v>0</v>
      </c>
      <c r="AF34" s="313"/>
      <c r="AG34" s="313">
        <f t="shared" si="15"/>
        <v>0</v>
      </c>
      <c r="AH34" s="649">
        <f t="shared" si="16"/>
        <v>0</v>
      </c>
      <c r="AI34" s="604" t="e">
        <f t="shared" si="17"/>
        <v>#DIV/0!</v>
      </c>
      <c r="AJ34" s="605"/>
      <c r="AK34" s="606"/>
      <c r="AL34" s="607" t="e">
        <f>SUM(AE34-AF34-#REF!-#REF!)</f>
        <v>#REF!</v>
      </c>
      <c r="AM34" s="608" t="e">
        <f t="shared" si="18"/>
        <v>#DIV/0!</v>
      </c>
      <c r="AN34" s="153"/>
      <c r="AO34" s="609"/>
      <c r="AP34" s="610"/>
      <c r="AQ34" s="611"/>
      <c r="AR34" s="551"/>
      <c r="AS34" s="151"/>
      <c r="AV34" s="613"/>
    </row>
    <row r="35" spans="1:48" s="612" customFormat="1" ht="78.599999999999994" customHeight="1" x14ac:dyDescent="0.35">
      <c r="A35" s="600"/>
      <c r="B35" s="601" t="s">
        <v>191</v>
      </c>
      <c r="C35" s="601" t="s">
        <v>189</v>
      </c>
      <c r="D35" s="601" t="s">
        <v>189</v>
      </c>
      <c r="E35" s="601" t="s">
        <v>212</v>
      </c>
      <c r="F35" s="601" t="s">
        <v>195</v>
      </c>
      <c r="G35" s="601" t="s">
        <v>189</v>
      </c>
      <c r="H35" s="602"/>
      <c r="I35" s="602"/>
      <c r="J35" s="140" t="s">
        <v>334</v>
      </c>
      <c r="K35" s="154"/>
      <c r="L35" s="154"/>
      <c r="M35" s="154"/>
      <c r="N35" s="87"/>
      <c r="O35" s="87"/>
      <c r="P35" s="87"/>
      <c r="Q35" s="87"/>
      <c r="R35" s="87">
        <f t="shared" si="9"/>
        <v>0</v>
      </c>
      <c r="S35" s="645"/>
      <c r="T35" s="645"/>
      <c r="U35" s="646"/>
      <c r="V35" s="645">
        <f t="shared" si="10"/>
        <v>0</v>
      </c>
      <c r="W35" s="603"/>
      <c r="X35" s="603"/>
      <c r="Y35" s="647">
        <f t="shared" si="11"/>
        <v>0</v>
      </c>
      <c r="Z35" s="313"/>
      <c r="AA35" s="603">
        <f t="shared" si="12"/>
        <v>0</v>
      </c>
      <c r="AB35" s="506"/>
      <c r="AC35" s="648"/>
      <c r="AD35" s="603">
        <f t="shared" si="13"/>
        <v>0</v>
      </c>
      <c r="AE35" s="313">
        <f t="shared" si="14"/>
        <v>0</v>
      </c>
      <c r="AF35" s="313"/>
      <c r="AG35" s="313">
        <f t="shared" si="15"/>
        <v>0</v>
      </c>
      <c r="AH35" s="649">
        <f t="shared" si="16"/>
        <v>0</v>
      </c>
      <c r="AI35" s="604" t="e">
        <f t="shared" si="17"/>
        <v>#DIV/0!</v>
      </c>
      <c r="AJ35" s="605"/>
      <c r="AK35" s="606"/>
      <c r="AL35" s="607" t="e">
        <f>SUM(AE35-AF35-#REF!-#REF!)</f>
        <v>#REF!</v>
      </c>
      <c r="AM35" s="608" t="e">
        <f t="shared" si="18"/>
        <v>#DIV/0!</v>
      </c>
      <c r="AN35" s="153"/>
      <c r="AO35" s="609"/>
      <c r="AP35" s="610"/>
      <c r="AQ35" s="611"/>
      <c r="AR35" s="551"/>
      <c r="AS35" s="151"/>
      <c r="AV35" s="613"/>
    </row>
    <row r="36" spans="1:48" s="612" customFormat="1" ht="70.5" customHeight="1" x14ac:dyDescent="0.35">
      <c r="A36" s="600"/>
      <c r="B36" s="601" t="s">
        <v>191</v>
      </c>
      <c r="C36" s="601" t="s">
        <v>189</v>
      </c>
      <c r="D36" s="601" t="s">
        <v>189</v>
      </c>
      <c r="E36" s="601" t="s">
        <v>212</v>
      </c>
      <c r="F36" s="601" t="s">
        <v>195</v>
      </c>
      <c r="G36" s="601" t="s">
        <v>215</v>
      </c>
      <c r="H36" s="602"/>
      <c r="I36" s="602"/>
      <c r="J36" s="140" t="s">
        <v>226</v>
      </c>
      <c r="K36" s="154"/>
      <c r="L36" s="154"/>
      <c r="M36" s="154"/>
      <c r="N36" s="87"/>
      <c r="O36" s="87"/>
      <c r="P36" s="87"/>
      <c r="Q36" s="87"/>
      <c r="R36" s="87">
        <f t="shared" si="9"/>
        <v>0</v>
      </c>
      <c r="S36" s="645"/>
      <c r="T36" s="645"/>
      <c r="U36" s="646"/>
      <c r="V36" s="645">
        <f t="shared" si="10"/>
        <v>0</v>
      </c>
      <c r="W36" s="603"/>
      <c r="X36" s="603"/>
      <c r="Y36" s="647">
        <f t="shared" si="11"/>
        <v>0</v>
      </c>
      <c r="Z36" s="313"/>
      <c r="AA36" s="603">
        <f t="shared" si="12"/>
        <v>0</v>
      </c>
      <c r="AB36" s="506"/>
      <c r="AC36" s="648"/>
      <c r="AD36" s="603">
        <f t="shared" si="13"/>
        <v>0</v>
      </c>
      <c r="AE36" s="313">
        <f t="shared" si="14"/>
        <v>0</v>
      </c>
      <c r="AF36" s="313"/>
      <c r="AG36" s="313">
        <f t="shared" si="15"/>
        <v>0</v>
      </c>
      <c r="AH36" s="649">
        <f t="shared" si="16"/>
        <v>0</v>
      </c>
      <c r="AI36" s="604" t="e">
        <f t="shared" si="17"/>
        <v>#DIV/0!</v>
      </c>
      <c r="AJ36" s="605"/>
      <c r="AK36" s="606"/>
      <c r="AL36" s="607" t="e">
        <f>SUM(AE36-AF36-#REF!-#REF!)</f>
        <v>#REF!</v>
      </c>
      <c r="AM36" s="608" t="e">
        <f t="shared" si="18"/>
        <v>#DIV/0!</v>
      </c>
      <c r="AN36" s="153"/>
      <c r="AO36" s="609"/>
      <c r="AP36" s="610"/>
      <c r="AQ36" s="611"/>
      <c r="AR36" s="551"/>
      <c r="AS36" s="151"/>
      <c r="AV36" s="613"/>
    </row>
    <row r="37" spans="1:48" s="612" customFormat="1" ht="40.5" x14ac:dyDescent="0.35">
      <c r="A37" s="600"/>
      <c r="B37" s="601" t="s">
        <v>191</v>
      </c>
      <c r="C37" s="601" t="s">
        <v>189</v>
      </c>
      <c r="D37" s="601" t="s">
        <v>189</v>
      </c>
      <c r="E37" s="601" t="s">
        <v>212</v>
      </c>
      <c r="F37" s="601" t="s">
        <v>195</v>
      </c>
      <c r="G37" s="601" t="s">
        <v>217</v>
      </c>
      <c r="H37" s="602"/>
      <c r="I37" s="602"/>
      <c r="J37" s="140" t="s">
        <v>227</v>
      </c>
      <c r="K37" s="154"/>
      <c r="L37" s="154"/>
      <c r="M37" s="154"/>
      <c r="N37" s="87">
        <v>9000000</v>
      </c>
      <c r="O37" s="87">
        <v>9000000</v>
      </c>
      <c r="P37" s="87"/>
      <c r="Q37" s="87"/>
      <c r="R37" s="87">
        <f t="shared" si="9"/>
        <v>9000000</v>
      </c>
      <c r="S37" s="645"/>
      <c r="T37" s="645"/>
      <c r="U37" s="646"/>
      <c r="V37" s="645">
        <f t="shared" si="10"/>
        <v>0</v>
      </c>
      <c r="W37" s="603"/>
      <c r="X37" s="603"/>
      <c r="Y37" s="647">
        <f t="shared" si="11"/>
        <v>0</v>
      </c>
      <c r="Z37" s="313"/>
      <c r="AA37" s="603">
        <f t="shared" si="12"/>
        <v>9000000</v>
      </c>
      <c r="AB37" s="506">
        <v>9000000</v>
      </c>
      <c r="AC37" s="648"/>
      <c r="AD37" s="603">
        <f t="shared" si="13"/>
        <v>9000000</v>
      </c>
      <c r="AE37" s="313">
        <f t="shared" si="14"/>
        <v>9000000</v>
      </c>
      <c r="AF37" s="313">
        <v>9000000</v>
      </c>
      <c r="AG37" s="313">
        <f t="shared" si="15"/>
        <v>0</v>
      </c>
      <c r="AH37" s="649">
        <f t="shared" si="16"/>
        <v>0</v>
      </c>
      <c r="AI37" s="604">
        <f t="shared" si="17"/>
        <v>0</v>
      </c>
      <c r="AJ37" s="605"/>
      <c r="AK37" s="606"/>
      <c r="AL37" s="607" t="e">
        <f>SUM(AE37-AF37-#REF!-#REF!)</f>
        <v>#REF!</v>
      </c>
      <c r="AM37" s="608">
        <f t="shared" si="18"/>
        <v>0</v>
      </c>
      <c r="AN37" s="153"/>
      <c r="AO37" s="609"/>
      <c r="AP37" s="610"/>
      <c r="AQ37" s="611"/>
      <c r="AR37" s="551">
        <v>1255387</v>
      </c>
      <c r="AS37" s="151"/>
      <c r="AV37" s="613"/>
    </row>
    <row r="38" spans="1:48" s="612" customFormat="1" ht="81" x14ac:dyDescent="0.35">
      <c r="A38" s="600"/>
      <c r="B38" s="601" t="s">
        <v>191</v>
      </c>
      <c r="C38" s="601" t="s">
        <v>189</v>
      </c>
      <c r="D38" s="601" t="s">
        <v>189</v>
      </c>
      <c r="E38" s="601" t="s">
        <v>212</v>
      </c>
      <c r="F38" s="601" t="s">
        <v>228</v>
      </c>
      <c r="G38" s="601" t="s">
        <v>191</v>
      </c>
      <c r="H38" s="602"/>
      <c r="I38" s="602"/>
      <c r="J38" s="140" t="s">
        <v>229</v>
      </c>
      <c r="K38" s="154"/>
      <c r="L38" s="154"/>
      <c r="M38" s="154"/>
      <c r="N38" s="87">
        <v>9000000</v>
      </c>
      <c r="O38" s="87">
        <v>9000000</v>
      </c>
      <c r="P38" s="87"/>
      <c r="Q38" s="87"/>
      <c r="R38" s="87">
        <f t="shared" si="9"/>
        <v>9000000</v>
      </c>
      <c r="S38" s="645"/>
      <c r="T38" s="645"/>
      <c r="U38" s="646"/>
      <c r="V38" s="645">
        <f t="shared" si="10"/>
        <v>0</v>
      </c>
      <c r="W38" s="603"/>
      <c r="X38" s="603"/>
      <c r="Y38" s="647">
        <f t="shared" si="11"/>
        <v>0</v>
      </c>
      <c r="Z38" s="313"/>
      <c r="AA38" s="603">
        <f t="shared" si="12"/>
        <v>9000000</v>
      </c>
      <c r="AB38" s="506">
        <v>9000000</v>
      </c>
      <c r="AC38" s="648"/>
      <c r="AD38" s="603">
        <f t="shared" si="13"/>
        <v>9000000</v>
      </c>
      <c r="AE38" s="313">
        <f t="shared" si="14"/>
        <v>9000000</v>
      </c>
      <c r="AF38" s="313">
        <v>9000000</v>
      </c>
      <c r="AG38" s="313">
        <f t="shared" si="15"/>
        <v>0</v>
      </c>
      <c r="AH38" s="649">
        <f t="shared" si="16"/>
        <v>0</v>
      </c>
      <c r="AI38" s="604">
        <f t="shared" si="17"/>
        <v>0</v>
      </c>
      <c r="AJ38" s="605"/>
      <c r="AK38" s="606"/>
      <c r="AL38" s="607" t="e">
        <f>SUM(AE38-AF38-#REF!-#REF!)</f>
        <v>#REF!</v>
      </c>
      <c r="AM38" s="608">
        <f t="shared" si="18"/>
        <v>0</v>
      </c>
      <c r="AN38" s="153"/>
      <c r="AO38" s="609"/>
      <c r="AP38" s="610"/>
      <c r="AQ38" s="611"/>
      <c r="AR38" s="551"/>
      <c r="AS38" s="151"/>
      <c r="AV38" s="613"/>
    </row>
    <row r="39" spans="1:48" s="612" customFormat="1" ht="134.1" customHeight="1" x14ac:dyDescent="0.35">
      <c r="A39" s="600"/>
      <c r="B39" s="601" t="s">
        <v>191</v>
      </c>
      <c r="C39" s="601" t="s">
        <v>189</v>
      </c>
      <c r="D39" s="601" t="s">
        <v>189</v>
      </c>
      <c r="E39" s="601" t="s">
        <v>212</v>
      </c>
      <c r="F39" s="601" t="s">
        <v>228</v>
      </c>
      <c r="G39" s="601" t="s">
        <v>230</v>
      </c>
      <c r="H39" s="602"/>
      <c r="I39" s="602"/>
      <c r="J39" s="142" t="s">
        <v>335</v>
      </c>
      <c r="K39" s="154"/>
      <c r="L39" s="154"/>
      <c r="M39" s="154"/>
      <c r="N39" s="87"/>
      <c r="O39" s="87"/>
      <c r="P39" s="87"/>
      <c r="Q39" s="87"/>
      <c r="R39" s="87">
        <f t="shared" si="9"/>
        <v>0</v>
      </c>
      <c r="S39" s="645"/>
      <c r="T39" s="645"/>
      <c r="U39" s="646"/>
      <c r="V39" s="645">
        <f t="shared" si="10"/>
        <v>0</v>
      </c>
      <c r="W39" s="603"/>
      <c r="X39" s="603"/>
      <c r="Y39" s="647">
        <f t="shared" si="11"/>
        <v>0</v>
      </c>
      <c r="Z39" s="313"/>
      <c r="AA39" s="603">
        <f t="shared" si="12"/>
        <v>0</v>
      </c>
      <c r="AB39" s="506"/>
      <c r="AC39" s="648"/>
      <c r="AD39" s="603">
        <f t="shared" si="13"/>
        <v>0</v>
      </c>
      <c r="AE39" s="313">
        <f t="shared" si="14"/>
        <v>0</v>
      </c>
      <c r="AF39" s="313"/>
      <c r="AG39" s="313">
        <f t="shared" si="15"/>
        <v>0</v>
      </c>
      <c r="AH39" s="649">
        <f t="shared" si="16"/>
        <v>0</v>
      </c>
      <c r="AI39" s="604" t="e">
        <f t="shared" si="17"/>
        <v>#DIV/0!</v>
      </c>
      <c r="AJ39" s="605"/>
      <c r="AK39" s="606"/>
      <c r="AL39" s="607" t="e">
        <f>SUM(AE39-AF39-#REF!-#REF!)</f>
        <v>#REF!</v>
      </c>
      <c r="AM39" s="608" t="e">
        <f t="shared" si="18"/>
        <v>#DIV/0!</v>
      </c>
      <c r="AN39" s="153"/>
      <c r="AO39" s="652"/>
      <c r="AP39" s="610"/>
      <c r="AQ39" s="611"/>
      <c r="AR39" s="551"/>
      <c r="AS39" s="151"/>
      <c r="AV39" s="613"/>
    </row>
    <row r="40" spans="1:48" s="668" customFormat="1" ht="26.25" x14ac:dyDescent="0.35">
      <c r="A40" s="653"/>
      <c r="B40" s="654"/>
      <c r="C40" s="654"/>
      <c r="D40" s="654"/>
      <c r="E40" s="654"/>
      <c r="F40" s="654"/>
      <c r="G40" s="654"/>
      <c r="H40" s="655"/>
      <c r="I40" s="655"/>
      <c r="J40" s="144"/>
      <c r="K40" s="656">
        <f>SUM(K15:K39)</f>
        <v>0</v>
      </c>
      <c r="L40" s="656">
        <f>SUM(L15:L39)</f>
        <v>323651508</v>
      </c>
      <c r="M40" s="656">
        <f>SUM(M15:M39)</f>
        <v>58257167</v>
      </c>
      <c r="N40" s="145"/>
      <c r="O40" s="145"/>
      <c r="P40" s="145"/>
      <c r="Q40" s="145"/>
      <c r="R40" s="567"/>
      <c r="S40" s="657"/>
      <c r="T40" s="657"/>
      <c r="U40" s="657"/>
      <c r="V40" s="657"/>
      <c r="W40" s="658"/>
      <c r="X40" s="658"/>
      <c r="Y40" s="658"/>
      <c r="Z40" s="658"/>
      <c r="AA40" s="658"/>
      <c r="AB40" s="658"/>
      <c r="AC40" s="658"/>
      <c r="AD40" s="658"/>
      <c r="AE40" s="658"/>
      <c r="AF40" s="658"/>
      <c r="AG40" s="658"/>
      <c r="AH40" s="659"/>
      <c r="AI40" s="660"/>
      <c r="AJ40" s="659"/>
      <c r="AK40" s="658"/>
      <c r="AL40" s="661"/>
      <c r="AM40" s="662"/>
      <c r="AN40" s="663"/>
      <c r="AO40" s="664"/>
      <c r="AP40" s="665"/>
      <c r="AQ40" s="666"/>
      <c r="AR40" s="666"/>
      <c r="AS40" s="667"/>
      <c r="AV40" s="669"/>
    </row>
    <row r="41" spans="1:48" s="671" customFormat="1" ht="46.5" customHeight="1" x14ac:dyDescent="0.35">
      <c r="A41" s="600" t="s">
        <v>32</v>
      </c>
      <c r="B41" s="601" t="s">
        <v>191</v>
      </c>
      <c r="C41" s="601" t="s">
        <v>191</v>
      </c>
      <c r="D41" s="601"/>
      <c r="E41" s="601"/>
      <c r="F41" s="601"/>
      <c r="G41" s="601"/>
      <c r="H41" s="602"/>
      <c r="I41" s="602"/>
      <c r="J41" s="132" t="s">
        <v>231</v>
      </c>
      <c r="K41" s="154"/>
      <c r="L41" s="154"/>
      <c r="M41" s="154"/>
      <c r="N41" s="133">
        <f t="shared" ref="N41:AM41" si="19">SUM(N42+N60)</f>
        <v>2496100000</v>
      </c>
      <c r="O41" s="133">
        <f t="shared" si="19"/>
        <v>2496100000</v>
      </c>
      <c r="P41" s="133">
        <f t="shared" si="19"/>
        <v>0</v>
      </c>
      <c r="Q41" s="133">
        <f t="shared" si="19"/>
        <v>0</v>
      </c>
      <c r="R41" s="133">
        <f t="shared" si="19"/>
        <v>2496100000</v>
      </c>
      <c r="S41" s="133">
        <f t="shared" si="19"/>
        <v>14000000</v>
      </c>
      <c r="T41" s="133">
        <f t="shared" si="19"/>
        <v>36789100</v>
      </c>
      <c r="U41" s="133">
        <f t="shared" si="19"/>
        <v>0</v>
      </c>
      <c r="V41" s="133">
        <f t="shared" si="19"/>
        <v>36789100</v>
      </c>
      <c r="W41" s="133">
        <f t="shared" si="19"/>
        <v>277300000</v>
      </c>
      <c r="X41" s="133">
        <f t="shared" si="19"/>
        <v>1067877427.6099999</v>
      </c>
      <c r="Y41" s="133">
        <f t="shared" si="19"/>
        <v>36789100</v>
      </c>
      <c r="Z41" s="133">
        <f t="shared" si="19"/>
        <v>70000000</v>
      </c>
      <c r="AA41" s="133">
        <f t="shared" si="19"/>
        <v>1030233472.39</v>
      </c>
      <c r="AB41" s="133">
        <f t="shared" si="19"/>
        <v>1023942640</v>
      </c>
      <c r="AC41" s="133">
        <f t="shared" si="19"/>
        <v>0</v>
      </c>
      <c r="AD41" s="133">
        <f t="shared" si="19"/>
        <v>1000942640</v>
      </c>
      <c r="AE41" s="133">
        <f t="shared" si="19"/>
        <v>1030233472.39</v>
      </c>
      <c r="AF41" s="133">
        <f t="shared" si="19"/>
        <v>1023942640</v>
      </c>
      <c r="AG41" s="133">
        <f t="shared" si="19"/>
        <v>6290832.3900000155</v>
      </c>
      <c r="AH41" s="133">
        <f t="shared" si="19"/>
        <v>1429077427.6099999</v>
      </c>
      <c r="AI41" s="302" t="e">
        <f t="shared" si="19"/>
        <v>#DIV/0!</v>
      </c>
      <c r="AJ41" s="133">
        <f t="shared" si="19"/>
        <v>0</v>
      </c>
      <c r="AK41" s="133">
        <f t="shared" si="19"/>
        <v>27500000</v>
      </c>
      <c r="AL41" s="133" t="e">
        <f t="shared" si="19"/>
        <v>#REF!</v>
      </c>
      <c r="AM41" s="133" t="e">
        <f t="shared" si="19"/>
        <v>#DIV/0!</v>
      </c>
      <c r="AN41" s="153"/>
      <c r="AO41" s="652"/>
      <c r="AP41" s="610"/>
      <c r="AQ41" s="611"/>
      <c r="AR41" s="551"/>
      <c r="AS41" s="670"/>
      <c r="AV41" s="672"/>
    </row>
    <row r="42" spans="1:48" s="627" customFormat="1" ht="27.75" x14ac:dyDescent="0.35">
      <c r="A42" s="614" t="s">
        <v>32</v>
      </c>
      <c r="B42" s="540" t="s">
        <v>191</v>
      </c>
      <c r="C42" s="540" t="s">
        <v>191</v>
      </c>
      <c r="D42" s="540" t="s">
        <v>189</v>
      </c>
      <c r="E42" s="540"/>
      <c r="F42" s="540"/>
      <c r="G42" s="540"/>
      <c r="H42" s="615"/>
      <c r="I42" s="615"/>
      <c r="J42" s="83" t="s">
        <v>232</v>
      </c>
      <c r="K42" s="541"/>
      <c r="L42" s="541"/>
      <c r="M42" s="541"/>
      <c r="N42" s="84">
        <f t="shared" ref="N42:AM42" si="20">SUM(N43+N45+N57)</f>
        <v>284812684</v>
      </c>
      <c r="O42" s="84">
        <f t="shared" si="20"/>
        <v>284812684</v>
      </c>
      <c r="P42" s="84">
        <f t="shared" si="20"/>
        <v>0</v>
      </c>
      <c r="Q42" s="84">
        <f t="shared" si="20"/>
        <v>0</v>
      </c>
      <c r="R42" s="84">
        <f t="shared" si="20"/>
        <v>284812684</v>
      </c>
      <c r="S42" s="84">
        <f t="shared" si="20"/>
        <v>1000000</v>
      </c>
      <c r="T42" s="84">
        <f t="shared" si="20"/>
        <v>5800000</v>
      </c>
      <c r="U42" s="84">
        <f t="shared" si="20"/>
        <v>0</v>
      </c>
      <c r="V42" s="84">
        <f t="shared" si="20"/>
        <v>5800000</v>
      </c>
      <c r="W42" s="84">
        <f t="shared" si="20"/>
        <v>0</v>
      </c>
      <c r="X42" s="84">
        <f t="shared" si="20"/>
        <v>40273794</v>
      </c>
      <c r="Y42" s="84">
        <f t="shared" si="20"/>
        <v>5800000</v>
      </c>
      <c r="Z42" s="84">
        <f t="shared" si="20"/>
        <v>0</v>
      </c>
      <c r="AA42" s="84">
        <f t="shared" si="20"/>
        <v>237738890</v>
      </c>
      <c r="AB42" s="84">
        <f t="shared" si="20"/>
        <v>235000000</v>
      </c>
      <c r="AC42" s="84">
        <f t="shared" si="20"/>
        <v>0</v>
      </c>
      <c r="AD42" s="84">
        <f t="shared" si="20"/>
        <v>217000000</v>
      </c>
      <c r="AE42" s="84">
        <f t="shared" si="20"/>
        <v>237738890</v>
      </c>
      <c r="AF42" s="84">
        <f t="shared" si="20"/>
        <v>235000000</v>
      </c>
      <c r="AG42" s="84">
        <f t="shared" si="20"/>
        <v>2738890</v>
      </c>
      <c r="AH42" s="84">
        <f t="shared" si="20"/>
        <v>41273794</v>
      </c>
      <c r="AI42" s="84" t="e">
        <f t="shared" si="20"/>
        <v>#DIV/0!</v>
      </c>
      <c r="AJ42" s="84">
        <f t="shared" si="20"/>
        <v>0</v>
      </c>
      <c r="AK42" s="84">
        <f t="shared" si="20"/>
        <v>0</v>
      </c>
      <c r="AL42" s="84" t="e">
        <f t="shared" si="20"/>
        <v>#REF!</v>
      </c>
      <c r="AM42" s="84" t="e">
        <f t="shared" si="20"/>
        <v>#DIV/0!</v>
      </c>
      <c r="AN42" s="622"/>
      <c r="AO42" s="673"/>
      <c r="AP42" s="624"/>
      <c r="AQ42" s="625">
        <f>SUM(AQ43+AQ45+AQ57)</f>
        <v>0</v>
      </c>
      <c r="AR42" s="674">
        <f>SUM(AR43+AR45+AR57)</f>
        <v>0</v>
      </c>
      <c r="AS42" s="626"/>
      <c r="AV42" s="628"/>
    </row>
    <row r="43" spans="1:48" s="643" customFormat="1" ht="98.1" customHeight="1" x14ac:dyDescent="0.35">
      <c r="A43" s="629" t="s">
        <v>32</v>
      </c>
      <c r="B43" s="630" t="s">
        <v>191</v>
      </c>
      <c r="C43" s="630" t="s">
        <v>191</v>
      </c>
      <c r="D43" s="630" t="s">
        <v>189</v>
      </c>
      <c r="E43" s="630" t="s">
        <v>233</v>
      </c>
      <c r="F43" s="630"/>
      <c r="G43" s="630"/>
      <c r="H43" s="631"/>
      <c r="I43" s="631"/>
      <c r="J43" s="137" t="s">
        <v>234</v>
      </c>
      <c r="K43" s="632"/>
      <c r="L43" s="632"/>
      <c r="M43" s="632"/>
      <c r="N43" s="138">
        <f t="shared" ref="N43:AM43" si="21">SUM(N44)</f>
        <v>30000000</v>
      </c>
      <c r="O43" s="675">
        <f t="shared" si="21"/>
        <v>30000000</v>
      </c>
      <c r="P43" s="675">
        <f t="shared" si="21"/>
        <v>0</v>
      </c>
      <c r="Q43" s="675">
        <f t="shared" si="21"/>
        <v>0</v>
      </c>
      <c r="R43" s="675">
        <f t="shared" si="21"/>
        <v>30000000</v>
      </c>
      <c r="S43" s="675">
        <f t="shared" si="21"/>
        <v>0</v>
      </c>
      <c r="T43" s="675">
        <f t="shared" si="21"/>
        <v>0</v>
      </c>
      <c r="U43" s="675">
        <f t="shared" si="21"/>
        <v>0</v>
      </c>
      <c r="V43" s="675">
        <f t="shared" si="21"/>
        <v>0</v>
      </c>
      <c r="W43" s="675">
        <f t="shared" si="21"/>
        <v>0</v>
      </c>
      <c r="X43" s="675">
        <f t="shared" si="21"/>
        <v>0</v>
      </c>
      <c r="Y43" s="675">
        <f t="shared" si="21"/>
        <v>0</v>
      </c>
      <c r="Z43" s="675">
        <f t="shared" si="21"/>
        <v>0</v>
      </c>
      <c r="AA43" s="675">
        <f t="shared" si="21"/>
        <v>30000000</v>
      </c>
      <c r="AB43" s="675">
        <f t="shared" si="21"/>
        <v>30000000</v>
      </c>
      <c r="AC43" s="675">
        <f t="shared" si="21"/>
        <v>0</v>
      </c>
      <c r="AD43" s="675">
        <f t="shared" si="21"/>
        <v>30000000</v>
      </c>
      <c r="AE43" s="675">
        <f t="shared" si="21"/>
        <v>30000000</v>
      </c>
      <c r="AF43" s="675">
        <f t="shared" si="21"/>
        <v>30000000</v>
      </c>
      <c r="AG43" s="675">
        <f t="shared" si="21"/>
        <v>0</v>
      </c>
      <c r="AH43" s="675">
        <f t="shared" si="21"/>
        <v>0</v>
      </c>
      <c r="AI43" s="675">
        <f t="shared" si="21"/>
        <v>0</v>
      </c>
      <c r="AJ43" s="675">
        <f t="shared" si="21"/>
        <v>0</v>
      </c>
      <c r="AK43" s="675">
        <f t="shared" si="21"/>
        <v>0</v>
      </c>
      <c r="AL43" s="675" t="e">
        <f t="shared" si="21"/>
        <v>#REF!</v>
      </c>
      <c r="AM43" s="675">
        <f t="shared" si="21"/>
        <v>0</v>
      </c>
      <c r="AN43" s="639"/>
      <c r="AO43" s="676"/>
      <c r="AP43" s="641"/>
      <c r="AQ43" s="642">
        <f>SUM(AQ44)</f>
        <v>0</v>
      </c>
      <c r="AR43" s="642">
        <f>SUM(AR44)</f>
        <v>0</v>
      </c>
      <c r="AS43" s="152"/>
      <c r="AV43" s="644"/>
    </row>
    <row r="44" spans="1:48" s="671" customFormat="1" ht="98.1" customHeight="1" x14ac:dyDescent="0.35">
      <c r="A44" s="600" t="s">
        <v>32</v>
      </c>
      <c r="B44" s="601" t="s">
        <v>191</v>
      </c>
      <c r="C44" s="601" t="s">
        <v>191</v>
      </c>
      <c r="D44" s="601" t="s">
        <v>189</v>
      </c>
      <c r="E44" s="601" t="s">
        <v>233</v>
      </c>
      <c r="F44" s="601" t="s">
        <v>203</v>
      </c>
      <c r="G44" s="601"/>
      <c r="H44" s="602"/>
      <c r="I44" s="602"/>
      <c r="J44" s="140" t="s">
        <v>235</v>
      </c>
      <c r="K44" s="154"/>
      <c r="L44" s="154"/>
      <c r="M44" s="154"/>
      <c r="N44" s="87">
        <v>30000000</v>
      </c>
      <c r="O44" s="87">
        <v>30000000</v>
      </c>
      <c r="P44" s="87"/>
      <c r="Q44" s="87"/>
      <c r="R44" s="87">
        <f>SUM(O44+P44-Q44)</f>
        <v>30000000</v>
      </c>
      <c r="S44" s="645"/>
      <c r="T44" s="645"/>
      <c r="U44" s="645"/>
      <c r="V44" s="645">
        <f>SUM(T44-U44)</f>
        <v>0</v>
      </c>
      <c r="W44" s="603"/>
      <c r="X44" s="603"/>
      <c r="Y44" s="647">
        <f>SUM(V44)</f>
        <v>0</v>
      </c>
      <c r="Z44" s="150"/>
      <c r="AA44" s="603">
        <f>SUM(R44-S44-U44-W44-X44-Y44-Z44)</f>
        <v>30000000</v>
      </c>
      <c r="AB44" s="506">
        <v>30000000</v>
      </c>
      <c r="AC44" s="506"/>
      <c r="AD44" s="603">
        <f>SUM(AB44-AC44)</f>
        <v>30000000</v>
      </c>
      <c r="AE44" s="313">
        <f>SUM(AA44-AC44)</f>
        <v>30000000</v>
      </c>
      <c r="AF44" s="313">
        <v>30000000</v>
      </c>
      <c r="AG44" s="313">
        <f>SUM(AE44-AF44)</f>
        <v>0</v>
      </c>
      <c r="AH44" s="649">
        <f>SUM(S44+U44+W44+Z44+X44+AC44)</f>
        <v>0</v>
      </c>
      <c r="AI44" s="604">
        <f>AC44/(AC44+AF44+AG44)</f>
        <v>0</v>
      </c>
      <c r="AJ44" s="605"/>
      <c r="AK44" s="606"/>
      <c r="AL44" s="607" t="e">
        <f>SUM(AE44-AF44-#REF!-#REF!)</f>
        <v>#REF!</v>
      </c>
      <c r="AM44" s="608">
        <f>SUM(R44-(AE44+Y44))/R44</f>
        <v>0</v>
      </c>
      <c r="AN44" s="153"/>
      <c r="AO44" s="652"/>
      <c r="AP44" s="610" t="s">
        <v>326</v>
      </c>
      <c r="AQ44" s="611"/>
      <c r="AR44" s="551"/>
      <c r="AS44" s="670"/>
      <c r="AV44" s="672"/>
    </row>
    <row r="45" spans="1:48" s="643" customFormat="1" ht="81" x14ac:dyDescent="0.35">
      <c r="A45" s="629"/>
      <c r="B45" s="630" t="s">
        <v>191</v>
      </c>
      <c r="C45" s="630" t="s">
        <v>191</v>
      </c>
      <c r="D45" s="630" t="s">
        <v>189</v>
      </c>
      <c r="E45" s="630" t="s">
        <v>201</v>
      </c>
      <c r="F45" s="630"/>
      <c r="G45" s="630"/>
      <c r="H45" s="631"/>
      <c r="I45" s="631"/>
      <c r="J45" s="137" t="s">
        <v>236</v>
      </c>
      <c r="K45" s="632"/>
      <c r="L45" s="632"/>
      <c r="M45" s="632"/>
      <c r="N45" s="138">
        <f t="shared" ref="N45:AC45" si="22">SUM(N46:N56)</f>
        <v>234812684</v>
      </c>
      <c r="O45" s="675">
        <f t="shared" si="22"/>
        <v>234812684</v>
      </c>
      <c r="P45" s="675">
        <f t="shared" si="22"/>
        <v>0</v>
      </c>
      <c r="Q45" s="675">
        <f t="shared" si="22"/>
        <v>0</v>
      </c>
      <c r="R45" s="675">
        <f t="shared" si="22"/>
        <v>234812684</v>
      </c>
      <c r="S45" s="675">
        <f t="shared" si="22"/>
        <v>1000000</v>
      </c>
      <c r="T45" s="675">
        <f t="shared" si="22"/>
        <v>5800000</v>
      </c>
      <c r="U45" s="675">
        <f t="shared" si="22"/>
        <v>0</v>
      </c>
      <c r="V45" s="675">
        <f t="shared" si="22"/>
        <v>5800000</v>
      </c>
      <c r="W45" s="675">
        <f t="shared" si="22"/>
        <v>0</v>
      </c>
      <c r="X45" s="675">
        <f t="shared" si="22"/>
        <v>40273794</v>
      </c>
      <c r="Y45" s="675">
        <f t="shared" si="22"/>
        <v>5800000</v>
      </c>
      <c r="Z45" s="675">
        <f t="shared" si="22"/>
        <v>0</v>
      </c>
      <c r="AA45" s="675">
        <f t="shared" si="22"/>
        <v>187738890</v>
      </c>
      <c r="AB45" s="675">
        <f t="shared" si="22"/>
        <v>185000000</v>
      </c>
      <c r="AC45" s="675">
        <f t="shared" si="22"/>
        <v>0</v>
      </c>
      <c r="AD45" s="675">
        <f>SUM(AD46:AD55)</f>
        <v>167000000</v>
      </c>
      <c r="AE45" s="675">
        <f>SUM(AE46:AE56)</f>
        <v>187738890</v>
      </c>
      <c r="AF45" s="675">
        <f>SUM(AF46:AF56)</f>
        <v>185000000</v>
      </c>
      <c r="AG45" s="675">
        <f>SUM(AG46:AG56)</f>
        <v>2738890</v>
      </c>
      <c r="AH45" s="675">
        <f>SUM(AH46:AH56)</f>
        <v>41273794</v>
      </c>
      <c r="AI45" s="675" t="e">
        <f>SUM(AI46:AI55)</f>
        <v>#DIV/0!</v>
      </c>
      <c r="AJ45" s="675">
        <f>SUM(AJ46:AJ55)</f>
        <v>0</v>
      </c>
      <c r="AK45" s="675">
        <f>SUM(AK46:AK55)</f>
        <v>0</v>
      </c>
      <c r="AL45" s="675" t="e">
        <f>SUM(AL46:AL55)</f>
        <v>#REF!</v>
      </c>
      <c r="AM45" s="675" t="e">
        <f>SUM(AM46:AM55)</f>
        <v>#DIV/0!</v>
      </c>
      <c r="AN45" s="639"/>
      <c r="AO45" s="676"/>
      <c r="AP45" s="641"/>
      <c r="AQ45" s="642">
        <f>SUM(AQ46:AQ56)</f>
        <v>0</v>
      </c>
      <c r="AR45" s="642">
        <f>SUM(AR46:AR56)</f>
        <v>0</v>
      </c>
      <c r="AS45" s="152"/>
      <c r="AV45" s="644"/>
    </row>
    <row r="46" spans="1:48" s="671" customFormat="1" ht="81.95" customHeight="1" x14ac:dyDescent="0.35">
      <c r="A46" s="600" t="s">
        <v>32</v>
      </c>
      <c r="B46" s="601" t="s">
        <v>191</v>
      </c>
      <c r="C46" s="601" t="s">
        <v>191</v>
      </c>
      <c r="D46" s="601" t="s">
        <v>189</v>
      </c>
      <c r="E46" s="601" t="s">
        <v>201</v>
      </c>
      <c r="F46" s="601" t="s">
        <v>233</v>
      </c>
      <c r="G46" s="601" t="s">
        <v>189</v>
      </c>
      <c r="H46" s="602"/>
      <c r="I46" s="602"/>
      <c r="J46" s="140" t="s">
        <v>237</v>
      </c>
      <c r="K46" s="154"/>
      <c r="L46" s="154"/>
      <c r="M46" s="154"/>
      <c r="N46" s="87">
        <v>37000000</v>
      </c>
      <c r="O46" s="87">
        <v>37000000</v>
      </c>
      <c r="P46" s="87"/>
      <c r="Q46" s="87"/>
      <c r="R46" s="87">
        <f t="shared" ref="R46:R56" si="23">SUM(O46+P46-Q46)</f>
        <v>37000000</v>
      </c>
      <c r="S46" s="645">
        <v>1000000</v>
      </c>
      <c r="T46" s="645">
        <v>4000000</v>
      </c>
      <c r="U46" s="646"/>
      <c r="V46" s="645">
        <f>SUM(T46-U46)</f>
        <v>4000000</v>
      </c>
      <c r="W46" s="603"/>
      <c r="X46" s="603"/>
      <c r="Y46" s="647">
        <f t="shared" ref="Y46:Y56" si="24">SUM(V46)</f>
        <v>4000000</v>
      </c>
      <c r="Z46" s="150"/>
      <c r="AA46" s="603">
        <f t="shared" ref="AA46:AA56" si="25">SUM(R46-S46-U46-W46-X46-Y46-Z46)</f>
        <v>32000000</v>
      </c>
      <c r="AB46" s="506">
        <v>32000000</v>
      </c>
      <c r="AC46" s="506"/>
      <c r="AD46" s="603">
        <f>SUM(AB46-AC46)</f>
        <v>32000000</v>
      </c>
      <c r="AE46" s="313">
        <f>SUM(AA46-AC46)</f>
        <v>32000000</v>
      </c>
      <c r="AF46" s="313">
        <v>32000000</v>
      </c>
      <c r="AG46" s="677">
        <f t="shared" ref="AG46:AG56" si="26">SUM(AE46-AF46)</f>
        <v>0</v>
      </c>
      <c r="AH46" s="649">
        <f t="shared" ref="AH46:AH56" si="27">SUM(S46+U46+W46+Z46+X46+AC46)</f>
        <v>1000000</v>
      </c>
      <c r="AI46" s="604">
        <f>AC46/(AC46+AF46+AG46)</f>
        <v>0</v>
      </c>
      <c r="AJ46" s="605"/>
      <c r="AK46" s="606"/>
      <c r="AL46" s="607" t="e">
        <f>SUM(AE46-AF46-#REF!-#REF!)</f>
        <v>#REF!</v>
      </c>
      <c r="AM46" s="608">
        <f>SUM(R46-(AE46+Y46))/R46</f>
        <v>2.7027027027027029E-2</v>
      </c>
      <c r="AN46" s="153"/>
      <c r="AO46" s="652"/>
      <c r="AP46" s="610"/>
      <c r="AQ46" s="611"/>
      <c r="AR46" s="678"/>
      <c r="AS46" s="679"/>
      <c r="AV46" s="672"/>
    </row>
    <row r="47" spans="1:48" s="671" customFormat="1" ht="199.5" customHeight="1" x14ac:dyDescent="0.35">
      <c r="A47" s="600"/>
      <c r="B47" s="601" t="s">
        <v>191</v>
      </c>
      <c r="C47" s="601" t="s">
        <v>191</v>
      </c>
      <c r="D47" s="601" t="s">
        <v>189</v>
      </c>
      <c r="E47" s="601" t="s">
        <v>201</v>
      </c>
      <c r="F47" s="601" t="s">
        <v>233</v>
      </c>
      <c r="G47" s="601" t="s">
        <v>268</v>
      </c>
      <c r="H47" s="602"/>
      <c r="I47" s="602"/>
      <c r="J47" s="140" t="s">
        <v>327</v>
      </c>
      <c r="K47" s="154"/>
      <c r="L47" s="154"/>
      <c r="M47" s="154"/>
      <c r="N47" s="87">
        <v>15000000</v>
      </c>
      <c r="O47" s="87">
        <v>15000000</v>
      </c>
      <c r="P47" s="87"/>
      <c r="Q47" s="87"/>
      <c r="R47" s="87">
        <f t="shared" si="23"/>
        <v>15000000</v>
      </c>
      <c r="S47" s="645"/>
      <c r="T47" s="645"/>
      <c r="U47" s="645"/>
      <c r="V47" s="645"/>
      <c r="W47" s="603"/>
      <c r="X47" s="603"/>
      <c r="Y47" s="647">
        <f t="shared" si="24"/>
        <v>0</v>
      </c>
      <c r="Z47" s="150"/>
      <c r="AA47" s="603">
        <f t="shared" si="25"/>
        <v>15000000</v>
      </c>
      <c r="AB47" s="506">
        <v>15000000</v>
      </c>
      <c r="AC47" s="506"/>
      <c r="AD47" s="603">
        <f>SUM(AB47-AC47)</f>
        <v>15000000</v>
      </c>
      <c r="AE47" s="313">
        <f>SUM(AA47-AC47)</f>
        <v>15000000</v>
      </c>
      <c r="AF47" s="313">
        <v>15000000</v>
      </c>
      <c r="AG47" s="680">
        <f t="shared" si="26"/>
        <v>0</v>
      </c>
      <c r="AH47" s="649">
        <f t="shared" si="27"/>
        <v>0</v>
      </c>
      <c r="AI47" s="604">
        <f>AC47/(AC47+AF47+AG47)</f>
        <v>0</v>
      </c>
      <c r="AJ47" s="605"/>
      <c r="AK47" s="606"/>
      <c r="AL47" s="607"/>
      <c r="AM47" s="608">
        <f>SUM(R47-(AE47+Y47))/R47</f>
        <v>0</v>
      </c>
      <c r="AN47" s="153"/>
      <c r="AO47" s="652"/>
      <c r="AP47" s="610"/>
      <c r="AQ47" s="611"/>
      <c r="AR47" s="678"/>
      <c r="AS47" s="670"/>
      <c r="AV47" s="672"/>
    </row>
    <row r="48" spans="1:48" s="671" customFormat="1" ht="88.5" customHeight="1" x14ac:dyDescent="0.35">
      <c r="A48" s="600" t="s">
        <v>32</v>
      </c>
      <c r="B48" s="601" t="s">
        <v>191</v>
      </c>
      <c r="C48" s="601" t="s">
        <v>191</v>
      </c>
      <c r="D48" s="601" t="s">
        <v>189</v>
      </c>
      <c r="E48" s="601" t="s">
        <v>201</v>
      </c>
      <c r="F48" s="601" t="s">
        <v>201</v>
      </c>
      <c r="G48" s="601"/>
      <c r="H48" s="602"/>
      <c r="I48" s="602"/>
      <c r="J48" s="140" t="s">
        <v>238</v>
      </c>
      <c r="K48" s="154"/>
      <c r="L48" s="154"/>
      <c r="M48" s="154"/>
      <c r="N48" s="87">
        <v>40273794</v>
      </c>
      <c r="O48" s="87">
        <v>40273794</v>
      </c>
      <c r="P48" s="87"/>
      <c r="Q48" s="87"/>
      <c r="R48" s="87">
        <f t="shared" si="23"/>
        <v>40273794</v>
      </c>
      <c r="S48" s="645"/>
      <c r="T48" s="645"/>
      <c r="U48" s="645"/>
      <c r="V48" s="645">
        <f>SUM(T48-U48)</f>
        <v>0</v>
      </c>
      <c r="W48" s="603"/>
      <c r="X48" s="506">
        <v>40273794</v>
      </c>
      <c r="Y48" s="647">
        <f t="shared" si="24"/>
        <v>0</v>
      </c>
      <c r="Z48" s="150"/>
      <c r="AA48" s="603">
        <f t="shared" si="25"/>
        <v>0</v>
      </c>
      <c r="AB48" s="506"/>
      <c r="AC48" s="506"/>
      <c r="AD48" s="603">
        <f>SUM(AB48-AC48)</f>
        <v>0</v>
      </c>
      <c r="AE48" s="313">
        <f>SUM(AA48-AC48)</f>
        <v>0</v>
      </c>
      <c r="AF48" s="313"/>
      <c r="AG48" s="313">
        <f t="shared" si="26"/>
        <v>0</v>
      </c>
      <c r="AH48" s="649">
        <f t="shared" si="27"/>
        <v>40273794</v>
      </c>
      <c r="AI48" s="604" t="e">
        <f>AC48/(AC48+AF48+AG48)</f>
        <v>#DIV/0!</v>
      </c>
      <c r="AJ48" s="605"/>
      <c r="AK48" s="606"/>
      <c r="AL48" s="607" t="e">
        <f>SUM(AE48-AF48-#REF!-#REF!)</f>
        <v>#REF!</v>
      </c>
      <c r="AM48" s="608">
        <f>SUM(R48-(AE48+Y48))/R48</f>
        <v>1</v>
      </c>
      <c r="AN48" s="153"/>
      <c r="AO48" s="652"/>
      <c r="AP48" s="610"/>
      <c r="AQ48" s="611"/>
      <c r="AR48" s="551"/>
      <c r="AS48" s="670"/>
      <c r="AV48" s="672"/>
    </row>
    <row r="49" spans="1:48" s="671" customFormat="1" ht="88.5" customHeight="1" x14ac:dyDescent="0.35">
      <c r="A49" s="600"/>
      <c r="B49" s="601">
        <v>2</v>
      </c>
      <c r="C49" s="601">
        <v>2</v>
      </c>
      <c r="D49" s="601">
        <v>1</v>
      </c>
      <c r="E49" s="601">
        <v>3</v>
      </c>
      <c r="F49" s="601">
        <v>3</v>
      </c>
      <c r="G49" s="601">
        <v>4</v>
      </c>
      <c r="H49" s="602"/>
      <c r="I49" s="602"/>
      <c r="J49" s="140" t="s">
        <v>239</v>
      </c>
      <c r="K49" s="154"/>
      <c r="L49" s="154"/>
      <c r="M49" s="154"/>
      <c r="N49" s="87">
        <v>2738890</v>
      </c>
      <c r="O49" s="87">
        <v>2738890</v>
      </c>
      <c r="P49" s="87"/>
      <c r="Q49" s="87"/>
      <c r="R49" s="87">
        <f t="shared" si="23"/>
        <v>2738890</v>
      </c>
      <c r="S49" s="645"/>
      <c r="T49" s="645"/>
      <c r="U49" s="645"/>
      <c r="V49" s="645"/>
      <c r="W49" s="603"/>
      <c r="X49" s="603"/>
      <c r="Y49" s="647">
        <f t="shared" si="24"/>
        <v>0</v>
      </c>
      <c r="Z49" s="150"/>
      <c r="AA49" s="603">
        <f t="shared" si="25"/>
        <v>2738890</v>
      </c>
      <c r="AB49" s="506"/>
      <c r="AC49" s="506"/>
      <c r="AD49" s="603">
        <f>SUM(AB49-AC49)</f>
        <v>0</v>
      </c>
      <c r="AE49" s="313">
        <f>SUM(AA49-AC49)</f>
        <v>2738890</v>
      </c>
      <c r="AF49" s="313"/>
      <c r="AG49" s="681">
        <f t="shared" si="26"/>
        <v>2738890</v>
      </c>
      <c r="AH49" s="649">
        <f t="shared" si="27"/>
        <v>0</v>
      </c>
      <c r="AI49" s="604">
        <f>AC49/(AC49+AF49+AG49)</f>
        <v>0</v>
      </c>
      <c r="AJ49" s="605"/>
      <c r="AK49" s="606"/>
      <c r="AL49" s="607"/>
      <c r="AM49" s="608">
        <f>SUM(R49-(AE49+Y49))/R49</f>
        <v>0</v>
      </c>
      <c r="AN49" s="153"/>
      <c r="AO49" s="652"/>
      <c r="AP49" s="610"/>
      <c r="AQ49" s="611"/>
      <c r="AR49" s="551"/>
      <c r="AS49" s="670"/>
      <c r="AV49" s="672"/>
    </row>
    <row r="50" spans="1:48" s="671" customFormat="1" ht="123" customHeight="1" x14ac:dyDescent="0.35">
      <c r="A50" s="600" t="s">
        <v>32</v>
      </c>
      <c r="B50" s="601" t="s">
        <v>191</v>
      </c>
      <c r="C50" s="601" t="s">
        <v>191</v>
      </c>
      <c r="D50" s="601" t="s">
        <v>189</v>
      </c>
      <c r="E50" s="601" t="s">
        <v>201</v>
      </c>
      <c r="F50" s="601" t="s">
        <v>222</v>
      </c>
      <c r="G50" s="601" t="s">
        <v>189</v>
      </c>
      <c r="H50" s="602"/>
      <c r="I50" s="602"/>
      <c r="J50" s="140" t="s">
        <v>240</v>
      </c>
      <c r="K50" s="154"/>
      <c r="L50" s="154"/>
      <c r="M50" s="154"/>
      <c r="N50" s="87">
        <v>80000000</v>
      </c>
      <c r="O50" s="87">
        <v>80000000</v>
      </c>
      <c r="P50" s="87"/>
      <c r="Q50" s="87"/>
      <c r="R50" s="87">
        <f t="shared" si="23"/>
        <v>80000000</v>
      </c>
      <c r="S50" s="645"/>
      <c r="T50" s="645"/>
      <c r="U50" s="645"/>
      <c r="V50" s="645">
        <f t="shared" ref="V50:V56" si="28">SUM(T50-U50)</f>
        <v>0</v>
      </c>
      <c r="W50" s="603"/>
      <c r="X50" s="603"/>
      <c r="Y50" s="647">
        <f t="shared" si="24"/>
        <v>0</v>
      </c>
      <c r="Z50" s="150"/>
      <c r="AA50" s="603">
        <f t="shared" si="25"/>
        <v>80000000</v>
      </c>
      <c r="AB50" s="506">
        <v>80000000</v>
      </c>
      <c r="AC50" s="506"/>
      <c r="AD50" s="603">
        <f t="shared" ref="AD50:AD56" si="29">SUM(AB50-AC50)</f>
        <v>80000000</v>
      </c>
      <c r="AE50" s="313">
        <f t="shared" ref="AE50:AE56" si="30">SUM(AA50-AC50)</f>
        <v>80000000</v>
      </c>
      <c r="AF50" s="313">
        <v>80000000</v>
      </c>
      <c r="AG50" s="313">
        <f t="shared" si="26"/>
        <v>0</v>
      </c>
      <c r="AH50" s="649">
        <f t="shared" si="27"/>
        <v>0</v>
      </c>
      <c r="AI50" s="604">
        <f t="shared" ref="AI50:AI56" si="31">AC50/(AC50+AF50+AG50)</f>
        <v>0</v>
      </c>
      <c r="AJ50" s="605"/>
      <c r="AK50" s="606"/>
      <c r="AL50" s="607" t="e">
        <f>SUM(AE50-AF50-#REF!-#REF!)</f>
        <v>#REF!</v>
      </c>
      <c r="AM50" s="608">
        <f t="shared" ref="AM50:AM56" si="32">SUM(R50-(AE50+Y50))/R50</f>
        <v>0</v>
      </c>
      <c r="AN50" s="153"/>
      <c r="AO50" s="682"/>
      <c r="AP50" s="610"/>
      <c r="AQ50" s="611"/>
      <c r="AR50" s="551"/>
      <c r="AS50" s="670"/>
      <c r="AV50" s="672"/>
    </row>
    <row r="51" spans="1:48" s="671" customFormat="1" ht="60.95" customHeight="1" x14ac:dyDescent="0.35">
      <c r="A51" s="600" t="s">
        <v>32</v>
      </c>
      <c r="B51" s="601" t="s">
        <v>191</v>
      </c>
      <c r="C51" s="601" t="s">
        <v>191</v>
      </c>
      <c r="D51" s="601" t="s">
        <v>189</v>
      </c>
      <c r="E51" s="601" t="s">
        <v>201</v>
      </c>
      <c r="F51" s="601" t="s">
        <v>195</v>
      </c>
      <c r="G51" s="601"/>
      <c r="H51" s="602"/>
      <c r="I51" s="602"/>
      <c r="J51" s="140" t="s">
        <v>241</v>
      </c>
      <c r="K51" s="154"/>
      <c r="L51" s="154"/>
      <c r="M51" s="154"/>
      <c r="N51" s="87"/>
      <c r="O51" s="87"/>
      <c r="P51" s="87"/>
      <c r="Q51" s="87"/>
      <c r="R51" s="87">
        <f t="shared" si="23"/>
        <v>0</v>
      </c>
      <c r="S51" s="645"/>
      <c r="T51" s="645"/>
      <c r="U51" s="645"/>
      <c r="V51" s="645">
        <f t="shared" si="28"/>
        <v>0</v>
      </c>
      <c r="W51" s="603"/>
      <c r="X51" s="603"/>
      <c r="Y51" s="647">
        <f t="shared" si="24"/>
        <v>0</v>
      </c>
      <c r="Z51" s="150"/>
      <c r="AA51" s="603">
        <f t="shared" si="25"/>
        <v>0</v>
      </c>
      <c r="AB51" s="506"/>
      <c r="AC51" s="506"/>
      <c r="AD51" s="603">
        <f t="shared" si="29"/>
        <v>0</v>
      </c>
      <c r="AE51" s="313">
        <f t="shared" si="30"/>
        <v>0</v>
      </c>
      <c r="AF51" s="313"/>
      <c r="AG51" s="313">
        <f t="shared" si="26"/>
        <v>0</v>
      </c>
      <c r="AH51" s="649">
        <f t="shared" si="27"/>
        <v>0</v>
      </c>
      <c r="AI51" s="604" t="e">
        <f t="shared" si="31"/>
        <v>#DIV/0!</v>
      </c>
      <c r="AJ51" s="605"/>
      <c r="AK51" s="606"/>
      <c r="AL51" s="607" t="e">
        <f>SUM(AE51-AF51-#REF!-#REF!)</f>
        <v>#REF!</v>
      </c>
      <c r="AM51" s="608" t="e">
        <f t="shared" si="32"/>
        <v>#DIV/0!</v>
      </c>
      <c r="AN51" s="153"/>
      <c r="AO51" s="652"/>
      <c r="AP51" s="610"/>
      <c r="AQ51" s="611"/>
      <c r="AR51" s="551"/>
      <c r="AS51" s="670"/>
      <c r="AV51" s="672"/>
    </row>
    <row r="52" spans="1:48" s="671" customFormat="1" ht="40.5" x14ac:dyDescent="0.35">
      <c r="A52" s="600" t="s">
        <v>32</v>
      </c>
      <c r="B52" s="601" t="s">
        <v>191</v>
      </c>
      <c r="C52" s="601" t="s">
        <v>191</v>
      </c>
      <c r="D52" s="601" t="s">
        <v>189</v>
      </c>
      <c r="E52" s="601" t="s">
        <v>201</v>
      </c>
      <c r="F52" s="601" t="s">
        <v>195</v>
      </c>
      <c r="G52" s="601" t="s">
        <v>189</v>
      </c>
      <c r="H52" s="602"/>
      <c r="I52" s="602"/>
      <c r="J52" s="140" t="s">
        <v>242</v>
      </c>
      <c r="K52" s="154"/>
      <c r="L52" s="154"/>
      <c r="M52" s="154"/>
      <c r="N52" s="87">
        <v>10000000</v>
      </c>
      <c r="O52" s="87">
        <v>10000000</v>
      </c>
      <c r="P52" s="87"/>
      <c r="Q52" s="87"/>
      <c r="R52" s="87">
        <f t="shared" si="23"/>
        <v>10000000</v>
      </c>
      <c r="S52" s="645"/>
      <c r="T52" s="645"/>
      <c r="U52" s="645"/>
      <c r="V52" s="645">
        <f t="shared" si="28"/>
        <v>0</v>
      </c>
      <c r="W52" s="603"/>
      <c r="X52" s="603"/>
      <c r="Y52" s="647">
        <f t="shared" si="24"/>
        <v>0</v>
      </c>
      <c r="Z52" s="150"/>
      <c r="AA52" s="603">
        <f t="shared" si="25"/>
        <v>10000000</v>
      </c>
      <c r="AB52" s="506">
        <v>10000000</v>
      </c>
      <c r="AC52" s="506"/>
      <c r="AD52" s="603">
        <f t="shared" si="29"/>
        <v>10000000</v>
      </c>
      <c r="AE52" s="313">
        <f t="shared" si="30"/>
        <v>10000000</v>
      </c>
      <c r="AF52" s="313">
        <v>10000000</v>
      </c>
      <c r="AG52" s="313">
        <f t="shared" si="26"/>
        <v>0</v>
      </c>
      <c r="AH52" s="649">
        <f t="shared" si="27"/>
        <v>0</v>
      </c>
      <c r="AI52" s="604">
        <f t="shared" si="31"/>
        <v>0</v>
      </c>
      <c r="AJ52" s="605"/>
      <c r="AK52" s="606"/>
      <c r="AL52" s="607" t="e">
        <f>SUM(AE52-AF52-#REF!-#REF!)</f>
        <v>#REF!</v>
      </c>
      <c r="AM52" s="608">
        <f t="shared" si="32"/>
        <v>0</v>
      </c>
      <c r="AN52" s="153"/>
      <c r="AO52" s="652"/>
      <c r="AP52" s="610"/>
      <c r="AQ52" s="611"/>
      <c r="AR52" s="551"/>
      <c r="AS52" s="670"/>
      <c r="AV52" s="672"/>
    </row>
    <row r="53" spans="1:48" s="671" customFormat="1" ht="59.45" customHeight="1" x14ac:dyDescent="0.35">
      <c r="A53" s="600"/>
      <c r="B53" s="601" t="s">
        <v>191</v>
      </c>
      <c r="C53" s="601" t="s">
        <v>191</v>
      </c>
      <c r="D53" s="601" t="s">
        <v>189</v>
      </c>
      <c r="E53" s="601" t="s">
        <v>201</v>
      </c>
      <c r="F53" s="601" t="s">
        <v>195</v>
      </c>
      <c r="G53" s="601" t="s">
        <v>191</v>
      </c>
      <c r="H53" s="602"/>
      <c r="I53" s="602"/>
      <c r="J53" s="140" t="s">
        <v>243</v>
      </c>
      <c r="K53" s="154"/>
      <c r="L53" s="154"/>
      <c r="M53" s="154"/>
      <c r="N53" s="87">
        <v>5000000</v>
      </c>
      <c r="O53" s="87">
        <v>5000000</v>
      </c>
      <c r="P53" s="87"/>
      <c r="Q53" s="87"/>
      <c r="R53" s="87">
        <f t="shared" si="23"/>
        <v>5000000</v>
      </c>
      <c r="S53" s="645"/>
      <c r="T53" s="645"/>
      <c r="U53" s="645"/>
      <c r="V53" s="645">
        <f t="shared" si="28"/>
        <v>0</v>
      </c>
      <c r="W53" s="603"/>
      <c r="X53" s="603"/>
      <c r="Y53" s="647">
        <f t="shared" si="24"/>
        <v>0</v>
      </c>
      <c r="Z53" s="150"/>
      <c r="AA53" s="603">
        <f t="shared" si="25"/>
        <v>5000000</v>
      </c>
      <c r="AB53" s="506">
        <v>5000000</v>
      </c>
      <c r="AC53" s="506"/>
      <c r="AD53" s="603">
        <f t="shared" si="29"/>
        <v>5000000</v>
      </c>
      <c r="AE53" s="313">
        <f t="shared" si="30"/>
        <v>5000000</v>
      </c>
      <c r="AF53" s="313">
        <v>5000000</v>
      </c>
      <c r="AG53" s="313">
        <f t="shared" si="26"/>
        <v>0</v>
      </c>
      <c r="AH53" s="649">
        <f t="shared" si="27"/>
        <v>0</v>
      </c>
      <c r="AI53" s="604">
        <f t="shared" si="31"/>
        <v>0</v>
      </c>
      <c r="AJ53" s="605"/>
      <c r="AK53" s="606"/>
      <c r="AL53" s="607" t="e">
        <f>SUM(AE53-AF53-#REF!-#REF!)</f>
        <v>#REF!</v>
      </c>
      <c r="AM53" s="608">
        <f t="shared" si="32"/>
        <v>0</v>
      </c>
      <c r="AN53" s="153"/>
      <c r="AO53" s="652"/>
      <c r="AP53" s="610"/>
      <c r="AQ53" s="611"/>
      <c r="AR53" s="551"/>
      <c r="AS53" s="670"/>
      <c r="AV53" s="672"/>
    </row>
    <row r="54" spans="1:48" s="671" customFormat="1" ht="60.75" x14ac:dyDescent="0.35">
      <c r="A54" s="600" t="s">
        <v>32</v>
      </c>
      <c r="B54" s="601" t="s">
        <v>191</v>
      </c>
      <c r="C54" s="601" t="s">
        <v>191</v>
      </c>
      <c r="D54" s="601" t="s">
        <v>189</v>
      </c>
      <c r="E54" s="601" t="s">
        <v>201</v>
      </c>
      <c r="F54" s="601" t="s">
        <v>228</v>
      </c>
      <c r="G54" s="601"/>
      <c r="H54" s="602"/>
      <c r="I54" s="602"/>
      <c r="J54" s="140" t="s">
        <v>244</v>
      </c>
      <c r="K54" s="154"/>
      <c r="L54" s="154"/>
      <c r="M54" s="154"/>
      <c r="N54" s="87">
        <v>25000000</v>
      </c>
      <c r="O54" s="87">
        <v>25000000</v>
      </c>
      <c r="P54" s="87"/>
      <c r="Q54" s="87"/>
      <c r="R54" s="87">
        <f t="shared" si="23"/>
        <v>25000000</v>
      </c>
      <c r="S54" s="645"/>
      <c r="T54" s="645"/>
      <c r="U54" s="645"/>
      <c r="V54" s="645">
        <f t="shared" si="28"/>
        <v>0</v>
      </c>
      <c r="W54" s="603"/>
      <c r="X54" s="603"/>
      <c r="Y54" s="647">
        <f t="shared" si="24"/>
        <v>0</v>
      </c>
      <c r="Z54" s="150"/>
      <c r="AA54" s="603">
        <f t="shared" si="25"/>
        <v>25000000</v>
      </c>
      <c r="AB54" s="506">
        <v>25000000</v>
      </c>
      <c r="AC54" s="506"/>
      <c r="AD54" s="603">
        <f t="shared" si="29"/>
        <v>25000000</v>
      </c>
      <c r="AE54" s="313">
        <f t="shared" si="30"/>
        <v>25000000</v>
      </c>
      <c r="AF54" s="313">
        <v>25000000</v>
      </c>
      <c r="AG54" s="313">
        <f t="shared" si="26"/>
        <v>0</v>
      </c>
      <c r="AH54" s="649">
        <f t="shared" si="27"/>
        <v>0</v>
      </c>
      <c r="AI54" s="604">
        <f t="shared" si="31"/>
        <v>0</v>
      </c>
      <c r="AJ54" s="605"/>
      <c r="AK54" s="606"/>
      <c r="AL54" s="607" t="e">
        <f>SUM(AE54-AF54-#REF!-#REF!)</f>
        <v>#REF!</v>
      </c>
      <c r="AM54" s="608">
        <f t="shared" si="32"/>
        <v>0</v>
      </c>
      <c r="AN54" s="153"/>
      <c r="AO54" s="652"/>
      <c r="AP54" s="610"/>
      <c r="AQ54" s="611"/>
      <c r="AR54" s="551"/>
      <c r="AS54" s="670"/>
      <c r="AV54" s="672"/>
    </row>
    <row r="55" spans="1:48" s="671" customFormat="1" ht="77.45" customHeight="1" x14ac:dyDescent="0.35">
      <c r="A55" s="600" t="s">
        <v>32</v>
      </c>
      <c r="B55" s="601" t="s">
        <v>191</v>
      </c>
      <c r="C55" s="601" t="s">
        <v>191</v>
      </c>
      <c r="D55" s="601" t="s">
        <v>189</v>
      </c>
      <c r="E55" s="601" t="s">
        <v>201</v>
      </c>
      <c r="F55" s="601" t="s">
        <v>228</v>
      </c>
      <c r="G55" s="601" t="s">
        <v>191</v>
      </c>
      <c r="H55" s="602"/>
      <c r="I55" s="602"/>
      <c r="J55" s="140" t="s">
        <v>245</v>
      </c>
      <c r="K55" s="154"/>
      <c r="L55" s="154"/>
      <c r="M55" s="154"/>
      <c r="N55" s="87"/>
      <c r="O55" s="87"/>
      <c r="P55" s="87"/>
      <c r="Q55" s="87"/>
      <c r="R55" s="87">
        <f t="shared" si="23"/>
        <v>0</v>
      </c>
      <c r="S55" s="645"/>
      <c r="T55" s="645"/>
      <c r="U55" s="645"/>
      <c r="V55" s="645">
        <f t="shared" si="28"/>
        <v>0</v>
      </c>
      <c r="W55" s="603"/>
      <c r="X55" s="603"/>
      <c r="Y55" s="647">
        <f t="shared" si="24"/>
        <v>0</v>
      </c>
      <c r="Z55" s="150"/>
      <c r="AA55" s="603">
        <f t="shared" si="25"/>
        <v>0</v>
      </c>
      <c r="AB55" s="506"/>
      <c r="AC55" s="506"/>
      <c r="AD55" s="603">
        <f t="shared" si="29"/>
        <v>0</v>
      </c>
      <c r="AE55" s="313">
        <f t="shared" si="30"/>
        <v>0</v>
      </c>
      <c r="AF55" s="313"/>
      <c r="AG55" s="313">
        <f t="shared" si="26"/>
        <v>0</v>
      </c>
      <c r="AH55" s="649">
        <f t="shared" si="27"/>
        <v>0</v>
      </c>
      <c r="AI55" s="604" t="e">
        <f t="shared" si="31"/>
        <v>#DIV/0!</v>
      </c>
      <c r="AJ55" s="605"/>
      <c r="AK55" s="606"/>
      <c r="AL55" s="607" t="e">
        <f>SUM(AE55-AF55-#REF!-#REF!)</f>
        <v>#REF!</v>
      </c>
      <c r="AM55" s="608" t="e">
        <f t="shared" si="32"/>
        <v>#DIV/0!</v>
      </c>
      <c r="AN55" s="153"/>
      <c r="AO55" s="652"/>
      <c r="AP55" s="610"/>
      <c r="AQ55" s="611"/>
      <c r="AR55" s="551"/>
      <c r="AS55" s="670"/>
      <c r="AV55" s="672"/>
    </row>
    <row r="56" spans="1:48" s="671" customFormat="1" ht="77.45" customHeight="1" x14ac:dyDescent="0.35">
      <c r="A56" s="600"/>
      <c r="B56" s="601" t="s">
        <v>191</v>
      </c>
      <c r="C56" s="601" t="s">
        <v>191</v>
      </c>
      <c r="D56" s="601" t="s">
        <v>189</v>
      </c>
      <c r="E56" s="601" t="s">
        <v>201</v>
      </c>
      <c r="F56" s="601">
        <v>8</v>
      </c>
      <c r="G56" s="601">
        <v>9</v>
      </c>
      <c r="H56" s="602"/>
      <c r="I56" s="602"/>
      <c r="J56" s="140" t="s">
        <v>246</v>
      </c>
      <c r="K56" s="154"/>
      <c r="L56" s="154"/>
      <c r="M56" s="154"/>
      <c r="N56" s="87">
        <v>19800000</v>
      </c>
      <c r="O56" s="87">
        <v>19800000</v>
      </c>
      <c r="P56" s="87"/>
      <c r="Q56" s="87"/>
      <c r="R56" s="87">
        <f t="shared" si="23"/>
        <v>19800000</v>
      </c>
      <c r="S56" s="646"/>
      <c r="T56" s="645">
        <v>1800000</v>
      </c>
      <c r="U56" s="645"/>
      <c r="V56" s="645">
        <f t="shared" si="28"/>
        <v>1800000</v>
      </c>
      <c r="W56" s="603"/>
      <c r="X56" s="603"/>
      <c r="Y56" s="647">
        <f t="shared" si="24"/>
        <v>1800000</v>
      </c>
      <c r="Z56" s="150"/>
      <c r="AA56" s="603">
        <f t="shared" si="25"/>
        <v>18000000</v>
      </c>
      <c r="AB56" s="506">
        <v>18000000</v>
      </c>
      <c r="AC56" s="506"/>
      <c r="AD56" s="603">
        <f t="shared" si="29"/>
        <v>18000000</v>
      </c>
      <c r="AE56" s="313">
        <f t="shared" si="30"/>
        <v>18000000</v>
      </c>
      <c r="AF56" s="313">
        <v>18000000</v>
      </c>
      <c r="AG56" s="313">
        <f t="shared" si="26"/>
        <v>0</v>
      </c>
      <c r="AH56" s="649">
        <f t="shared" si="27"/>
        <v>0</v>
      </c>
      <c r="AI56" s="604">
        <f t="shared" si="31"/>
        <v>0</v>
      </c>
      <c r="AJ56" s="605"/>
      <c r="AK56" s="606"/>
      <c r="AL56" s="607" t="e">
        <f>SUM(AE56-AF56-#REF!-#REF!)</f>
        <v>#REF!</v>
      </c>
      <c r="AM56" s="608">
        <f t="shared" si="32"/>
        <v>0</v>
      </c>
      <c r="AN56" s="153"/>
      <c r="AO56" s="652"/>
      <c r="AP56" s="610"/>
      <c r="AQ56" s="611"/>
      <c r="AR56" s="551"/>
      <c r="AS56" s="670"/>
      <c r="AV56" s="672"/>
    </row>
    <row r="57" spans="1:48" s="643" customFormat="1" ht="66.95" customHeight="1" x14ac:dyDescent="0.35">
      <c r="A57" s="629"/>
      <c r="B57" s="630" t="s">
        <v>191</v>
      </c>
      <c r="C57" s="630" t="s">
        <v>191</v>
      </c>
      <c r="D57" s="630" t="s">
        <v>189</v>
      </c>
      <c r="E57" s="630" t="s">
        <v>212</v>
      </c>
      <c r="F57" s="630"/>
      <c r="G57" s="630"/>
      <c r="H57" s="631"/>
      <c r="I57" s="631"/>
      <c r="J57" s="137" t="s">
        <v>247</v>
      </c>
      <c r="K57" s="632"/>
      <c r="L57" s="632"/>
      <c r="M57" s="632"/>
      <c r="N57" s="138">
        <f t="shared" ref="N57:AM57" si="33">SUM(N58:N59)</f>
        <v>20000000</v>
      </c>
      <c r="O57" s="675">
        <f t="shared" si="33"/>
        <v>20000000</v>
      </c>
      <c r="P57" s="675">
        <f t="shared" si="33"/>
        <v>0</v>
      </c>
      <c r="Q57" s="675">
        <f t="shared" si="33"/>
        <v>0</v>
      </c>
      <c r="R57" s="675">
        <f t="shared" si="33"/>
        <v>20000000</v>
      </c>
      <c r="S57" s="675">
        <f t="shared" si="33"/>
        <v>0</v>
      </c>
      <c r="T57" s="675">
        <f t="shared" si="33"/>
        <v>0</v>
      </c>
      <c r="U57" s="675">
        <f t="shared" si="33"/>
        <v>0</v>
      </c>
      <c r="V57" s="675">
        <f t="shared" si="33"/>
        <v>0</v>
      </c>
      <c r="W57" s="675">
        <f t="shared" si="33"/>
        <v>0</v>
      </c>
      <c r="X57" s="675">
        <f t="shared" si="33"/>
        <v>0</v>
      </c>
      <c r="Y57" s="675">
        <f t="shared" si="33"/>
        <v>0</v>
      </c>
      <c r="Z57" s="675">
        <f t="shared" si="33"/>
        <v>0</v>
      </c>
      <c r="AA57" s="675">
        <f t="shared" si="33"/>
        <v>20000000</v>
      </c>
      <c r="AB57" s="675">
        <f t="shared" si="33"/>
        <v>20000000</v>
      </c>
      <c r="AC57" s="675">
        <f t="shared" si="33"/>
        <v>0</v>
      </c>
      <c r="AD57" s="675">
        <f t="shared" si="33"/>
        <v>20000000</v>
      </c>
      <c r="AE57" s="675">
        <f t="shared" si="33"/>
        <v>20000000</v>
      </c>
      <c r="AF57" s="675">
        <f t="shared" si="33"/>
        <v>20000000</v>
      </c>
      <c r="AG57" s="675">
        <f t="shared" si="33"/>
        <v>0</v>
      </c>
      <c r="AH57" s="675">
        <f t="shared" si="33"/>
        <v>0</v>
      </c>
      <c r="AI57" s="675" t="e">
        <f t="shared" si="33"/>
        <v>#DIV/0!</v>
      </c>
      <c r="AJ57" s="675">
        <f t="shared" si="33"/>
        <v>0</v>
      </c>
      <c r="AK57" s="675">
        <f t="shared" si="33"/>
        <v>0</v>
      </c>
      <c r="AL57" s="675" t="e">
        <f t="shared" si="33"/>
        <v>#REF!</v>
      </c>
      <c r="AM57" s="675" t="e">
        <f t="shared" si="33"/>
        <v>#DIV/0!</v>
      </c>
      <c r="AN57" s="639"/>
      <c r="AO57" s="676"/>
      <c r="AP57" s="641"/>
      <c r="AQ57" s="642">
        <f>SUM(AQ58:AQ59)</f>
        <v>0</v>
      </c>
      <c r="AR57" s="642">
        <f>SUM(AR58:AR59)</f>
        <v>0</v>
      </c>
      <c r="AS57" s="152"/>
      <c r="AV57" s="644"/>
    </row>
    <row r="58" spans="1:48" s="671" customFormat="1" ht="69" customHeight="1" x14ac:dyDescent="0.35">
      <c r="A58" s="600" t="s">
        <v>32</v>
      </c>
      <c r="B58" s="601" t="s">
        <v>191</v>
      </c>
      <c r="C58" s="601" t="s">
        <v>191</v>
      </c>
      <c r="D58" s="601" t="s">
        <v>189</v>
      </c>
      <c r="E58" s="601" t="s">
        <v>212</v>
      </c>
      <c r="F58" s="601" t="s">
        <v>233</v>
      </c>
      <c r="G58" s="601"/>
      <c r="H58" s="602"/>
      <c r="I58" s="602"/>
      <c r="J58" s="140" t="s">
        <v>248</v>
      </c>
      <c r="K58" s="154"/>
      <c r="L58" s="154"/>
      <c r="M58" s="154"/>
      <c r="N58" s="87">
        <v>20000000</v>
      </c>
      <c r="O58" s="87">
        <v>20000000</v>
      </c>
      <c r="P58" s="87"/>
      <c r="Q58" s="87"/>
      <c r="R58" s="87">
        <f>SUM(O58+P58-Q58)</f>
        <v>20000000</v>
      </c>
      <c r="S58" s="645"/>
      <c r="T58" s="645"/>
      <c r="U58" s="645"/>
      <c r="V58" s="645">
        <f>SUM(T58-U58)</f>
        <v>0</v>
      </c>
      <c r="W58" s="603"/>
      <c r="X58" s="603"/>
      <c r="Y58" s="647">
        <f>SUM(V58)</f>
        <v>0</v>
      </c>
      <c r="Z58" s="150"/>
      <c r="AA58" s="603">
        <f>SUM(R58-S58-U58-W58-X58-Y58-Z58)</f>
        <v>20000000</v>
      </c>
      <c r="AB58" s="506">
        <v>20000000</v>
      </c>
      <c r="AC58" s="506"/>
      <c r="AD58" s="603">
        <f>SUM(AB58-AC58)</f>
        <v>20000000</v>
      </c>
      <c r="AE58" s="313">
        <f>SUM(AA58-AC58)</f>
        <v>20000000</v>
      </c>
      <c r="AF58" s="313">
        <v>20000000</v>
      </c>
      <c r="AG58" s="313">
        <f>SUM(AE58-AF58)</f>
        <v>0</v>
      </c>
      <c r="AH58" s="647">
        <f>SUM(S58+U58+W58+Z58+X58+AC58)</f>
        <v>0</v>
      </c>
      <c r="AI58" s="604">
        <f>AC58/(AC58+AF58+AG58)</f>
        <v>0</v>
      </c>
      <c r="AJ58" s="605"/>
      <c r="AK58" s="606"/>
      <c r="AL58" s="607" t="e">
        <f>SUM(AE58-AF58-#REF!-#REF!)</f>
        <v>#REF!</v>
      </c>
      <c r="AM58" s="608">
        <f>SUM(R58-(AE58+Y58))/R58</f>
        <v>0</v>
      </c>
      <c r="AN58" s="153"/>
      <c r="AO58" s="652"/>
      <c r="AP58" s="610"/>
      <c r="AQ58" s="611"/>
      <c r="AR58" s="551"/>
      <c r="AS58" s="670"/>
      <c r="AV58" s="672"/>
    </row>
    <row r="59" spans="1:48" s="671" customFormat="1" ht="40.5" x14ac:dyDescent="0.35">
      <c r="A59" s="600" t="s">
        <v>32</v>
      </c>
      <c r="B59" s="601" t="s">
        <v>191</v>
      </c>
      <c r="C59" s="601" t="s">
        <v>191</v>
      </c>
      <c r="D59" s="601" t="s">
        <v>189</v>
      </c>
      <c r="E59" s="601" t="s">
        <v>212</v>
      </c>
      <c r="F59" s="601" t="s">
        <v>228</v>
      </c>
      <c r="G59" s="601">
        <v>8</v>
      </c>
      <c r="H59" s="602"/>
      <c r="I59" s="602"/>
      <c r="J59" s="140" t="s">
        <v>130</v>
      </c>
      <c r="K59" s="154"/>
      <c r="L59" s="154"/>
      <c r="M59" s="154"/>
      <c r="N59" s="87"/>
      <c r="O59" s="683"/>
      <c r="P59" s="87"/>
      <c r="Q59" s="87"/>
      <c r="R59" s="87">
        <f>SUM(O59+P59-Q59)</f>
        <v>0</v>
      </c>
      <c r="S59" s="645"/>
      <c r="T59" s="645"/>
      <c r="U59" s="645"/>
      <c r="V59" s="645">
        <f>SUM(T59-U59)</f>
        <v>0</v>
      </c>
      <c r="W59" s="603"/>
      <c r="X59" s="603"/>
      <c r="Y59" s="647">
        <f>SUM(V59)</f>
        <v>0</v>
      </c>
      <c r="Z59" s="150"/>
      <c r="AA59" s="603">
        <f>SUM(R59-S59-U59-W59-X59-Y59-Z59)</f>
        <v>0</v>
      </c>
      <c r="AB59" s="506"/>
      <c r="AC59" s="506"/>
      <c r="AD59" s="603">
        <f>SUM(AB59-AC59)</f>
        <v>0</v>
      </c>
      <c r="AE59" s="313">
        <f>SUM(AA59-AC59)</f>
        <v>0</v>
      </c>
      <c r="AF59" s="313"/>
      <c r="AG59" s="313">
        <f>SUM(AE59-AF59)</f>
        <v>0</v>
      </c>
      <c r="AH59" s="649">
        <f>SUM(S59+U59+W59+Z59+X59+AC59)</f>
        <v>0</v>
      </c>
      <c r="AI59" s="604" t="e">
        <f>AC59/(AC59+AF59+AG59)</f>
        <v>#DIV/0!</v>
      </c>
      <c r="AJ59" s="605"/>
      <c r="AK59" s="606"/>
      <c r="AL59" s="607" t="e">
        <f>SUM(AE59-AF59-#REF!-#REF!)</f>
        <v>#REF!</v>
      </c>
      <c r="AM59" s="608" t="e">
        <f>SUM(R59-(AE59+Y59))/R59</f>
        <v>#DIV/0!</v>
      </c>
      <c r="AN59" s="153"/>
      <c r="AO59" s="652"/>
      <c r="AP59" s="610"/>
      <c r="AQ59" s="611"/>
      <c r="AR59" s="551"/>
      <c r="AS59" s="670"/>
      <c r="AV59" s="672"/>
    </row>
    <row r="60" spans="1:48" s="627" customFormat="1" ht="49.5" customHeight="1" x14ac:dyDescent="0.35">
      <c r="A60" s="614" t="s">
        <v>32</v>
      </c>
      <c r="B60" s="540" t="s">
        <v>191</v>
      </c>
      <c r="C60" s="540" t="s">
        <v>191</v>
      </c>
      <c r="D60" s="540" t="s">
        <v>191</v>
      </c>
      <c r="E60" s="540"/>
      <c r="F60" s="540"/>
      <c r="G60" s="540"/>
      <c r="H60" s="615"/>
      <c r="I60" s="615"/>
      <c r="J60" s="135" t="s">
        <v>249</v>
      </c>
      <c r="K60" s="541"/>
      <c r="L60" s="541"/>
      <c r="M60" s="541"/>
      <c r="N60" s="84">
        <f t="shared" ref="N60:AM60" si="34">SUM(N61+N65+N77+N81+N99+N107)</f>
        <v>2211287316</v>
      </c>
      <c r="O60" s="84">
        <f t="shared" si="34"/>
        <v>2211287316</v>
      </c>
      <c r="P60" s="84">
        <f t="shared" si="34"/>
        <v>0</v>
      </c>
      <c r="Q60" s="84">
        <f t="shared" si="34"/>
        <v>0</v>
      </c>
      <c r="R60" s="84">
        <f t="shared" si="34"/>
        <v>2211287316</v>
      </c>
      <c r="S60" s="84">
        <f>SUM(S61+S65+S77+S81+S99+S107)</f>
        <v>13000000</v>
      </c>
      <c r="T60" s="84">
        <f t="shared" si="34"/>
        <v>30989100</v>
      </c>
      <c r="U60" s="84">
        <f t="shared" si="34"/>
        <v>0</v>
      </c>
      <c r="V60" s="84">
        <f t="shared" si="34"/>
        <v>30989100</v>
      </c>
      <c r="W60" s="84">
        <f t="shared" si="34"/>
        <v>277300000</v>
      </c>
      <c r="X60" s="84">
        <f t="shared" si="34"/>
        <v>1027603633.6099999</v>
      </c>
      <c r="Y60" s="84">
        <f t="shared" si="34"/>
        <v>30989100</v>
      </c>
      <c r="Z60" s="84">
        <f t="shared" si="34"/>
        <v>70000000</v>
      </c>
      <c r="AA60" s="84">
        <f t="shared" si="34"/>
        <v>792494582.38999999</v>
      </c>
      <c r="AB60" s="84">
        <f t="shared" si="34"/>
        <v>788942640</v>
      </c>
      <c r="AC60" s="84">
        <f t="shared" si="34"/>
        <v>0</v>
      </c>
      <c r="AD60" s="84">
        <f t="shared" si="34"/>
        <v>783942640</v>
      </c>
      <c r="AE60" s="84">
        <f t="shared" si="34"/>
        <v>792494582.38999999</v>
      </c>
      <c r="AF60" s="84">
        <f t="shared" si="34"/>
        <v>788942640</v>
      </c>
      <c r="AG60" s="84">
        <f t="shared" si="34"/>
        <v>3551942.3900000155</v>
      </c>
      <c r="AH60" s="84">
        <f t="shared" si="34"/>
        <v>1387803633.6099999</v>
      </c>
      <c r="AI60" s="84" t="e">
        <f t="shared" si="34"/>
        <v>#DIV/0!</v>
      </c>
      <c r="AJ60" s="84">
        <f t="shared" si="34"/>
        <v>0</v>
      </c>
      <c r="AK60" s="84">
        <f t="shared" si="34"/>
        <v>27500000</v>
      </c>
      <c r="AL60" s="84" t="e">
        <f t="shared" si="34"/>
        <v>#REF!</v>
      </c>
      <c r="AM60" s="84" t="e">
        <f t="shared" si="34"/>
        <v>#DIV/0!</v>
      </c>
      <c r="AN60" s="622"/>
      <c r="AO60" s="673"/>
      <c r="AP60" s="624"/>
      <c r="AQ60" s="625">
        <f>SUM(AQ61+AQ65+AQ77+AQ81+AQ99+AQ107)</f>
        <v>0</v>
      </c>
      <c r="AR60" s="625">
        <f>SUM(AR61+AR65+AR77+AR81+AR99+AR107)</f>
        <v>0</v>
      </c>
      <c r="AS60" s="626"/>
      <c r="AV60" s="628"/>
    </row>
    <row r="61" spans="1:48" s="643" customFormat="1" ht="57" customHeight="1" x14ac:dyDescent="0.35">
      <c r="A61" s="629"/>
      <c r="B61" s="630" t="s">
        <v>191</v>
      </c>
      <c r="C61" s="630" t="s">
        <v>191</v>
      </c>
      <c r="D61" s="630" t="s">
        <v>191</v>
      </c>
      <c r="E61" s="630" t="s">
        <v>222</v>
      </c>
      <c r="F61" s="630"/>
      <c r="G61" s="630"/>
      <c r="H61" s="631"/>
      <c r="I61" s="631"/>
      <c r="J61" s="137" t="s">
        <v>250</v>
      </c>
      <c r="K61" s="632"/>
      <c r="L61" s="632"/>
      <c r="M61" s="632"/>
      <c r="N61" s="138">
        <f t="shared" ref="N61:AH61" si="35">SUM(N62:N64)</f>
        <v>19500000</v>
      </c>
      <c r="O61" s="675">
        <f t="shared" si="35"/>
        <v>19500000</v>
      </c>
      <c r="P61" s="675">
        <f t="shared" si="35"/>
        <v>0</v>
      </c>
      <c r="Q61" s="675">
        <f t="shared" si="35"/>
        <v>0</v>
      </c>
      <c r="R61" s="684">
        <f t="shared" si="35"/>
        <v>19500000</v>
      </c>
      <c r="S61" s="675">
        <f t="shared" si="35"/>
        <v>2000000</v>
      </c>
      <c r="T61" s="675">
        <f t="shared" si="35"/>
        <v>1500000</v>
      </c>
      <c r="U61" s="675">
        <f t="shared" si="35"/>
        <v>0</v>
      </c>
      <c r="V61" s="675">
        <f t="shared" si="35"/>
        <v>1500000</v>
      </c>
      <c r="W61" s="675">
        <f t="shared" si="35"/>
        <v>0</v>
      </c>
      <c r="X61" s="675">
        <f t="shared" si="35"/>
        <v>0</v>
      </c>
      <c r="Y61" s="675">
        <f t="shared" si="35"/>
        <v>1500000</v>
      </c>
      <c r="Z61" s="675">
        <f t="shared" si="35"/>
        <v>0</v>
      </c>
      <c r="AA61" s="675">
        <f t="shared" si="35"/>
        <v>16000000</v>
      </c>
      <c r="AB61" s="675">
        <f t="shared" si="35"/>
        <v>15000000</v>
      </c>
      <c r="AC61" s="675">
        <f t="shared" si="35"/>
        <v>0</v>
      </c>
      <c r="AD61" s="675">
        <f t="shared" si="35"/>
        <v>15000000</v>
      </c>
      <c r="AE61" s="675">
        <f t="shared" si="35"/>
        <v>16000000</v>
      </c>
      <c r="AF61" s="675">
        <f t="shared" si="35"/>
        <v>15000000</v>
      </c>
      <c r="AG61" s="675">
        <f t="shared" si="35"/>
        <v>1000000</v>
      </c>
      <c r="AH61" s="675">
        <f t="shared" si="35"/>
        <v>2000000</v>
      </c>
      <c r="AI61" s="634"/>
      <c r="AJ61" s="635"/>
      <c r="AK61" s="636"/>
      <c r="AL61" s="637"/>
      <c r="AM61" s="638"/>
      <c r="AN61" s="639"/>
      <c r="AO61" s="676"/>
      <c r="AP61" s="641"/>
      <c r="AQ61" s="642">
        <f>SUM(AQ62:AQ64)</f>
        <v>0</v>
      </c>
      <c r="AR61" s="642">
        <f>SUM(AR62:AR64)</f>
        <v>0</v>
      </c>
      <c r="AS61" s="152"/>
      <c r="AV61" s="644"/>
    </row>
    <row r="62" spans="1:48" s="671" customFormat="1" ht="80.099999999999994" customHeight="1" x14ac:dyDescent="0.35">
      <c r="A62" s="600" t="s">
        <v>32</v>
      </c>
      <c r="B62" s="601" t="s">
        <v>191</v>
      </c>
      <c r="C62" s="601" t="s">
        <v>191</v>
      </c>
      <c r="D62" s="601" t="s">
        <v>191</v>
      </c>
      <c r="E62" s="601" t="s">
        <v>222</v>
      </c>
      <c r="F62" s="601" t="s">
        <v>212</v>
      </c>
      <c r="G62" s="601" t="s">
        <v>191</v>
      </c>
      <c r="H62" s="602" t="s">
        <v>251</v>
      </c>
      <c r="I62" s="602"/>
      <c r="J62" s="140" t="s">
        <v>93</v>
      </c>
      <c r="K62" s="154"/>
      <c r="L62" s="154"/>
      <c r="M62" s="154"/>
      <c r="N62" s="87">
        <v>1000000</v>
      </c>
      <c r="O62" s="683">
        <v>1000000</v>
      </c>
      <c r="P62" s="87"/>
      <c r="Q62" s="87"/>
      <c r="R62" s="87">
        <f>SUM(O62+P62-Q62)</f>
        <v>1000000</v>
      </c>
      <c r="S62" s="645"/>
      <c r="T62" s="645"/>
      <c r="U62" s="645"/>
      <c r="V62" s="645">
        <f>SUM(T62-U62)</f>
        <v>0</v>
      </c>
      <c r="W62" s="603"/>
      <c r="X62" s="603"/>
      <c r="Y62" s="647">
        <f>SUM(V62)</f>
        <v>0</v>
      </c>
      <c r="Z62" s="150"/>
      <c r="AA62" s="603">
        <f>SUM(R62-S62-U62-W62-X62-Y62-Z62)</f>
        <v>1000000</v>
      </c>
      <c r="AB62" s="506">
        <v>0</v>
      </c>
      <c r="AC62" s="506"/>
      <c r="AD62" s="603">
        <f>SUM(AB62-AC62)</f>
        <v>0</v>
      </c>
      <c r="AE62" s="313">
        <f>SUM(AA62-AC62)</f>
        <v>1000000</v>
      </c>
      <c r="AF62" s="313"/>
      <c r="AG62" s="313">
        <f>SUM(AE62-AF62)</f>
        <v>1000000</v>
      </c>
      <c r="AH62" s="649">
        <f>SUM(S62+U62+W62+Z62+X62+AC62)</f>
        <v>0</v>
      </c>
      <c r="AI62" s="604">
        <f>AC62/(AC62+AF62+AG62)</f>
        <v>0</v>
      </c>
      <c r="AJ62" s="605"/>
      <c r="AK62" s="606"/>
      <c r="AL62" s="607" t="e">
        <f>SUM(AE62-AF62-#REF!-#REF!)</f>
        <v>#REF!</v>
      </c>
      <c r="AM62" s="608">
        <f>SUM(R62-(AE62+Y62))/R62</f>
        <v>0</v>
      </c>
      <c r="AN62" s="153"/>
      <c r="AO62" s="652"/>
      <c r="AP62" s="610"/>
      <c r="AQ62" s="611"/>
      <c r="AR62" s="678"/>
      <c r="AS62" s="670"/>
      <c r="AV62" s="672"/>
    </row>
    <row r="63" spans="1:48" s="671" customFormat="1" ht="80.099999999999994" customHeight="1" x14ac:dyDescent="0.35">
      <c r="A63" s="600"/>
      <c r="B63" s="601" t="s">
        <v>191</v>
      </c>
      <c r="C63" s="601" t="s">
        <v>191</v>
      </c>
      <c r="D63" s="601" t="s">
        <v>191</v>
      </c>
      <c r="E63" s="601" t="s">
        <v>222</v>
      </c>
      <c r="F63" s="601" t="s">
        <v>212</v>
      </c>
      <c r="G63" s="601" t="s">
        <v>252</v>
      </c>
      <c r="H63" s="602"/>
      <c r="I63" s="602"/>
      <c r="J63" s="140" t="s">
        <v>253</v>
      </c>
      <c r="K63" s="154"/>
      <c r="L63" s="154"/>
      <c r="M63" s="154"/>
      <c r="N63" s="87">
        <v>17500000</v>
      </c>
      <c r="O63" s="87">
        <v>17500000</v>
      </c>
      <c r="P63" s="87"/>
      <c r="Q63" s="87"/>
      <c r="R63" s="87">
        <f>SUM(O63+P63-Q63)</f>
        <v>17500000</v>
      </c>
      <c r="S63" s="645">
        <v>1000000</v>
      </c>
      <c r="T63" s="645">
        <v>1500000</v>
      </c>
      <c r="U63" s="646"/>
      <c r="V63" s="645">
        <f>SUM(T63-U63)</f>
        <v>1500000</v>
      </c>
      <c r="W63" s="603"/>
      <c r="X63" s="603"/>
      <c r="Y63" s="647">
        <f>SUM(V63)</f>
        <v>1500000</v>
      </c>
      <c r="Z63" s="150"/>
      <c r="AA63" s="603">
        <f>SUM(R63-S63-U63-W63-X63-Y63-Z63)</f>
        <v>15000000</v>
      </c>
      <c r="AB63" s="506">
        <v>15000000</v>
      </c>
      <c r="AC63" s="506"/>
      <c r="AD63" s="603">
        <f>SUM(AB63-AC63)</f>
        <v>15000000</v>
      </c>
      <c r="AE63" s="313">
        <f>SUM(AA63-AC63)</f>
        <v>15000000</v>
      </c>
      <c r="AF63" s="313">
        <v>15000000</v>
      </c>
      <c r="AG63" s="313">
        <f>SUM(AE63-AF63)</f>
        <v>0</v>
      </c>
      <c r="AH63" s="649">
        <f>SUM(S63+U63+W63+Z63+X63+AC63)</f>
        <v>1000000</v>
      </c>
      <c r="AI63" s="604">
        <f>AC63/(AC63+AF63+AG63)</f>
        <v>0</v>
      </c>
      <c r="AJ63" s="605"/>
      <c r="AK63" s="606"/>
      <c r="AL63" s="607"/>
      <c r="AM63" s="608"/>
      <c r="AN63" s="153"/>
      <c r="AO63" s="652"/>
      <c r="AP63" s="610"/>
      <c r="AQ63" s="611"/>
      <c r="AR63" s="551"/>
      <c r="AS63" s="670"/>
      <c r="AV63" s="672"/>
    </row>
    <row r="64" spans="1:48" s="671" customFormat="1" ht="75.599999999999994" customHeight="1" x14ac:dyDescent="0.35">
      <c r="A64" s="600" t="s">
        <v>32</v>
      </c>
      <c r="B64" s="601" t="s">
        <v>191</v>
      </c>
      <c r="C64" s="601" t="s">
        <v>191</v>
      </c>
      <c r="D64" s="601" t="s">
        <v>191</v>
      </c>
      <c r="E64" s="601" t="s">
        <v>222</v>
      </c>
      <c r="F64" s="601" t="s">
        <v>212</v>
      </c>
      <c r="G64" s="601" t="s">
        <v>254</v>
      </c>
      <c r="H64" s="602"/>
      <c r="I64" s="602"/>
      <c r="J64" s="140" t="s">
        <v>108</v>
      </c>
      <c r="K64" s="154"/>
      <c r="L64" s="154"/>
      <c r="M64" s="154"/>
      <c r="N64" s="87">
        <v>1000000</v>
      </c>
      <c r="O64" s="87">
        <v>1000000</v>
      </c>
      <c r="P64" s="87"/>
      <c r="Q64" s="87"/>
      <c r="R64" s="87">
        <f>SUM(O64+P64-Q64)</f>
        <v>1000000</v>
      </c>
      <c r="S64" s="645">
        <v>1000000</v>
      </c>
      <c r="T64" s="645"/>
      <c r="U64" s="645"/>
      <c r="V64" s="645">
        <f>SUM(T64-U64)</f>
        <v>0</v>
      </c>
      <c r="W64" s="603"/>
      <c r="X64" s="603"/>
      <c r="Y64" s="647">
        <f>SUM(V64)</f>
        <v>0</v>
      </c>
      <c r="Z64" s="313"/>
      <c r="AA64" s="603">
        <f>SUM(R64-S64-U64-W64-X64-Y64-Z64)</f>
        <v>0</v>
      </c>
      <c r="AB64" s="506"/>
      <c r="AC64" s="506"/>
      <c r="AD64" s="603">
        <f>SUM(AB64-AC64)</f>
        <v>0</v>
      </c>
      <c r="AE64" s="313">
        <f>SUM(AA64-AC64)</f>
        <v>0</v>
      </c>
      <c r="AF64" s="313"/>
      <c r="AG64" s="313">
        <f>SUM(AE64-AF64)</f>
        <v>0</v>
      </c>
      <c r="AH64" s="649">
        <f>SUM(S64+U64+W64+Z64+X64+AC64)</f>
        <v>1000000</v>
      </c>
      <c r="AI64" s="604" t="e">
        <f>AC64/(AC64+AF64+AG64)</f>
        <v>#DIV/0!</v>
      </c>
      <c r="AJ64" s="605"/>
      <c r="AK64" s="606"/>
      <c r="AL64" s="607" t="e">
        <f>SUM(AE64-AF64-#REF!-#REF!)</f>
        <v>#REF!</v>
      </c>
      <c r="AM64" s="608">
        <f>SUM(R64-(AE64+Y64))/R64</f>
        <v>1</v>
      </c>
      <c r="AN64" s="153"/>
      <c r="AO64" s="652"/>
      <c r="AP64" s="610"/>
      <c r="AQ64" s="611"/>
      <c r="AR64" s="551"/>
      <c r="AS64" s="670"/>
      <c r="AV64" s="672"/>
    </row>
    <row r="65" spans="1:48" s="643" customFormat="1" ht="144.94999999999999" customHeight="1" x14ac:dyDescent="0.35">
      <c r="A65" s="629"/>
      <c r="B65" s="630" t="s">
        <v>191</v>
      </c>
      <c r="C65" s="630" t="s">
        <v>191</v>
      </c>
      <c r="D65" s="630" t="s">
        <v>191</v>
      </c>
      <c r="E65" s="630" t="s">
        <v>195</v>
      </c>
      <c r="F65" s="630"/>
      <c r="G65" s="630"/>
      <c r="H65" s="631"/>
      <c r="I65" s="631"/>
      <c r="J65" s="137" t="s">
        <v>255</v>
      </c>
      <c r="K65" s="632"/>
      <c r="L65" s="632"/>
      <c r="M65" s="632"/>
      <c r="N65" s="138">
        <f t="shared" ref="N65:AM65" si="36">SUM(N66:N76)</f>
        <v>330349277</v>
      </c>
      <c r="O65" s="675">
        <f t="shared" si="36"/>
        <v>330349277</v>
      </c>
      <c r="P65" s="675">
        <f t="shared" si="36"/>
        <v>0</v>
      </c>
      <c r="Q65" s="675">
        <f t="shared" si="36"/>
        <v>0</v>
      </c>
      <c r="R65" s="675">
        <f t="shared" si="36"/>
        <v>330349277</v>
      </c>
      <c r="S65" s="675">
        <f t="shared" si="36"/>
        <v>6000000</v>
      </c>
      <c r="T65" s="675">
        <f t="shared" si="36"/>
        <v>18981000</v>
      </c>
      <c r="U65" s="675">
        <f t="shared" si="36"/>
        <v>0</v>
      </c>
      <c r="V65" s="675">
        <f t="shared" si="36"/>
        <v>18981000</v>
      </c>
      <c r="W65" s="675">
        <f t="shared" si="36"/>
        <v>142000000</v>
      </c>
      <c r="X65" s="675">
        <f t="shared" si="36"/>
        <v>136368277</v>
      </c>
      <c r="Y65" s="675">
        <f t="shared" si="36"/>
        <v>18981000</v>
      </c>
      <c r="Z65" s="675">
        <f t="shared" si="36"/>
        <v>0</v>
      </c>
      <c r="AA65" s="675">
        <f t="shared" si="36"/>
        <v>27000000</v>
      </c>
      <c r="AB65" s="675">
        <f t="shared" si="36"/>
        <v>27000000</v>
      </c>
      <c r="AC65" s="675">
        <f t="shared" si="36"/>
        <v>0</v>
      </c>
      <c r="AD65" s="675">
        <f t="shared" si="36"/>
        <v>27000000</v>
      </c>
      <c r="AE65" s="675">
        <f t="shared" si="36"/>
        <v>27000000</v>
      </c>
      <c r="AF65" s="675">
        <f t="shared" si="36"/>
        <v>27000000</v>
      </c>
      <c r="AG65" s="675">
        <f t="shared" si="36"/>
        <v>0</v>
      </c>
      <c r="AH65" s="675">
        <f t="shared" si="36"/>
        <v>284368277</v>
      </c>
      <c r="AI65" s="675" t="e">
        <f t="shared" si="36"/>
        <v>#DIV/0!</v>
      </c>
      <c r="AJ65" s="675">
        <f t="shared" si="36"/>
        <v>0</v>
      </c>
      <c r="AK65" s="675">
        <f t="shared" si="36"/>
        <v>0</v>
      </c>
      <c r="AL65" s="675" t="e">
        <f t="shared" si="36"/>
        <v>#REF!</v>
      </c>
      <c r="AM65" s="675" t="e">
        <f t="shared" si="36"/>
        <v>#DIV/0!</v>
      </c>
      <c r="AN65" s="639"/>
      <c r="AO65" s="676"/>
      <c r="AP65" s="641"/>
      <c r="AQ65" s="642">
        <f>SUM(AQ66:AQ76)</f>
        <v>0</v>
      </c>
      <c r="AR65" s="642">
        <f>SUM(AR66:AR76)</f>
        <v>0</v>
      </c>
      <c r="AS65" s="152"/>
      <c r="AV65" s="644"/>
    </row>
    <row r="66" spans="1:48" s="671" customFormat="1" ht="59.1" customHeight="1" x14ac:dyDescent="0.35">
      <c r="A66" s="600" t="s">
        <v>32</v>
      </c>
      <c r="B66" s="601" t="s">
        <v>191</v>
      </c>
      <c r="C66" s="601" t="s">
        <v>191</v>
      </c>
      <c r="D66" s="601" t="s">
        <v>191</v>
      </c>
      <c r="E66" s="601" t="s">
        <v>195</v>
      </c>
      <c r="F66" s="601" t="s">
        <v>201</v>
      </c>
      <c r="G66" s="601"/>
      <c r="H66" s="602"/>
      <c r="I66" s="602"/>
      <c r="J66" s="140" t="s">
        <v>256</v>
      </c>
      <c r="K66" s="154"/>
      <c r="L66" s="154"/>
      <c r="M66" s="154"/>
      <c r="N66" s="87"/>
      <c r="O66" s="683"/>
      <c r="P66" s="87"/>
      <c r="Q66" s="87"/>
      <c r="R66" s="87">
        <f t="shared" ref="R66:R76" si="37">SUM(O66+P66-Q66)</f>
        <v>0</v>
      </c>
      <c r="S66" s="645"/>
      <c r="T66" s="645"/>
      <c r="U66" s="645"/>
      <c r="V66" s="645">
        <f t="shared" ref="V66:V76" si="38">SUM(T66-U66)</f>
        <v>0</v>
      </c>
      <c r="W66" s="603"/>
      <c r="X66" s="603"/>
      <c r="Y66" s="647">
        <f t="shared" ref="Y66:Y76" si="39">SUM(V66)</f>
        <v>0</v>
      </c>
      <c r="Z66" s="150"/>
      <c r="AA66" s="603">
        <f t="shared" ref="AA66:AA76" si="40">SUM(R66-S66-U66-W66-X66-Y66-Z66)</f>
        <v>0</v>
      </c>
      <c r="AB66" s="506"/>
      <c r="AC66" s="506"/>
      <c r="AD66" s="603">
        <f t="shared" ref="AD66:AD72" si="41">SUM(AB66-AC66)</f>
        <v>0</v>
      </c>
      <c r="AE66" s="313">
        <f t="shared" ref="AE66:AE76" si="42">SUM(AA66-AC66)</f>
        <v>0</v>
      </c>
      <c r="AF66" s="313"/>
      <c r="AG66" s="313">
        <f t="shared" ref="AG66:AG76" si="43">SUM(AE66-AF66)</f>
        <v>0</v>
      </c>
      <c r="AH66" s="649">
        <f t="shared" ref="AH66:AH76" si="44">SUM(S66+U66+W66+Z66+X66+AC66)</f>
        <v>0</v>
      </c>
      <c r="AI66" s="604" t="e">
        <f t="shared" ref="AI66:AI76" si="45">AC66/(AC66+AF66+AG66)</f>
        <v>#DIV/0!</v>
      </c>
      <c r="AJ66" s="605"/>
      <c r="AK66" s="606"/>
      <c r="AL66" s="607" t="e">
        <f>SUM(AE66-AF66-#REF!-#REF!)</f>
        <v>#REF!</v>
      </c>
      <c r="AM66" s="608" t="e">
        <f t="shared" ref="AM66:AM72" si="46">SUM(R66-(AE66+Y66))/R66</f>
        <v>#DIV/0!</v>
      </c>
      <c r="AN66" s="153"/>
      <c r="AO66" s="652"/>
      <c r="AP66" s="610"/>
      <c r="AQ66" s="611"/>
      <c r="AR66" s="551"/>
      <c r="AS66" s="670"/>
      <c r="AV66" s="672"/>
    </row>
    <row r="67" spans="1:48" s="671" customFormat="1" ht="40.5" x14ac:dyDescent="0.35">
      <c r="A67" s="600" t="s">
        <v>32</v>
      </c>
      <c r="B67" s="601" t="s">
        <v>191</v>
      </c>
      <c r="C67" s="601" t="s">
        <v>191</v>
      </c>
      <c r="D67" s="601" t="s">
        <v>191</v>
      </c>
      <c r="E67" s="601" t="s">
        <v>195</v>
      </c>
      <c r="F67" s="601" t="s">
        <v>201</v>
      </c>
      <c r="G67" s="601" t="s">
        <v>189</v>
      </c>
      <c r="H67" s="602"/>
      <c r="I67" s="602"/>
      <c r="J67" s="140" t="s">
        <v>257</v>
      </c>
      <c r="K67" s="154"/>
      <c r="L67" s="154"/>
      <c r="M67" s="154"/>
      <c r="N67" s="87"/>
      <c r="O67" s="683"/>
      <c r="P67" s="87"/>
      <c r="Q67" s="87"/>
      <c r="R67" s="87">
        <f t="shared" si="37"/>
        <v>0</v>
      </c>
      <c r="S67" s="645"/>
      <c r="T67" s="645"/>
      <c r="U67" s="645"/>
      <c r="V67" s="645">
        <f t="shared" si="38"/>
        <v>0</v>
      </c>
      <c r="W67" s="603"/>
      <c r="X67" s="603"/>
      <c r="Y67" s="647">
        <f t="shared" si="39"/>
        <v>0</v>
      </c>
      <c r="Z67" s="150"/>
      <c r="AA67" s="603">
        <f t="shared" si="40"/>
        <v>0</v>
      </c>
      <c r="AB67" s="506"/>
      <c r="AC67" s="506"/>
      <c r="AD67" s="603">
        <f t="shared" si="41"/>
        <v>0</v>
      </c>
      <c r="AE67" s="313">
        <f t="shared" si="42"/>
        <v>0</v>
      </c>
      <c r="AF67" s="313"/>
      <c r="AG67" s="313">
        <f t="shared" si="43"/>
        <v>0</v>
      </c>
      <c r="AH67" s="649">
        <f t="shared" si="44"/>
        <v>0</v>
      </c>
      <c r="AI67" s="604" t="e">
        <f t="shared" si="45"/>
        <v>#DIV/0!</v>
      </c>
      <c r="AJ67" s="605"/>
      <c r="AK67" s="606"/>
      <c r="AL67" s="607" t="e">
        <f>SUM(AE67-AF67-#REF!-#REF!)</f>
        <v>#REF!</v>
      </c>
      <c r="AM67" s="608" t="e">
        <f t="shared" si="46"/>
        <v>#DIV/0!</v>
      </c>
      <c r="AN67" s="153"/>
      <c r="AO67" s="652"/>
      <c r="AP67" s="610"/>
      <c r="AQ67" s="611"/>
      <c r="AR67" s="551"/>
      <c r="AS67" s="670"/>
      <c r="AV67" s="672"/>
    </row>
    <row r="68" spans="1:48" s="671" customFormat="1" ht="51" customHeight="1" x14ac:dyDescent="0.35">
      <c r="A68" s="600" t="s">
        <v>32</v>
      </c>
      <c r="B68" s="601" t="s">
        <v>191</v>
      </c>
      <c r="C68" s="601" t="s">
        <v>191</v>
      </c>
      <c r="D68" s="601" t="s">
        <v>191</v>
      </c>
      <c r="E68" s="601" t="s">
        <v>195</v>
      </c>
      <c r="F68" s="601" t="s">
        <v>201</v>
      </c>
      <c r="G68" s="601" t="s">
        <v>191</v>
      </c>
      <c r="H68" s="602"/>
      <c r="I68" s="602"/>
      <c r="J68" s="140" t="s">
        <v>258</v>
      </c>
      <c r="K68" s="154"/>
      <c r="L68" s="154"/>
      <c r="M68" s="154"/>
      <c r="N68" s="87"/>
      <c r="O68" s="683"/>
      <c r="P68" s="87"/>
      <c r="Q68" s="87"/>
      <c r="R68" s="87">
        <f t="shared" si="37"/>
        <v>0</v>
      </c>
      <c r="S68" s="645"/>
      <c r="T68" s="645"/>
      <c r="U68" s="645"/>
      <c r="V68" s="645">
        <f t="shared" si="38"/>
        <v>0</v>
      </c>
      <c r="W68" s="603"/>
      <c r="X68" s="603"/>
      <c r="Y68" s="647">
        <f t="shared" si="39"/>
        <v>0</v>
      </c>
      <c r="Z68" s="150"/>
      <c r="AA68" s="603">
        <f t="shared" si="40"/>
        <v>0</v>
      </c>
      <c r="AB68" s="506"/>
      <c r="AC68" s="506"/>
      <c r="AD68" s="603">
        <f t="shared" si="41"/>
        <v>0</v>
      </c>
      <c r="AE68" s="313">
        <f t="shared" si="42"/>
        <v>0</v>
      </c>
      <c r="AF68" s="313"/>
      <c r="AG68" s="313">
        <f t="shared" si="43"/>
        <v>0</v>
      </c>
      <c r="AH68" s="649">
        <f t="shared" si="44"/>
        <v>0</v>
      </c>
      <c r="AI68" s="604" t="e">
        <f t="shared" si="45"/>
        <v>#DIV/0!</v>
      </c>
      <c r="AJ68" s="605"/>
      <c r="AK68" s="606"/>
      <c r="AL68" s="607" t="e">
        <f>SUM(AE68-AF68-#REF!-#REF!)</f>
        <v>#REF!</v>
      </c>
      <c r="AM68" s="608" t="e">
        <f t="shared" si="46"/>
        <v>#DIV/0!</v>
      </c>
      <c r="AN68" s="153"/>
      <c r="AO68" s="652"/>
      <c r="AP68" s="610"/>
      <c r="AQ68" s="611"/>
      <c r="AR68" s="551"/>
      <c r="AS68" s="670"/>
      <c r="AV68" s="672"/>
    </row>
    <row r="69" spans="1:48" s="671" customFormat="1" ht="40.5" x14ac:dyDescent="0.35">
      <c r="A69" s="600" t="s">
        <v>32</v>
      </c>
      <c r="B69" s="601" t="s">
        <v>191</v>
      </c>
      <c r="C69" s="601" t="s">
        <v>191</v>
      </c>
      <c r="D69" s="601" t="s">
        <v>191</v>
      </c>
      <c r="E69" s="601" t="s">
        <v>195</v>
      </c>
      <c r="F69" s="601" t="s">
        <v>201</v>
      </c>
      <c r="G69" s="601" t="s">
        <v>230</v>
      </c>
      <c r="H69" s="602"/>
      <c r="I69" s="602"/>
      <c r="J69" s="140" t="s">
        <v>259</v>
      </c>
      <c r="K69" s="154"/>
      <c r="L69" s="154"/>
      <c r="M69" s="154"/>
      <c r="N69" s="87">
        <v>17000000</v>
      </c>
      <c r="O69" s="683">
        <v>17000000</v>
      </c>
      <c r="P69" s="87"/>
      <c r="Q69" s="87"/>
      <c r="R69" s="87">
        <f t="shared" si="37"/>
        <v>17000000</v>
      </c>
      <c r="S69" s="645">
        <v>3000000</v>
      </c>
      <c r="T69" s="645">
        <v>14000000</v>
      </c>
      <c r="U69" s="646"/>
      <c r="V69" s="645">
        <f t="shared" si="38"/>
        <v>14000000</v>
      </c>
      <c r="W69" s="603"/>
      <c r="X69" s="603"/>
      <c r="Y69" s="647">
        <f t="shared" si="39"/>
        <v>14000000</v>
      </c>
      <c r="Z69" s="150"/>
      <c r="AA69" s="603">
        <f t="shared" si="40"/>
        <v>0</v>
      </c>
      <c r="AB69" s="506"/>
      <c r="AC69" s="506"/>
      <c r="AD69" s="603">
        <f t="shared" si="41"/>
        <v>0</v>
      </c>
      <c r="AE69" s="313">
        <f t="shared" si="42"/>
        <v>0</v>
      </c>
      <c r="AF69" s="313"/>
      <c r="AG69" s="313">
        <f t="shared" si="43"/>
        <v>0</v>
      </c>
      <c r="AH69" s="649">
        <f t="shared" si="44"/>
        <v>3000000</v>
      </c>
      <c r="AI69" s="604" t="e">
        <f t="shared" si="45"/>
        <v>#DIV/0!</v>
      </c>
      <c r="AJ69" s="605"/>
      <c r="AK69" s="606"/>
      <c r="AL69" s="607" t="e">
        <f>SUM(AE69-AF69-#REF!-#REF!)</f>
        <v>#REF!</v>
      </c>
      <c r="AM69" s="608">
        <f t="shared" si="46"/>
        <v>0.17647058823529413</v>
      </c>
      <c r="AN69" s="153"/>
      <c r="AO69" s="652"/>
      <c r="AP69" s="610"/>
      <c r="AQ69" s="611"/>
      <c r="AR69" s="551"/>
      <c r="AS69" s="670"/>
      <c r="AV69" s="672"/>
    </row>
    <row r="70" spans="1:48" s="671" customFormat="1" ht="60.75" x14ac:dyDescent="0.35">
      <c r="A70" s="600" t="s">
        <v>32</v>
      </c>
      <c r="B70" s="601" t="s">
        <v>191</v>
      </c>
      <c r="C70" s="601" t="s">
        <v>191</v>
      </c>
      <c r="D70" s="601" t="s">
        <v>191</v>
      </c>
      <c r="E70" s="601" t="s">
        <v>195</v>
      </c>
      <c r="F70" s="601" t="s">
        <v>201</v>
      </c>
      <c r="G70" s="601" t="s">
        <v>215</v>
      </c>
      <c r="H70" s="602"/>
      <c r="I70" s="602"/>
      <c r="J70" s="140" t="s">
        <v>260</v>
      </c>
      <c r="K70" s="154"/>
      <c r="L70" s="154"/>
      <c r="M70" s="154"/>
      <c r="N70" s="87"/>
      <c r="O70" s="683"/>
      <c r="P70" s="87"/>
      <c r="Q70" s="87"/>
      <c r="R70" s="87">
        <f t="shared" si="37"/>
        <v>0</v>
      </c>
      <c r="S70" s="645"/>
      <c r="T70" s="645"/>
      <c r="U70" s="645"/>
      <c r="V70" s="645">
        <f t="shared" si="38"/>
        <v>0</v>
      </c>
      <c r="W70" s="603"/>
      <c r="X70" s="603"/>
      <c r="Y70" s="647">
        <f t="shared" si="39"/>
        <v>0</v>
      </c>
      <c r="Z70" s="150"/>
      <c r="AA70" s="603">
        <f t="shared" si="40"/>
        <v>0</v>
      </c>
      <c r="AB70" s="506"/>
      <c r="AC70" s="506"/>
      <c r="AD70" s="603">
        <f t="shared" si="41"/>
        <v>0</v>
      </c>
      <c r="AE70" s="313">
        <f t="shared" si="42"/>
        <v>0</v>
      </c>
      <c r="AF70" s="313"/>
      <c r="AG70" s="313">
        <f t="shared" si="43"/>
        <v>0</v>
      </c>
      <c r="AH70" s="649">
        <f t="shared" si="44"/>
        <v>0</v>
      </c>
      <c r="AI70" s="604" t="e">
        <f t="shared" si="45"/>
        <v>#DIV/0!</v>
      </c>
      <c r="AJ70" s="605"/>
      <c r="AK70" s="606"/>
      <c r="AL70" s="607" t="e">
        <f>SUM(AE70-AF70-#REF!-#REF!)</f>
        <v>#REF!</v>
      </c>
      <c r="AM70" s="608" t="e">
        <f t="shared" si="46"/>
        <v>#DIV/0!</v>
      </c>
      <c r="AN70" s="153"/>
      <c r="AO70" s="652"/>
      <c r="AP70" s="610"/>
      <c r="AQ70" s="611"/>
      <c r="AR70" s="551"/>
      <c r="AS70" s="670"/>
      <c r="AV70" s="672"/>
    </row>
    <row r="71" spans="1:48" s="671" customFormat="1" ht="65.099999999999994" customHeight="1" x14ac:dyDescent="0.35">
      <c r="A71" s="600" t="s">
        <v>32</v>
      </c>
      <c r="B71" s="601" t="s">
        <v>191</v>
      </c>
      <c r="C71" s="601" t="s">
        <v>191</v>
      </c>
      <c r="D71" s="601" t="s">
        <v>191</v>
      </c>
      <c r="E71" s="601" t="s">
        <v>195</v>
      </c>
      <c r="F71" s="601" t="s">
        <v>212</v>
      </c>
      <c r="G71" s="601"/>
      <c r="H71" s="602"/>
      <c r="I71" s="602"/>
      <c r="J71" s="140" t="s">
        <v>106</v>
      </c>
      <c r="K71" s="154"/>
      <c r="L71" s="154"/>
      <c r="M71" s="154"/>
      <c r="N71" s="87">
        <v>29600000</v>
      </c>
      <c r="O71" s="87">
        <v>29600000</v>
      </c>
      <c r="P71" s="87"/>
      <c r="Q71" s="87"/>
      <c r="R71" s="87">
        <f t="shared" si="37"/>
        <v>29600000</v>
      </c>
      <c r="S71" s="645">
        <v>1300000</v>
      </c>
      <c r="T71" s="645">
        <v>1300000</v>
      </c>
      <c r="U71" s="645"/>
      <c r="V71" s="645">
        <f t="shared" si="38"/>
        <v>1300000</v>
      </c>
      <c r="W71" s="603"/>
      <c r="X71" s="603"/>
      <c r="Y71" s="647">
        <f t="shared" si="39"/>
        <v>1300000</v>
      </c>
      <c r="Z71" s="150"/>
      <c r="AA71" s="603">
        <f t="shared" si="40"/>
        <v>27000000</v>
      </c>
      <c r="AB71" s="506">
        <v>27000000</v>
      </c>
      <c r="AC71" s="506"/>
      <c r="AD71" s="603">
        <f t="shared" si="41"/>
        <v>27000000</v>
      </c>
      <c r="AE71" s="313">
        <f t="shared" si="42"/>
        <v>27000000</v>
      </c>
      <c r="AF71" s="313">
        <v>27000000</v>
      </c>
      <c r="AG71" s="313">
        <f t="shared" si="43"/>
        <v>0</v>
      </c>
      <c r="AH71" s="649">
        <f t="shared" si="44"/>
        <v>1300000</v>
      </c>
      <c r="AI71" s="604">
        <f t="shared" si="45"/>
        <v>0</v>
      </c>
      <c r="AJ71" s="605"/>
      <c r="AK71" s="606"/>
      <c r="AL71" s="607" t="e">
        <f>SUM(AE71-AF71-#REF!-#REF!)</f>
        <v>#REF!</v>
      </c>
      <c r="AM71" s="608">
        <f t="shared" si="46"/>
        <v>4.3918918918918921E-2</v>
      </c>
      <c r="AN71" s="153"/>
      <c r="AO71" s="652"/>
      <c r="AP71" s="610"/>
      <c r="AQ71" s="611"/>
      <c r="AR71" s="551"/>
      <c r="AS71" s="670"/>
      <c r="AV71" s="672"/>
    </row>
    <row r="72" spans="1:48" s="671" customFormat="1" ht="40.5" x14ac:dyDescent="0.35">
      <c r="A72" s="600" t="s">
        <v>32</v>
      </c>
      <c r="B72" s="601" t="s">
        <v>191</v>
      </c>
      <c r="C72" s="601" t="s">
        <v>191</v>
      </c>
      <c r="D72" s="601" t="s">
        <v>191</v>
      </c>
      <c r="E72" s="601" t="s">
        <v>195</v>
      </c>
      <c r="F72" s="601" t="s">
        <v>222</v>
      </c>
      <c r="G72" s="601"/>
      <c r="H72" s="602"/>
      <c r="I72" s="602"/>
      <c r="J72" s="140" t="s">
        <v>89</v>
      </c>
      <c r="K72" s="154"/>
      <c r="L72" s="154"/>
      <c r="M72" s="154"/>
      <c r="N72" s="87"/>
      <c r="O72" s="683"/>
      <c r="P72" s="87"/>
      <c r="Q72" s="87"/>
      <c r="R72" s="87">
        <f t="shared" si="37"/>
        <v>0</v>
      </c>
      <c r="S72" s="645"/>
      <c r="T72" s="645"/>
      <c r="U72" s="645"/>
      <c r="V72" s="645">
        <f t="shared" si="38"/>
        <v>0</v>
      </c>
      <c r="W72" s="603"/>
      <c r="X72" s="603"/>
      <c r="Y72" s="647">
        <f t="shared" si="39"/>
        <v>0</v>
      </c>
      <c r="Z72" s="150"/>
      <c r="AA72" s="603">
        <f t="shared" si="40"/>
        <v>0</v>
      </c>
      <c r="AB72" s="506">
        <v>0</v>
      </c>
      <c r="AC72" s="506"/>
      <c r="AD72" s="603">
        <f t="shared" si="41"/>
        <v>0</v>
      </c>
      <c r="AE72" s="313">
        <f t="shared" si="42"/>
        <v>0</v>
      </c>
      <c r="AF72" s="313">
        <v>0</v>
      </c>
      <c r="AG72" s="313">
        <f t="shared" si="43"/>
        <v>0</v>
      </c>
      <c r="AH72" s="649">
        <f t="shared" si="44"/>
        <v>0</v>
      </c>
      <c r="AI72" s="604" t="e">
        <f t="shared" si="45"/>
        <v>#DIV/0!</v>
      </c>
      <c r="AJ72" s="605"/>
      <c r="AK72" s="606"/>
      <c r="AL72" s="607" t="e">
        <f>SUM(AE72-AF72-#REF!-#REF!)</f>
        <v>#REF!</v>
      </c>
      <c r="AM72" s="608" t="e">
        <f t="shared" si="46"/>
        <v>#DIV/0!</v>
      </c>
      <c r="AN72" s="153"/>
      <c r="AO72" s="652"/>
      <c r="AP72" s="610"/>
      <c r="AQ72" s="611"/>
      <c r="AR72" s="551"/>
      <c r="AS72" s="670"/>
      <c r="AV72" s="672"/>
    </row>
    <row r="73" spans="1:48" s="671" customFormat="1" ht="92.1" customHeight="1" x14ac:dyDescent="0.5">
      <c r="A73" s="600"/>
      <c r="B73" s="601" t="s">
        <v>191</v>
      </c>
      <c r="C73" s="601" t="s">
        <v>191</v>
      </c>
      <c r="D73" s="601" t="s">
        <v>191</v>
      </c>
      <c r="E73" s="601" t="s">
        <v>195</v>
      </c>
      <c r="F73" s="601" t="s">
        <v>228</v>
      </c>
      <c r="G73" s="601" t="s">
        <v>217</v>
      </c>
      <c r="H73" s="602"/>
      <c r="I73" s="602"/>
      <c r="J73" s="140" t="s">
        <v>261</v>
      </c>
      <c r="K73" s="154"/>
      <c r="L73" s="154"/>
      <c r="M73" s="154"/>
      <c r="N73" s="87">
        <v>4481000</v>
      </c>
      <c r="O73" s="683">
        <v>4481000</v>
      </c>
      <c r="P73" s="87"/>
      <c r="Q73" s="87"/>
      <c r="R73" s="87">
        <f t="shared" si="37"/>
        <v>4481000</v>
      </c>
      <c r="S73" s="645">
        <v>1300000</v>
      </c>
      <c r="T73" s="645">
        <v>3181000</v>
      </c>
      <c r="U73" s="645"/>
      <c r="V73" s="645">
        <f t="shared" si="38"/>
        <v>3181000</v>
      </c>
      <c r="W73" s="603"/>
      <c r="X73" s="603"/>
      <c r="Y73" s="647">
        <f t="shared" si="39"/>
        <v>3181000</v>
      </c>
      <c r="Z73" s="150"/>
      <c r="AA73" s="603">
        <f t="shared" si="40"/>
        <v>0</v>
      </c>
      <c r="AB73" s="506"/>
      <c r="AC73" s="506"/>
      <c r="AD73" s="603"/>
      <c r="AE73" s="313">
        <f t="shared" si="42"/>
        <v>0</v>
      </c>
      <c r="AF73" s="313"/>
      <c r="AG73" s="313">
        <f t="shared" si="43"/>
        <v>0</v>
      </c>
      <c r="AH73" s="649">
        <f t="shared" si="44"/>
        <v>1300000</v>
      </c>
      <c r="AI73" s="604" t="e">
        <f t="shared" si="45"/>
        <v>#DIV/0!</v>
      </c>
      <c r="AJ73" s="605"/>
      <c r="AK73" s="606"/>
      <c r="AL73" s="607"/>
      <c r="AM73" s="608"/>
      <c r="AN73" s="153"/>
      <c r="AO73" s="652"/>
      <c r="AP73" s="610"/>
      <c r="AQ73" s="611"/>
      <c r="AR73" s="551"/>
      <c r="AS73" s="685"/>
      <c r="AV73" s="672"/>
    </row>
    <row r="74" spans="1:48" s="671" customFormat="1" ht="40.5" x14ac:dyDescent="0.5">
      <c r="A74" s="600" t="s">
        <v>32</v>
      </c>
      <c r="B74" s="601" t="s">
        <v>191</v>
      </c>
      <c r="C74" s="601" t="s">
        <v>191</v>
      </c>
      <c r="D74" s="601" t="s">
        <v>191</v>
      </c>
      <c r="E74" s="601" t="s">
        <v>195</v>
      </c>
      <c r="F74" s="601" t="s">
        <v>203</v>
      </c>
      <c r="G74" s="601"/>
      <c r="H74" s="602"/>
      <c r="I74" s="602"/>
      <c r="J74" s="140" t="s">
        <v>262</v>
      </c>
      <c r="K74" s="154"/>
      <c r="L74" s="154"/>
      <c r="M74" s="154"/>
      <c r="N74" s="87">
        <v>137268277</v>
      </c>
      <c r="O74" s="683">
        <v>137268277</v>
      </c>
      <c r="P74" s="87"/>
      <c r="Q74" s="87"/>
      <c r="R74" s="87">
        <f t="shared" si="37"/>
        <v>137268277</v>
      </c>
      <c r="S74" s="645">
        <v>400000</v>
      </c>
      <c r="T74" s="645">
        <v>500000</v>
      </c>
      <c r="U74" s="645"/>
      <c r="V74" s="645">
        <f t="shared" si="38"/>
        <v>500000</v>
      </c>
      <c r="W74" s="603"/>
      <c r="X74" s="506">
        <f>136368277</f>
        <v>136368277</v>
      </c>
      <c r="Y74" s="647">
        <f t="shared" si="39"/>
        <v>500000</v>
      </c>
      <c r="Z74" s="150"/>
      <c r="AA74" s="603">
        <f t="shared" si="40"/>
        <v>0</v>
      </c>
      <c r="AB74" s="506"/>
      <c r="AC74" s="506"/>
      <c r="AD74" s="603">
        <f>SUM(AB74-AC74)</f>
        <v>0</v>
      </c>
      <c r="AE74" s="313">
        <f t="shared" si="42"/>
        <v>0</v>
      </c>
      <c r="AF74" s="313"/>
      <c r="AG74" s="313">
        <f t="shared" si="43"/>
        <v>0</v>
      </c>
      <c r="AH74" s="649">
        <f t="shared" si="44"/>
        <v>136768277</v>
      </c>
      <c r="AI74" s="604" t="e">
        <f t="shared" si="45"/>
        <v>#DIV/0!</v>
      </c>
      <c r="AJ74" s="605"/>
      <c r="AK74" s="606"/>
      <c r="AL74" s="607" t="e">
        <f>SUM(AE74-AF74-#REF!-#REF!)</f>
        <v>#REF!</v>
      </c>
      <c r="AM74" s="608">
        <f>SUM(R74-(AE74+Y74))/R74</f>
        <v>0.99635749780701333</v>
      </c>
      <c r="AN74" s="153"/>
      <c r="AO74" s="652"/>
      <c r="AP74" s="610"/>
      <c r="AQ74" s="611"/>
      <c r="AR74" s="551"/>
      <c r="AS74" s="685"/>
      <c r="AV74" s="672"/>
    </row>
    <row r="75" spans="1:48" s="671" customFormat="1" ht="81" x14ac:dyDescent="0.35">
      <c r="A75" s="600" t="s">
        <v>32</v>
      </c>
      <c r="B75" s="601" t="s">
        <v>191</v>
      </c>
      <c r="C75" s="601" t="s">
        <v>191</v>
      </c>
      <c r="D75" s="601" t="s">
        <v>191</v>
      </c>
      <c r="E75" s="601" t="s">
        <v>195</v>
      </c>
      <c r="F75" s="601" t="s">
        <v>263</v>
      </c>
      <c r="G75" s="601" t="s">
        <v>189</v>
      </c>
      <c r="H75" s="602"/>
      <c r="I75" s="602"/>
      <c r="J75" s="140" t="s">
        <v>264</v>
      </c>
      <c r="K75" s="154"/>
      <c r="L75" s="154"/>
      <c r="M75" s="154"/>
      <c r="N75" s="87">
        <v>129000000</v>
      </c>
      <c r="O75" s="683">
        <v>129000000</v>
      </c>
      <c r="P75" s="87"/>
      <c r="Q75" s="87"/>
      <c r="R75" s="87">
        <f t="shared" si="37"/>
        <v>129000000</v>
      </c>
      <c r="S75" s="645"/>
      <c r="T75" s="645"/>
      <c r="U75" s="645"/>
      <c r="V75" s="645">
        <f t="shared" si="38"/>
        <v>0</v>
      </c>
      <c r="W75" s="686">
        <v>129000000</v>
      </c>
      <c r="X75" s="603"/>
      <c r="Y75" s="647">
        <f t="shared" si="39"/>
        <v>0</v>
      </c>
      <c r="Z75" s="150"/>
      <c r="AA75" s="603">
        <f t="shared" si="40"/>
        <v>0</v>
      </c>
      <c r="AB75" s="506"/>
      <c r="AC75" s="506"/>
      <c r="AD75" s="603">
        <f>SUM(AB75-AC75)</f>
        <v>0</v>
      </c>
      <c r="AE75" s="313">
        <f t="shared" si="42"/>
        <v>0</v>
      </c>
      <c r="AF75" s="313"/>
      <c r="AG75" s="313">
        <f t="shared" si="43"/>
        <v>0</v>
      </c>
      <c r="AH75" s="649">
        <f t="shared" si="44"/>
        <v>129000000</v>
      </c>
      <c r="AI75" s="604" t="e">
        <f t="shared" si="45"/>
        <v>#DIV/0!</v>
      </c>
      <c r="AJ75" s="605"/>
      <c r="AK75" s="606"/>
      <c r="AL75" s="607" t="e">
        <f>SUM(AE75-AF75-#REF!-#REF!)</f>
        <v>#REF!</v>
      </c>
      <c r="AM75" s="608">
        <f>SUM(R75-(AE75+Y75))/R75</f>
        <v>1</v>
      </c>
      <c r="AN75" s="153"/>
      <c r="AO75" s="652"/>
      <c r="AP75" s="610"/>
      <c r="AQ75" s="611"/>
      <c r="AR75" s="551"/>
      <c r="AS75" s="687">
        <f>109822960+11600000</f>
        <v>121422960</v>
      </c>
      <c r="AT75" s="688">
        <f>SUM(AH75-AS75)</f>
        <v>7577040</v>
      </c>
      <c r="AV75" s="672"/>
    </row>
    <row r="76" spans="1:48" s="671" customFormat="1" ht="84.6" customHeight="1" x14ac:dyDescent="0.35">
      <c r="A76" s="600" t="s">
        <v>32</v>
      </c>
      <c r="B76" s="601" t="s">
        <v>191</v>
      </c>
      <c r="C76" s="601" t="s">
        <v>191</v>
      </c>
      <c r="D76" s="601" t="s">
        <v>191</v>
      </c>
      <c r="E76" s="601" t="s">
        <v>195</v>
      </c>
      <c r="F76" s="601" t="s">
        <v>263</v>
      </c>
      <c r="G76" s="601" t="s">
        <v>191</v>
      </c>
      <c r="H76" s="602"/>
      <c r="I76" s="602"/>
      <c r="J76" s="140" t="s">
        <v>265</v>
      </c>
      <c r="K76" s="154"/>
      <c r="L76" s="154"/>
      <c r="M76" s="154"/>
      <c r="N76" s="87">
        <v>13000000</v>
      </c>
      <c r="O76" s="683">
        <v>13000000</v>
      </c>
      <c r="P76" s="87"/>
      <c r="Q76" s="87"/>
      <c r="R76" s="87">
        <f t="shared" si="37"/>
        <v>13000000</v>
      </c>
      <c r="S76" s="645"/>
      <c r="T76" s="645"/>
      <c r="U76" s="645"/>
      <c r="V76" s="645">
        <f t="shared" si="38"/>
        <v>0</v>
      </c>
      <c r="W76" s="686">
        <v>13000000</v>
      </c>
      <c r="X76" s="603"/>
      <c r="Y76" s="647">
        <f t="shared" si="39"/>
        <v>0</v>
      </c>
      <c r="Z76" s="150"/>
      <c r="AA76" s="603">
        <f t="shared" si="40"/>
        <v>0</v>
      </c>
      <c r="AB76" s="506"/>
      <c r="AC76" s="506"/>
      <c r="AD76" s="603">
        <f>SUM(AB76-AC76)</f>
        <v>0</v>
      </c>
      <c r="AE76" s="313">
        <f t="shared" si="42"/>
        <v>0</v>
      </c>
      <c r="AF76" s="313"/>
      <c r="AG76" s="313">
        <f t="shared" si="43"/>
        <v>0</v>
      </c>
      <c r="AH76" s="649">
        <f t="shared" si="44"/>
        <v>13000000</v>
      </c>
      <c r="AI76" s="604" t="e">
        <f t="shared" si="45"/>
        <v>#DIV/0!</v>
      </c>
      <c r="AJ76" s="605"/>
      <c r="AK76" s="606"/>
      <c r="AL76" s="607" t="e">
        <f>SUM(AE76-AF76-#REF!-#REF!)</f>
        <v>#REF!</v>
      </c>
      <c r="AM76" s="608">
        <f>SUM(R76-(AE76+Y76))/R76</f>
        <v>1</v>
      </c>
      <c r="AN76" s="153"/>
      <c r="AO76" s="652"/>
      <c r="AP76" s="610"/>
      <c r="AQ76" s="611"/>
      <c r="AR76" s="551"/>
      <c r="AS76" s="689">
        <f>10256286.99+2050000</f>
        <v>12306286.99</v>
      </c>
      <c r="AT76" s="690">
        <f>SUM(AH76-AS76)</f>
        <v>693713.00999999978</v>
      </c>
      <c r="AV76" s="672"/>
    </row>
    <row r="77" spans="1:48" s="643" customFormat="1" ht="105" customHeight="1" x14ac:dyDescent="0.35">
      <c r="A77" s="629"/>
      <c r="B77" s="630" t="s">
        <v>191</v>
      </c>
      <c r="C77" s="630" t="s">
        <v>191</v>
      </c>
      <c r="D77" s="630" t="s">
        <v>191</v>
      </c>
      <c r="E77" s="630" t="s">
        <v>228</v>
      </c>
      <c r="F77" s="630"/>
      <c r="G77" s="630"/>
      <c r="H77" s="631"/>
      <c r="I77" s="631"/>
      <c r="J77" s="137" t="s">
        <v>266</v>
      </c>
      <c r="K77" s="632"/>
      <c r="L77" s="632"/>
      <c r="M77" s="632"/>
      <c r="N77" s="138">
        <f t="shared" ref="N77:AM77" si="47">SUM(N78:N80)</f>
        <v>277000000</v>
      </c>
      <c r="O77" s="675">
        <f t="shared" si="47"/>
        <v>277000000</v>
      </c>
      <c r="P77" s="675">
        <f t="shared" si="47"/>
        <v>0</v>
      </c>
      <c r="Q77" s="675">
        <f t="shared" si="47"/>
        <v>0</v>
      </c>
      <c r="R77" s="675">
        <f t="shared" si="47"/>
        <v>277000000</v>
      </c>
      <c r="S77" s="675">
        <f t="shared" si="47"/>
        <v>0</v>
      </c>
      <c r="T77" s="675">
        <f t="shared" si="47"/>
        <v>0</v>
      </c>
      <c r="U77" s="675">
        <f t="shared" si="47"/>
        <v>0</v>
      </c>
      <c r="V77" s="675">
        <f t="shared" si="47"/>
        <v>0</v>
      </c>
      <c r="W77" s="675">
        <f t="shared" si="47"/>
        <v>8000000</v>
      </c>
      <c r="X77" s="675">
        <f t="shared" si="47"/>
        <v>0</v>
      </c>
      <c r="Y77" s="675">
        <f t="shared" si="47"/>
        <v>0</v>
      </c>
      <c r="Z77" s="675">
        <f t="shared" si="47"/>
        <v>70000000</v>
      </c>
      <c r="AA77" s="675">
        <f t="shared" si="47"/>
        <v>199000000</v>
      </c>
      <c r="AB77" s="675">
        <f t="shared" si="47"/>
        <v>199000000</v>
      </c>
      <c r="AC77" s="675">
        <f t="shared" si="47"/>
        <v>0</v>
      </c>
      <c r="AD77" s="675">
        <f t="shared" si="47"/>
        <v>199000000</v>
      </c>
      <c r="AE77" s="675">
        <f t="shared" si="47"/>
        <v>199000000</v>
      </c>
      <c r="AF77" s="675">
        <f t="shared" si="47"/>
        <v>199000000</v>
      </c>
      <c r="AG77" s="675">
        <f t="shared" si="47"/>
        <v>0</v>
      </c>
      <c r="AH77" s="675">
        <f t="shared" si="47"/>
        <v>78000000</v>
      </c>
      <c r="AI77" s="675" t="e">
        <f t="shared" si="47"/>
        <v>#DIV/0!</v>
      </c>
      <c r="AJ77" s="675">
        <f t="shared" si="47"/>
        <v>0</v>
      </c>
      <c r="AK77" s="675">
        <f t="shared" si="47"/>
        <v>0</v>
      </c>
      <c r="AL77" s="675" t="e">
        <f t="shared" si="47"/>
        <v>#REF!</v>
      </c>
      <c r="AM77" s="675">
        <f t="shared" si="47"/>
        <v>1.2661596958174905</v>
      </c>
      <c r="AN77" s="639"/>
      <c r="AO77" s="676"/>
      <c r="AP77" s="641"/>
      <c r="AQ77" s="642">
        <f>SUM(AQ78:AQ80)</f>
        <v>0</v>
      </c>
      <c r="AR77" s="642">
        <f>SUM(AR78:AR80)</f>
        <v>0</v>
      </c>
      <c r="AS77" s="691"/>
      <c r="AT77" s="692"/>
      <c r="AV77" s="644"/>
    </row>
    <row r="78" spans="1:48" s="671" customFormat="1" ht="110.1" customHeight="1" x14ac:dyDescent="0.5">
      <c r="A78" s="600" t="s">
        <v>32</v>
      </c>
      <c r="B78" s="601" t="s">
        <v>191</v>
      </c>
      <c r="C78" s="601" t="s">
        <v>191</v>
      </c>
      <c r="D78" s="601" t="s">
        <v>191</v>
      </c>
      <c r="E78" s="601" t="s">
        <v>228</v>
      </c>
      <c r="F78" s="601" t="s">
        <v>193</v>
      </c>
      <c r="G78" s="601" t="s">
        <v>230</v>
      </c>
      <c r="H78" s="602" t="s">
        <v>267</v>
      </c>
      <c r="I78" s="602" t="s">
        <v>252</v>
      </c>
      <c r="J78" s="140" t="s">
        <v>97</v>
      </c>
      <c r="K78" s="154"/>
      <c r="L78" s="154"/>
      <c r="M78" s="154"/>
      <c r="N78" s="87">
        <v>263000000</v>
      </c>
      <c r="O78" s="87">
        <v>263000000</v>
      </c>
      <c r="P78" s="87"/>
      <c r="Q78" s="186"/>
      <c r="R78" s="87">
        <f>SUM(O78+P78-Q78)</f>
        <v>263000000</v>
      </c>
      <c r="S78" s="645"/>
      <c r="T78" s="645"/>
      <c r="U78" s="645"/>
      <c r="V78" s="645">
        <f>SUM(T78-U78)</f>
        <v>0</v>
      </c>
      <c r="W78" s="603"/>
      <c r="X78" s="603"/>
      <c r="Y78" s="647">
        <f>SUM(V78)</f>
        <v>0</v>
      </c>
      <c r="Z78" s="693">
        <v>70000000</v>
      </c>
      <c r="AA78" s="603">
        <f>SUM(R78-S78-U78-W78-X78-Y78-Z78)</f>
        <v>193000000</v>
      </c>
      <c r="AB78" s="506">
        <v>193000000</v>
      </c>
      <c r="AC78" s="506"/>
      <c r="AD78" s="603">
        <f>SUM(AB78-AC78)</f>
        <v>193000000</v>
      </c>
      <c r="AE78" s="313">
        <f>SUM(AA78-AC78)</f>
        <v>193000000</v>
      </c>
      <c r="AF78" s="313">
        <v>193000000</v>
      </c>
      <c r="AG78" s="313">
        <f>SUM(AE78-AF78)</f>
        <v>0</v>
      </c>
      <c r="AH78" s="649">
        <f>SUM(S78+U78+W78+Z78+X78+AC78)</f>
        <v>70000000</v>
      </c>
      <c r="AI78" s="604">
        <f>AC78/(AC78+AF78+AG78)</f>
        <v>0</v>
      </c>
      <c r="AJ78" s="605"/>
      <c r="AK78" s="606"/>
      <c r="AL78" s="607" t="e">
        <f>SUM(AE78-AF78-#REF!-#REF!)</f>
        <v>#REF!</v>
      </c>
      <c r="AM78" s="608">
        <f>SUM(R78-(AE78+Y78))/R78</f>
        <v>0.26615969581749049</v>
      </c>
      <c r="AN78" s="153"/>
      <c r="AO78" s="652"/>
      <c r="AP78" s="610"/>
      <c r="AQ78" s="611"/>
      <c r="AR78" s="551"/>
      <c r="AS78" s="685"/>
      <c r="AV78" s="672"/>
    </row>
    <row r="79" spans="1:48" s="671" customFormat="1" ht="108.6" customHeight="1" x14ac:dyDescent="0.5">
      <c r="A79" s="600" t="s">
        <v>32</v>
      </c>
      <c r="B79" s="601" t="s">
        <v>191</v>
      </c>
      <c r="C79" s="601" t="s">
        <v>191</v>
      </c>
      <c r="D79" s="601" t="s">
        <v>191</v>
      </c>
      <c r="E79" s="601" t="s">
        <v>228</v>
      </c>
      <c r="F79" s="601" t="s">
        <v>193</v>
      </c>
      <c r="G79" s="601" t="s">
        <v>230</v>
      </c>
      <c r="H79" s="602" t="s">
        <v>267</v>
      </c>
      <c r="I79" s="602" t="s">
        <v>268</v>
      </c>
      <c r="J79" s="140" t="s">
        <v>86</v>
      </c>
      <c r="K79" s="154"/>
      <c r="L79" s="154"/>
      <c r="M79" s="154"/>
      <c r="N79" s="87">
        <v>6000000</v>
      </c>
      <c r="O79" s="87">
        <v>6000000</v>
      </c>
      <c r="P79" s="87"/>
      <c r="Q79" s="186"/>
      <c r="R79" s="87">
        <f>SUM(O79+P79-Q79)</f>
        <v>6000000</v>
      </c>
      <c r="S79" s="645"/>
      <c r="T79" s="645"/>
      <c r="U79" s="645"/>
      <c r="V79" s="645">
        <f>SUM(T79-U79)</f>
        <v>0</v>
      </c>
      <c r="W79" s="603"/>
      <c r="X79" s="603"/>
      <c r="Y79" s="647">
        <f>SUM(V79)</f>
        <v>0</v>
      </c>
      <c r="Z79" s="313"/>
      <c r="AA79" s="603">
        <f>SUM(R79-S79-U79-W79-X79-Y79-Z79)</f>
        <v>6000000</v>
      </c>
      <c r="AB79" s="506">
        <v>6000000</v>
      </c>
      <c r="AC79" s="506"/>
      <c r="AD79" s="603">
        <f>SUM(AB79-AC79)</f>
        <v>6000000</v>
      </c>
      <c r="AE79" s="313">
        <f>SUM(AA79-AC79)</f>
        <v>6000000</v>
      </c>
      <c r="AF79" s="313">
        <v>6000000</v>
      </c>
      <c r="AG79" s="313">
        <f>SUM(AE79-AF79)</f>
        <v>0</v>
      </c>
      <c r="AH79" s="649">
        <f>SUM(S79+U79+W79+Z79+X79+AC79)</f>
        <v>0</v>
      </c>
      <c r="AI79" s="604">
        <f>AC79/(AC79+AF79+AG79)</f>
        <v>0</v>
      </c>
      <c r="AJ79" s="605"/>
      <c r="AK79" s="606"/>
      <c r="AL79" s="607" t="e">
        <f>SUM(AE79-AF79-#REF!-#REF!)</f>
        <v>#REF!</v>
      </c>
      <c r="AM79" s="608">
        <f>SUM(R79-(AE79+Y79))/R79</f>
        <v>0</v>
      </c>
      <c r="AN79" s="153"/>
      <c r="AO79" s="652"/>
      <c r="AP79" s="610"/>
      <c r="AQ79" s="611"/>
      <c r="AR79" s="551"/>
      <c r="AS79" s="685"/>
      <c r="AV79" s="672"/>
    </row>
    <row r="80" spans="1:48" s="671" customFormat="1" ht="108.6" customHeight="1" x14ac:dyDescent="0.35">
      <c r="A80" s="600" t="s">
        <v>32</v>
      </c>
      <c r="B80" s="601" t="s">
        <v>191</v>
      </c>
      <c r="C80" s="601" t="s">
        <v>191</v>
      </c>
      <c r="D80" s="601" t="s">
        <v>191</v>
      </c>
      <c r="E80" s="601" t="s">
        <v>228</v>
      </c>
      <c r="F80" s="601" t="s">
        <v>233</v>
      </c>
      <c r="G80" s="601" t="s">
        <v>189</v>
      </c>
      <c r="H80" s="602" t="s">
        <v>206</v>
      </c>
      <c r="I80" s="602"/>
      <c r="J80" s="140" t="s">
        <v>269</v>
      </c>
      <c r="K80" s="154"/>
      <c r="L80" s="154"/>
      <c r="M80" s="154"/>
      <c r="N80" s="694">
        <v>8000000</v>
      </c>
      <c r="O80" s="683">
        <v>8000000</v>
      </c>
      <c r="P80" s="87"/>
      <c r="Q80" s="87"/>
      <c r="R80" s="87">
        <f>SUM(O80+P80-Q80)</f>
        <v>8000000</v>
      </c>
      <c r="S80" s="645"/>
      <c r="T80" s="645"/>
      <c r="U80" s="645"/>
      <c r="V80" s="645">
        <f>SUM(T80-U80)</f>
        <v>0</v>
      </c>
      <c r="W80" s="686">
        <v>8000000</v>
      </c>
      <c r="X80" s="603"/>
      <c r="Y80" s="647">
        <f>SUM(V80)</f>
        <v>0</v>
      </c>
      <c r="Z80" s="150"/>
      <c r="AA80" s="603">
        <f>SUM(R80-S80-U80-W80-X80-Y80-Z80)</f>
        <v>0</v>
      </c>
      <c r="AB80" s="506"/>
      <c r="AC80" s="506"/>
      <c r="AD80" s="603">
        <f>SUM(AB80-AC80)</f>
        <v>0</v>
      </c>
      <c r="AE80" s="313">
        <f>SUM(AA80-AC80)</f>
        <v>0</v>
      </c>
      <c r="AF80" s="313"/>
      <c r="AG80" s="313">
        <f>SUM(AE80-AF80)</f>
        <v>0</v>
      </c>
      <c r="AH80" s="649">
        <f>SUM(S80+U80+W80+Z80+X80+AC80)</f>
        <v>8000000</v>
      </c>
      <c r="AI80" s="604" t="e">
        <f>AC80/(AC80+AF80+AG80)</f>
        <v>#DIV/0!</v>
      </c>
      <c r="AJ80" s="605"/>
      <c r="AK80" s="606"/>
      <c r="AL80" s="607" t="e">
        <f>SUM(AE80-AF80-#REF!-#REF!)</f>
        <v>#REF!</v>
      </c>
      <c r="AM80" s="608">
        <f>SUM(R80-(AE80+Y80))/R80</f>
        <v>1</v>
      </c>
      <c r="AN80" s="153"/>
      <c r="AO80" s="652"/>
      <c r="AP80" s="610"/>
      <c r="AQ80" s="611"/>
      <c r="AR80" s="551"/>
      <c r="AS80" s="670"/>
      <c r="AV80" s="672"/>
    </row>
    <row r="81" spans="1:48" s="643" customFormat="1" ht="87.95" customHeight="1" x14ac:dyDescent="0.35">
      <c r="A81" s="629"/>
      <c r="B81" s="630" t="s">
        <v>191</v>
      </c>
      <c r="C81" s="630" t="s">
        <v>191</v>
      </c>
      <c r="D81" s="630" t="s">
        <v>191</v>
      </c>
      <c r="E81" s="630" t="s">
        <v>203</v>
      </c>
      <c r="F81" s="630"/>
      <c r="G81" s="630"/>
      <c r="H81" s="631"/>
      <c r="I81" s="631"/>
      <c r="J81" s="137" t="s">
        <v>270</v>
      </c>
      <c r="K81" s="632"/>
      <c r="L81" s="632"/>
      <c r="M81" s="632"/>
      <c r="N81" s="675">
        <f t="shared" ref="N81:AM81" si="48">SUM(N82:N98)</f>
        <v>1509438039</v>
      </c>
      <c r="O81" s="675">
        <f t="shared" si="48"/>
        <v>1509438039</v>
      </c>
      <c r="P81" s="675">
        <f t="shared" si="48"/>
        <v>0</v>
      </c>
      <c r="Q81" s="675">
        <f t="shared" si="48"/>
        <v>0</v>
      </c>
      <c r="R81" s="675">
        <f t="shared" si="48"/>
        <v>1509438039</v>
      </c>
      <c r="S81" s="675">
        <f>SUM(S82:S98)</f>
        <v>2000000</v>
      </c>
      <c r="T81" s="675">
        <f t="shared" si="48"/>
        <v>8608100</v>
      </c>
      <c r="U81" s="675">
        <f t="shared" si="48"/>
        <v>0</v>
      </c>
      <c r="V81" s="675">
        <f t="shared" si="48"/>
        <v>8608100</v>
      </c>
      <c r="W81" s="675">
        <f t="shared" si="48"/>
        <v>100000000</v>
      </c>
      <c r="X81" s="675">
        <f t="shared" si="48"/>
        <v>891235356.6099999</v>
      </c>
      <c r="Y81" s="675">
        <f t="shared" si="48"/>
        <v>8608100</v>
      </c>
      <c r="Z81" s="675">
        <f t="shared" si="48"/>
        <v>0</v>
      </c>
      <c r="AA81" s="675">
        <f t="shared" si="48"/>
        <v>507694582.38999999</v>
      </c>
      <c r="AB81" s="675">
        <f t="shared" si="48"/>
        <v>505442640</v>
      </c>
      <c r="AC81" s="675">
        <f t="shared" si="48"/>
        <v>0</v>
      </c>
      <c r="AD81" s="675">
        <f t="shared" si="48"/>
        <v>500442640</v>
      </c>
      <c r="AE81" s="675">
        <f t="shared" si="48"/>
        <v>507694582.38999999</v>
      </c>
      <c r="AF81" s="675">
        <f t="shared" si="48"/>
        <v>505442640</v>
      </c>
      <c r="AG81" s="675">
        <f t="shared" si="48"/>
        <v>2251942.3900000155</v>
      </c>
      <c r="AH81" s="675">
        <f t="shared" si="48"/>
        <v>993135356.6099999</v>
      </c>
      <c r="AI81" s="675" t="e">
        <f t="shared" si="48"/>
        <v>#DIV/0!</v>
      </c>
      <c r="AJ81" s="675">
        <f t="shared" si="48"/>
        <v>0</v>
      </c>
      <c r="AK81" s="675">
        <f t="shared" si="48"/>
        <v>0</v>
      </c>
      <c r="AL81" s="675" t="e">
        <f t="shared" si="48"/>
        <v>#REF!</v>
      </c>
      <c r="AM81" s="675" t="e">
        <f t="shared" si="48"/>
        <v>#DIV/0!</v>
      </c>
      <c r="AN81" s="639"/>
      <c r="AO81" s="676"/>
      <c r="AP81" s="641"/>
      <c r="AQ81" s="642">
        <f>SUM(AQ82:AQ98)</f>
        <v>0</v>
      </c>
      <c r="AR81" s="642">
        <f>SUM(AR82:AR98)</f>
        <v>0</v>
      </c>
      <c r="AS81" s="152"/>
      <c r="AV81" s="644"/>
    </row>
    <row r="82" spans="1:48" s="671" customFormat="1" ht="40.5" x14ac:dyDescent="0.35">
      <c r="A82" s="600" t="s">
        <v>32</v>
      </c>
      <c r="B82" s="601" t="s">
        <v>191</v>
      </c>
      <c r="C82" s="601" t="s">
        <v>191</v>
      </c>
      <c r="D82" s="601" t="s">
        <v>191</v>
      </c>
      <c r="E82" s="601" t="s">
        <v>203</v>
      </c>
      <c r="F82" s="601" t="s">
        <v>233</v>
      </c>
      <c r="G82" s="601" t="s">
        <v>189</v>
      </c>
      <c r="H82" s="602"/>
      <c r="I82" s="602"/>
      <c r="J82" s="140" t="s">
        <v>114</v>
      </c>
      <c r="K82" s="154"/>
      <c r="L82" s="154"/>
      <c r="M82" s="154"/>
      <c r="N82" s="87">
        <v>26198501</v>
      </c>
      <c r="O82" s="87">
        <v>26198501</v>
      </c>
      <c r="P82" s="87"/>
      <c r="Q82" s="551"/>
      <c r="R82" s="87">
        <f t="shared" ref="R82:R98" si="49">SUM(O82+P82-Q82)</f>
        <v>26198501</v>
      </c>
      <c r="S82" s="645"/>
      <c r="T82" s="645"/>
      <c r="U82" s="645"/>
      <c r="V82" s="645">
        <f t="shared" ref="V82:V98" si="50">SUM(T82-U82)</f>
        <v>0</v>
      </c>
      <c r="W82" s="603"/>
      <c r="X82" s="506">
        <v>3198501</v>
      </c>
      <c r="Y82" s="647">
        <f t="shared" ref="Y82:Y98" si="51">SUM(V82)</f>
        <v>0</v>
      </c>
      <c r="Z82" s="150"/>
      <c r="AA82" s="603">
        <f t="shared" ref="AA82:AA98" si="52">SUM(R82-S82-U82-W82-X82-Y82-Z82)</f>
        <v>23000000</v>
      </c>
      <c r="AB82" s="506">
        <v>23000000</v>
      </c>
      <c r="AC82" s="506"/>
      <c r="AD82" s="603">
        <f t="shared" ref="AD82:AD92" si="53">SUM(AB82-AC82)</f>
        <v>23000000</v>
      </c>
      <c r="AE82" s="313">
        <f t="shared" ref="AE82:AE98" si="54">SUM(AA82-AC82)</f>
        <v>23000000</v>
      </c>
      <c r="AF82" s="313">
        <v>23000000</v>
      </c>
      <c r="AG82" s="313">
        <f t="shared" ref="AG82:AG98" si="55">SUM(AE82-AF82)</f>
        <v>0</v>
      </c>
      <c r="AH82" s="649">
        <f t="shared" ref="AH82:AH98" si="56">SUM(S82+U82+W82+Z82+X82+AC82)</f>
        <v>3198501</v>
      </c>
      <c r="AI82" s="604">
        <f t="shared" ref="AI82:AI98" si="57">AC82/(AC82+AF82+AG82)</f>
        <v>0</v>
      </c>
      <c r="AJ82" s="605"/>
      <c r="AK82" s="606"/>
      <c r="AL82" s="607" t="e">
        <f>SUM(AE82-AF82-#REF!-#REF!)</f>
        <v>#REF!</v>
      </c>
      <c r="AM82" s="608">
        <f t="shared" ref="AM82:AM90" si="58">SUM(R82-(AE82+Y82))/R82</f>
        <v>0.12208717590369006</v>
      </c>
      <c r="AN82" s="153"/>
      <c r="AO82" s="652"/>
      <c r="AP82" s="610"/>
      <c r="AQ82" s="611"/>
      <c r="AR82" s="551"/>
      <c r="AS82" s="670"/>
      <c r="AV82" s="672"/>
    </row>
    <row r="83" spans="1:48" s="671" customFormat="1" ht="86.1" customHeight="1" x14ac:dyDescent="0.35">
      <c r="A83" s="600" t="s">
        <v>32</v>
      </c>
      <c r="B83" s="601" t="s">
        <v>191</v>
      </c>
      <c r="C83" s="601" t="s">
        <v>191</v>
      </c>
      <c r="D83" s="601" t="s">
        <v>191</v>
      </c>
      <c r="E83" s="601" t="s">
        <v>203</v>
      </c>
      <c r="F83" s="601" t="s">
        <v>201</v>
      </c>
      <c r="G83" s="601" t="s">
        <v>189</v>
      </c>
      <c r="H83" s="602" t="s">
        <v>206</v>
      </c>
      <c r="I83" s="602"/>
      <c r="J83" s="140" t="s">
        <v>115</v>
      </c>
      <c r="K83" s="154"/>
      <c r="L83" s="154"/>
      <c r="M83" s="154"/>
      <c r="N83" s="87">
        <v>111330640</v>
      </c>
      <c r="O83" s="87">
        <v>111330640</v>
      </c>
      <c r="P83" s="87"/>
      <c r="Q83" s="87"/>
      <c r="R83" s="87">
        <f t="shared" si="49"/>
        <v>111330640</v>
      </c>
      <c r="S83" s="645"/>
      <c r="T83" s="645"/>
      <c r="U83" s="645"/>
      <c r="V83" s="645">
        <f t="shared" si="50"/>
        <v>0</v>
      </c>
      <c r="W83" s="603"/>
      <c r="X83" s="603"/>
      <c r="Y83" s="647">
        <f t="shared" si="51"/>
        <v>0</v>
      </c>
      <c r="Z83" s="150"/>
      <c r="AA83" s="603">
        <f t="shared" si="52"/>
        <v>111330640</v>
      </c>
      <c r="AB83" s="506">
        <v>111330640</v>
      </c>
      <c r="AC83" s="506"/>
      <c r="AD83" s="603">
        <f t="shared" si="53"/>
        <v>111330640</v>
      </c>
      <c r="AE83" s="313">
        <f t="shared" si="54"/>
        <v>111330640</v>
      </c>
      <c r="AF83" s="313">
        <v>111330640</v>
      </c>
      <c r="AG83" s="313">
        <f t="shared" si="55"/>
        <v>0</v>
      </c>
      <c r="AH83" s="649">
        <f t="shared" si="56"/>
        <v>0</v>
      </c>
      <c r="AI83" s="604">
        <f t="shared" si="57"/>
        <v>0</v>
      </c>
      <c r="AJ83" s="605"/>
      <c r="AK83" s="606"/>
      <c r="AL83" s="607" t="e">
        <f>SUM(AE83-AF83-#REF!-#REF!)</f>
        <v>#REF!</v>
      </c>
      <c r="AM83" s="608">
        <f t="shared" si="58"/>
        <v>0</v>
      </c>
      <c r="AN83" s="153"/>
      <c r="AO83" s="652"/>
      <c r="AP83" s="610"/>
      <c r="AQ83" s="611"/>
      <c r="AR83" s="551"/>
      <c r="AS83" s="670"/>
      <c r="AV83" s="672"/>
    </row>
    <row r="84" spans="1:48" s="671" customFormat="1" ht="113.45" customHeight="1" x14ac:dyDescent="0.35">
      <c r="A84" s="600" t="s">
        <v>32</v>
      </c>
      <c r="B84" s="601" t="s">
        <v>191</v>
      </c>
      <c r="C84" s="601" t="s">
        <v>191</v>
      </c>
      <c r="D84" s="601" t="s">
        <v>191</v>
      </c>
      <c r="E84" s="601" t="s">
        <v>203</v>
      </c>
      <c r="F84" s="601" t="s">
        <v>201</v>
      </c>
      <c r="G84" s="601" t="s">
        <v>189</v>
      </c>
      <c r="H84" s="602" t="s">
        <v>271</v>
      </c>
      <c r="I84" s="602"/>
      <c r="J84" s="140" t="s">
        <v>113</v>
      </c>
      <c r="K84" s="154"/>
      <c r="L84" s="154"/>
      <c r="M84" s="154"/>
      <c r="N84" s="87">
        <v>332240332</v>
      </c>
      <c r="O84" s="87">
        <v>332240332</v>
      </c>
      <c r="P84" s="87"/>
      <c r="Q84" s="87"/>
      <c r="R84" s="87">
        <f t="shared" si="49"/>
        <v>332240332</v>
      </c>
      <c r="S84" s="645"/>
      <c r="T84" s="645"/>
      <c r="U84" s="645"/>
      <c r="V84" s="645">
        <f t="shared" si="50"/>
        <v>0</v>
      </c>
      <c r="W84" s="603"/>
      <c r="X84" s="506">
        <v>232240331.59999999</v>
      </c>
      <c r="Y84" s="647">
        <f t="shared" si="51"/>
        <v>0</v>
      </c>
      <c r="Z84" s="150"/>
      <c r="AA84" s="603">
        <f t="shared" si="52"/>
        <v>100000000.40000001</v>
      </c>
      <c r="AB84" s="506">
        <v>99750000</v>
      </c>
      <c r="AC84" s="506"/>
      <c r="AD84" s="603">
        <f t="shared" si="53"/>
        <v>99750000</v>
      </c>
      <c r="AE84" s="313">
        <f t="shared" si="54"/>
        <v>100000000.40000001</v>
      </c>
      <c r="AF84" s="313">
        <v>99750000</v>
      </c>
      <c r="AG84" s="313">
        <f t="shared" si="55"/>
        <v>250000.40000000596</v>
      </c>
      <c r="AH84" s="649">
        <f t="shared" si="56"/>
        <v>232240331.59999999</v>
      </c>
      <c r="AI84" s="604">
        <f t="shared" si="57"/>
        <v>0</v>
      </c>
      <c r="AJ84" s="605"/>
      <c r="AK84" s="606"/>
      <c r="AL84" s="607" t="e">
        <f>SUM(AE84-AF84-#REF!-#REF!)</f>
        <v>#REF!</v>
      </c>
      <c r="AM84" s="608">
        <f t="shared" si="58"/>
        <v>0.69901306142446307</v>
      </c>
      <c r="AN84" s="153"/>
      <c r="AO84" s="652"/>
      <c r="AP84" s="610"/>
      <c r="AQ84" s="611"/>
      <c r="AR84" s="551"/>
      <c r="AS84" s="670"/>
      <c r="AV84" s="672"/>
    </row>
    <row r="85" spans="1:48" s="671" customFormat="1" ht="113.45" customHeight="1" x14ac:dyDescent="0.35">
      <c r="A85" s="600" t="s">
        <v>32</v>
      </c>
      <c r="B85" s="601" t="s">
        <v>191</v>
      </c>
      <c r="C85" s="601" t="s">
        <v>191</v>
      </c>
      <c r="D85" s="601" t="s">
        <v>191</v>
      </c>
      <c r="E85" s="601" t="s">
        <v>203</v>
      </c>
      <c r="F85" s="601" t="s">
        <v>201</v>
      </c>
      <c r="G85" s="601" t="s">
        <v>254</v>
      </c>
      <c r="H85" s="602"/>
      <c r="I85" s="602"/>
      <c r="J85" s="140" t="s">
        <v>657</v>
      </c>
      <c r="K85" s="154"/>
      <c r="L85" s="154"/>
      <c r="M85" s="154"/>
      <c r="N85" s="87"/>
      <c r="O85" s="87"/>
      <c r="P85" s="87"/>
      <c r="Q85" s="87"/>
      <c r="R85" s="87"/>
      <c r="S85" s="645">
        <v>100000</v>
      </c>
      <c r="T85" s="645"/>
      <c r="U85" s="645"/>
      <c r="V85" s="645"/>
      <c r="W85" s="603"/>
      <c r="X85" s="506"/>
      <c r="Y85" s="647"/>
      <c r="Z85" s="150"/>
      <c r="AA85" s="603"/>
      <c r="AB85" s="506"/>
      <c r="AC85" s="506"/>
      <c r="AD85" s="603"/>
      <c r="AE85" s="313"/>
      <c r="AF85" s="313"/>
      <c r="AG85" s="313"/>
      <c r="AH85" s="649"/>
      <c r="AI85" s="604"/>
      <c r="AJ85" s="605"/>
      <c r="AK85" s="606"/>
      <c r="AL85" s="607"/>
      <c r="AM85" s="608"/>
      <c r="AN85" s="153"/>
      <c r="AO85" s="652"/>
      <c r="AP85" s="610"/>
      <c r="AQ85" s="611"/>
      <c r="AR85" s="551"/>
      <c r="AS85" s="670"/>
      <c r="AV85" s="672"/>
    </row>
    <row r="86" spans="1:48" s="671" customFormat="1" ht="75" customHeight="1" x14ac:dyDescent="0.35">
      <c r="A86" s="600" t="s">
        <v>32</v>
      </c>
      <c r="B86" s="601" t="s">
        <v>191</v>
      </c>
      <c r="C86" s="601" t="s">
        <v>191</v>
      </c>
      <c r="D86" s="601" t="s">
        <v>191</v>
      </c>
      <c r="E86" s="601" t="s">
        <v>203</v>
      </c>
      <c r="F86" s="601" t="s">
        <v>212</v>
      </c>
      <c r="G86" s="601"/>
      <c r="H86" s="602"/>
      <c r="I86" s="602"/>
      <c r="J86" s="140" t="s">
        <v>272</v>
      </c>
      <c r="K86" s="154"/>
      <c r="L86" s="154"/>
      <c r="M86" s="154"/>
      <c r="N86" s="87">
        <v>130550476</v>
      </c>
      <c r="O86" s="87">
        <v>130550476</v>
      </c>
      <c r="P86" s="87"/>
      <c r="Q86" s="87"/>
      <c r="R86" s="87">
        <f t="shared" si="49"/>
        <v>130550476</v>
      </c>
      <c r="S86" s="645"/>
      <c r="T86" s="645"/>
      <c r="U86" s="645"/>
      <c r="V86" s="645">
        <f t="shared" si="50"/>
        <v>0</v>
      </c>
      <c r="W86" s="603"/>
      <c r="X86" s="506">
        <f>84728009.52+15822465.67</f>
        <v>100550475.19</v>
      </c>
      <c r="Y86" s="647">
        <f t="shared" si="51"/>
        <v>0</v>
      </c>
      <c r="Z86" s="150"/>
      <c r="AA86" s="603">
        <f t="shared" si="52"/>
        <v>30000000.810000002</v>
      </c>
      <c r="AB86" s="506">
        <v>30000000</v>
      </c>
      <c r="AC86" s="506"/>
      <c r="AD86" s="603">
        <f t="shared" si="53"/>
        <v>30000000</v>
      </c>
      <c r="AE86" s="313">
        <f t="shared" si="54"/>
        <v>30000000.810000002</v>
      </c>
      <c r="AF86" s="313">
        <v>30000000</v>
      </c>
      <c r="AG86" s="313">
        <f t="shared" si="55"/>
        <v>0.81000000238418579</v>
      </c>
      <c r="AH86" s="649">
        <f t="shared" si="56"/>
        <v>100550475.19</v>
      </c>
      <c r="AI86" s="604">
        <f t="shared" si="57"/>
        <v>0</v>
      </c>
      <c r="AJ86" s="605"/>
      <c r="AK86" s="606"/>
      <c r="AL86" s="607" t="e">
        <f>SUM(AE86-AF86-#REF!-#REF!)</f>
        <v>#REF!</v>
      </c>
      <c r="AM86" s="608">
        <f t="shared" si="58"/>
        <v>0.77020381901939594</v>
      </c>
      <c r="AN86" s="153"/>
      <c r="AO86" s="652"/>
      <c r="AP86" s="610"/>
      <c r="AQ86" s="611"/>
      <c r="AR86" s="551"/>
      <c r="AS86" s="670"/>
      <c r="AV86" s="672"/>
    </row>
    <row r="87" spans="1:48" s="671" customFormat="1" ht="56.1" customHeight="1" x14ac:dyDescent="0.4">
      <c r="A87" s="600" t="s">
        <v>32</v>
      </c>
      <c r="B87" s="601" t="s">
        <v>191</v>
      </c>
      <c r="C87" s="601" t="s">
        <v>191</v>
      </c>
      <c r="D87" s="601" t="s">
        <v>191</v>
      </c>
      <c r="E87" s="601" t="s">
        <v>203</v>
      </c>
      <c r="F87" s="601" t="s">
        <v>212</v>
      </c>
      <c r="G87" s="601" t="s">
        <v>189</v>
      </c>
      <c r="H87" s="602"/>
      <c r="I87" s="602"/>
      <c r="J87" s="140" t="s">
        <v>273</v>
      </c>
      <c r="K87" s="154"/>
      <c r="L87" s="154"/>
      <c r="M87" s="154"/>
      <c r="N87" s="87">
        <v>100000000</v>
      </c>
      <c r="O87" s="87">
        <v>100000000</v>
      </c>
      <c r="P87" s="87"/>
      <c r="Q87" s="87"/>
      <c r="R87" s="87">
        <f t="shared" si="49"/>
        <v>100000000</v>
      </c>
      <c r="S87" s="645"/>
      <c r="T87" s="645"/>
      <c r="U87" s="645"/>
      <c r="V87" s="645">
        <f t="shared" si="50"/>
        <v>0</v>
      </c>
      <c r="W87" s="686">
        <v>100000000</v>
      </c>
      <c r="X87" s="603"/>
      <c r="Y87" s="647">
        <f t="shared" si="51"/>
        <v>0</v>
      </c>
      <c r="Z87" s="150"/>
      <c r="AA87" s="603">
        <f t="shared" si="52"/>
        <v>0</v>
      </c>
      <c r="AB87" s="506"/>
      <c r="AC87" s="506"/>
      <c r="AD87" s="603">
        <f t="shared" si="53"/>
        <v>0</v>
      </c>
      <c r="AE87" s="313">
        <f t="shared" si="54"/>
        <v>0</v>
      </c>
      <c r="AF87" s="313"/>
      <c r="AG87" s="313">
        <f t="shared" si="55"/>
        <v>0</v>
      </c>
      <c r="AH87" s="649">
        <f t="shared" si="56"/>
        <v>100000000</v>
      </c>
      <c r="AI87" s="604" t="e">
        <f t="shared" si="57"/>
        <v>#DIV/0!</v>
      </c>
      <c r="AJ87" s="605"/>
      <c r="AK87" s="606"/>
      <c r="AL87" s="607" t="e">
        <f>SUM(AE87-AF87-#REF!-#REF!)</f>
        <v>#REF!</v>
      </c>
      <c r="AM87" s="608">
        <f t="shared" si="58"/>
        <v>1</v>
      </c>
      <c r="AN87" s="153"/>
      <c r="AO87" s="652"/>
      <c r="AP87" s="610"/>
      <c r="AQ87" s="611"/>
      <c r="AR87" s="695"/>
      <c r="AS87" s="696">
        <f>83852403.79+7000000</f>
        <v>90852403.790000007</v>
      </c>
      <c r="AT87" s="697">
        <f>SUM(AH87-AS87)</f>
        <v>9147596.2099999934</v>
      </c>
      <c r="AU87" s="671" t="s">
        <v>331</v>
      </c>
      <c r="AV87" s="672"/>
    </row>
    <row r="88" spans="1:48" s="671" customFormat="1" ht="52.5" customHeight="1" x14ac:dyDescent="0.35">
      <c r="A88" s="600" t="s">
        <v>32</v>
      </c>
      <c r="B88" s="601" t="s">
        <v>191</v>
      </c>
      <c r="C88" s="601" t="s">
        <v>191</v>
      </c>
      <c r="D88" s="601" t="s">
        <v>191</v>
      </c>
      <c r="E88" s="601" t="s">
        <v>203</v>
      </c>
      <c r="F88" s="601" t="s">
        <v>212</v>
      </c>
      <c r="G88" s="601" t="s">
        <v>191</v>
      </c>
      <c r="H88" s="602"/>
      <c r="I88" s="602"/>
      <c r="J88" s="140" t="s">
        <v>274</v>
      </c>
      <c r="K88" s="154"/>
      <c r="L88" s="154"/>
      <c r="M88" s="154"/>
      <c r="N88" s="87"/>
      <c r="O88" s="87"/>
      <c r="P88" s="87"/>
      <c r="Q88" s="87"/>
      <c r="R88" s="87">
        <f t="shared" si="49"/>
        <v>0</v>
      </c>
      <c r="S88" s="645"/>
      <c r="T88" s="645"/>
      <c r="U88" s="645"/>
      <c r="V88" s="645">
        <f t="shared" si="50"/>
        <v>0</v>
      </c>
      <c r="W88" s="603"/>
      <c r="X88" s="603"/>
      <c r="Y88" s="647">
        <f t="shared" si="51"/>
        <v>0</v>
      </c>
      <c r="Z88" s="150"/>
      <c r="AA88" s="603">
        <f t="shared" si="52"/>
        <v>0</v>
      </c>
      <c r="AB88" s="506"/>
      <c r="AC88" s="506"/>
      <c r="AD88" s="603">
        <f t="shared" si="53"/>
        <v>0</v>
      </c>
      <c r="AE88" s="313">
        <f t="shared" si="54"/>
        <v>0</v>
      </c>
      <c r="AF88" s="313">
        <v>0</v>
      </c>
      <c r="AG88" s="313">
        <f t="shared" si="55"/>
        <v>0</v>
      </c>
      <c r="AH88" s="649">
        <f t="shared" si="56"/>
        <v>0</v>
      </c>
      <c r="AI88" s="604" t="e">
        <f t="shared" si="57"/>
        <v>#DIV/0!</v>
      </c>
      <c r="AJ88" s="605"/>
      <c r="AK88" s="606"/>
      <c r="AL88" s="607" t="e">
        <f>SUM(AE88-AF88-#REF!-#REF!)</f>
        <v>#REF!</v>
      </c>
      <c r="AM88" s="608" t="e">
        <f t="shared" si="58"/>
        <v>#DIV/0!</v>
      </c>
      <c r="AN88" s="153"/>
      <c r="AO88" s="652"/>
      <c r="AP88" s="610"/>
      <c r="AQ88" s="611"/>
      <c r="AR88" s="551"/>
      <c r="AS88" s="670"/>
      <c r="AV88" s="672"/>
    </row>
    <row r="89" spans="1:48" s="671" customFormat="1" ht="40.5" x14ac:dyDescent="0.35">
      <c r="A89" s="600" t="s">
        <v>32</v>
      </c>
      <c r="B89" s="601" t="s">
        <v>191</v>
      </c>
      <c r="C89" s="601" t="s">
        <v>191</v>
      </c>
      <c r="D89" s="601" t="s">
        <v>191</v>
      </c>
      <c r="E89" s="601" t="s">
        <v>203</v>
      </c>
      <c r="F89" s="601" t="s">
        <v>222</v>
      </c>
      <c r="G89" s="601" t="s">
        <v>230</v>
      </c>
      <c r="H89" s="602"/>
      <c r="I89" s="602"/>
      <c r="J89" s="140" t="s">
        <v>85</v>
      </c>
      <c r="K89" s="154"/>
      <c r="L89" s="154"/>
      <c r="M89" s="154"/>
      <c r="N89" s="87">
        <v>273940000</v>
      </c>
      <c r="O89" s="87">
        <v>273940000</v>
      </c>
      <c r="P89" s="87"/>
      <c r="Q89" s="87"/>
      <c r="R89" s="87">
        <f t="shared" si="49"/>
        <v>273940000</v>
      </c>
      <c r="S89" s="645"/>
      <c r="T89" s="645"/>
      <c r="U89" s="645"/>
      <c r="V89" s="645">
        <f t="shared" si="50"/>
        <v>0</v>
      </c>
      <c r="W89" s="603"/>
      <c r="X89" s="506">
        <f>209866688.82+13510860</f>
        <v>223377548.81999999</v>
      </c>
      <c r="Y89" s="647">
        <f t="shared" si="51"/>
        <v>0</v>
      </c>
      <c r="Z89" s="150"/>
      <c r="AA89" s="603">
        <f t="shared" si="52"/>
        <v>50562451.180000007</v>
      </c>
      <c r="AB89" s="506">
        <v>50562000</v>
      </c>
      <c r="AC89" s="506"/>
      <c r="AD89" s="603">
        <f t="shared" si="53"/>
        <v>50562000</v>
      </c>
      <c r="AE89" s="313">
        <f t="shared" si="54"/>
        <v>50562451.180000007</v>
      </c>
      <c r="AF89" s="313">
        <v>50562000</v>
      </c>
      <c r="AG89" s="313">
        <f t="shared" si="55"/>
        <v>451.18000000715256</v>
      </c>
      <c r="AH89" s="649">
        <f t="shared" si="56"/>
        <v>223377548.81999999</v>
      </c>
      <c r="AI89" s="604">
        <f t="shared" si="57"/>
        <v>0</v>
      </c>
      <c r="AJ89" s="605"/>
      <c r="AK89" s="606"/>
      <c r="AL89" s="607" t="e">
        <f>SUM(AE89-AF89-#REF!-#REF!)</f>
        <v>#REF!</v>
      </c>
      <c r="AM89" s="608">
        <f t="shared" si="58"/>
        <v>0.81542508877856468</v>
      </c>
      <c r="AN89" s="153"/>
      <c r="AO89" s="652"/>
      <c r="AP89" s="610"/>
      <c r="AQ89" s="611"/>
      <c r="AR89" s="551"/>
      <c r="AS89" s="670"/>
      <c r="AV89" s="672"/>
    </row>
    <row r="90" spans="1:48" s="671" customFormat="1" ht="54.4" customHeight="1" x14ac:dyDescent="0.35">
      <c r="A90" s="600" t="s">
        <v>32</v>
      </c>
      <c r="B90" s="601" t="s">
        <v>217</v>
      </c>
      <c r="C90" s="601" t="s">
        <v>191</v>
      </c>
      <c r="D90" s="601" t="s">
        <v>191</v>
      </c>
      <c r="E90" s="601" t="s">
        <v>203</v>
      </c>
      <c r="F90" s="601" t="s">
        <v>222</v>
      </c>
      <c r="G90" s="601" t="s">
        <v>191</v>
      </c>
      <c r="H90" s="602"/>
      <c r="I90" s="602"/>
      <c r="J90" s="140" t="s">
        <v>140</v>
      </c>
      <c r="K90" s="154"/>
      <c r="L90" s="154"/>
      <c r="M90" s="154"/>
      <c r="N90" s="87">
        <v>242286990</v>
      </c>
      <c r="O90" s="87">
        <v>242286990</v>
      </c>
      <c r="P90" s="87"/>
      <c r="Q90" s="87"/>
      <c r="R90" s="87">
        <f t="shared" si="49"/>
        <v>242286990</v>
      </c>
      <c r="S90" s="645"/>
      <c r="T90" s="645"/>
      <c r="U90" s="645"/>
      <c r="V90" s="645">
        <f t="shared" si="50"/>
        <v>0</v>
      </c>
      <c r="W90" s="603"/>
      <c r="X90" s="506">
        <f>229375269+12911721</f>
        <v>242286990</v>
      </c>
      <c r="Y90" s="647">
        <f t="shared" si="51"/>
        <v>0</v>
      </c>
      <c r="Z90" s="150"/>
      <c r="AA90" s="603">
        <f t="shared" si="52"/>
        <v>0</v>
      </c>
      <c r="AB90" s="506"/>
      <c r="AC90" s="506"/>
      <c r="AD90" s="603">
        <f t="shared" si="53"/>
        <v>0</v>
      </c>
      <c r="AE90" s="313">
        <f t="shared" si="54"/>
        <v>0</v>
      </c>
      <c r="AF90" s="313"/>
      <c r="AG90" s="313">
        <f t="shared" si="55"/>
        <v>0</v>
      </c>
      <c r="AH90" s="649">
        <f t="shared" si="56"/>
        <v>242286990</v>
      </c>
      <c r="AI90" s="604" t="e">
        <f t="shared" si="57"/>
        <v>#DIV/0!</v>
      </c>
      <c r="AJ90" s="605"/>
      <c r="AK90" s="606"/>
      <c r="AL90" s="607" t="e">
        <f>SUM(AE90-AF90-#REF!-#REF!)</f>
        <v>#REF!</v>
      </c>
      <c r="AM90" s="608">
        <f t="shared" si="58"/>
        <v>1</v>
      </c>
      <c r="AN90" s="153"/>
      <c r="AO90" s="652"/>
      <c r="AP90" s="610"/>
      <c r="AQ90" s="611"/>
      <c r="AR90" s="551"/>
      <c r="AS90" s="670"/>
      <c r="AV90" s="672"/>
    </row>
    <row r="91" spans="1:48" s="671" customFormat="1" ht="40.5" x14ac:dyDescent="0.35">
      <c r="A91" s="600"/>
      <c r="B91" s="601" t="s">
        <v>191</v>
      </c>
      <c r="C91" s="601" t="s">
        <v>191</v>
      </c>
      <c r="D91" s="601" t="s">
        <v>191</v>
      </c>
      <c r="E91" s="601" t="s">
        <v>203</v>
      </c>
      <c r="F91" s="601" t="s">
        <v>222</v>
      </c>
      <c r="G91" s="601" t="s">
        <v>217</v>
      </c>
      <c r="H91" s="602"/>
      <c r="I91" s="602"/>
      <c r="J91" s="140" t="s">
        <v>312</v>
      </c>
      <c r="K91" s="154"/>
      <c r="L91" s="154"/>
      <c r="M91" s="154"/>
      <c r="N91" s="87">
        <v>108100</v>
      </c>
      <c r="O91" s="87">
        <v>108100</v>
      </c>
      <c r="P91" s="87"/>
      <c r="Q91" s="87"/>
      <c r="R91" s="87">
        <f t="shared" si="49"/>
        <v>108100</v>
      </c>
      <c r="S91" s="645"/>
      <c r="T91" s="645">
        <v>108100</v>
      </c>
      <c r="U91" s="645"/>
      <c r="V91" s="645">
        <f t="shared" si="50"/>
        <v>108100</v>
      </c>
      <c r="W91" s="603"/>
      <c r="X91" s="603"/>
      <c r="Y91" s="647">
        <f t="shared" si="51"/>
        <v>108100</v>
      </c>
      <c r="Z91" s="150"/>
      <c r="AA91" s="603">
        <f t="shared" si="52"/>
        <v>0</v>
      </c>
      <c r="AB91" s="506"/>
      <c r="AC91" s="506"/>
      <c r="AD91" s="603">
        <f t="shared" si="53"/>
        <v>0</v>
      </c>
      <c r="AE91" s="313">
        <f t="shared" si="54"/>
        <v>0</v>
      </c>
      <c r="AF91" s="313"/>
      <c r="AG91" s="313">
        <f t="shared" si="55"/>
        <v>0</v>
      </c>
      <c r="AH91" s="649">
        <f t="shared" si="56"/>
        <v>0</v>
      </c>
      <c r="AI91" s="604" t="e">
        <f t="shared" si="57"/>
        <v>#DIV/0!</v>
      </c>
      <c r="AJ91" s="605"/>
      <c r="AK91" s="606"/>
      <c r="AL91" s="607"/>
      <c r="AM91" s="608"/>
      <c r="AN91" s="153"/>
      <c r="AO91" s="652"/>
      <c r="AP91" s="610"/>
      <c r="AQ91" s="698"/>
      <c r="AR91" s="551"/>
      <c r="AS91" s="670"/>
      <c r="AV91" s="672"/>
    </row>
    <row r="92" spans="1:48" s="671" customFormat="1" ht="113.45" customHeight="1" x14ac:dyDescent="0.35">
      <c r="A92" s="600" t="s">
        <v>32</v>
      </c>
      <c r="B92" s="601" t="s">
        <v>191</v>
      </c>
      <c r="C92" s="601" t="s">
        <v>191</v>
      </c>
      <c r="D92" s="601" t="s">
        <v>191</v>
      </c>
      <c r="E92" s="601" t="s">
        <v>203</v>
      </c>
      <c r="F92" s="601" t="s">
        <v>228</v>
      </c>
      <c r="G92" s="601" t="s">
        <v>189</v>
      </c>
      <c r="H92" s="602"/>
      <c r="I92" s="602"/>
      <c r="J92" s="140" t="s">
        <v>81</v>
      </c>
      <c r="K92" s="154"/>
      <c r="L92" s="154"/>
      <c r="M92" s="154"/>
      <c r="N92" s="87">
        <v>40080000</v>
      </c>
      <c r="O92" s="87">
        <v>40080000</v>
      </c>
      <c r="P92" s="87"/>
      <c r="Q92" s="87"/>
      <c r="R92" s="87">
        <f t="shared" si="49"/>
        <v>40080000</v>
      </c>
      <c r="S92" s="645"/>
      <c r="T92" s="645"/>
      <c r="U92" s="645"/>
      <c r="V92" s="645">
        <f t="shared" si="50"/>
        <v>0</v>
      </c>
      <c r="W92" s="603"/>
      <c r="X92" s="506">
        <f>33300000+5479380</f>
        <v>38779380</v>
      </c>
      <c r="Y92" s="647">
        <f t="shared" si="51"/>
        <v>0</v>
      </c>
      <c r="Z92" s="150"/>
      <c r="AA92" s="603">
        <f t="shared" si="52"/>
        <v>1300620</v>
      </c>
      <c r="AB92" s="506">
        <v>1300000</v>
      </c>
      <c r="AC92" s="506"/>
      <c r="AD92" s="603">
        <f t="shared" si="53"/>
        <v>1300000</v>
      </c>
      <c r="AE92" s="313">
        <f t="shared" si="54"/>
        <v>1300620</v>
      </c>
      <c r="AF92" s="313">
        <v>1300000</v>
      </c>
      <c r="AG92" s="313">
        <f t="shared" si="55"/>
        <v>620</v>
      </c>
      <c r="AH92" s="649">
        <f t="shared" si="56"/>
        <v>38779380</v>
      </c>
      <c r="AI92" s="604">
        <f t="shared" si="57"/>
        <v>0</v>
      </c>
      <c r="AJ92" s="605"/>
      <c r="AK92" s="606"/>
      <c r="AL92" s="607" t="e">
        <f>SUM(AE92-AF92-#REF!-#REF!)</f>
        <v>#REF!</v>
      </c>
      <c r="AM92" s="608">
        <f>SUM(R92-(AE92+Y92))/R92</f>
        <v>0.9675494011976048</v>
      </c>
      <c r="AN92" s="153"/>
      <c r="AO92" s="652"/>
      <c r="AP92" s="699"/>
      <c r="AQ92" s="698"/>
      <c r="AR92" s="678"/>
      <c r="AS92" s="670"/>
      <c r="AV92" s="672"/>
    </row>
    <row r="93" spans="1:48" s="671" customFormat="1" ht="93.6" customHeight="1" x14ac:dyDescent="0.35">
      <c r="A93" s="600"/>
      <c r="B93" s="601" t="s">
        <v>191</v>
      </c>
      <c r="C93" s="601" t="s">
        <v>191</v>
      </c>
      <c r="D93" s="601" t="s">
        <v>191</v>
      </c>
      <c r="E93" s="601" t="s">
        <v>203</v>
      </c>
      <c r="F93" s="601" t="s">
        <v>228</v>
      </c>
      <c r="G93" s="601" t="s">
        <v>189</v>
      </c>
      <c r="H93" s="602" t="s">
        <v>208</v>
      </c>
      <c r="I93" s="602"/>
      <c r="J93" s="140" t="s">
        <v>275</v>
      </c>
      <c r="K93" s="154"/>
      <c r="L93" s="154"/>
      <c r="M93" s="154"/>
      <c r="N93" s="87">
        <v>1500000</v>
      </c>
      <c r="O93" s="87">
        <v>1500000</v>
      </c>
      <c r="P93" s="87"/>
      <c r="Q93" s="87"/>
      <c r="R93" s="87">
        <f t="shared" si="49"/>
        <v>1500000</v>
      </c>
      <c r="S93" s="645">
        <v>500000</v>
      </c>
      <c r="T93" s="645">
        <v>1000000</v>
      </c>
      <c r="U93" s="646"/>
      <c r="V93" s="645">
        <f t="shared" si="50"/>
        <v>1000000</v>
      </c>
      <c r="W93" s="603"/>
      <c r="X93" s="603"/>
      <c r="Y93" s="647">
        <f t="shared" si="51"/>
        <v>1000000</v>
      </c>
      <c r="Z93" s="150"/>
      <c r="AA93" s="603">
        <f t="shared" si="52"/>
        <v>0</v>
      </c>
      <c r="AB93" s="506"/>
      <c r="AC93" s="506"/>
      <c r="AD93" s="603"/>
      <c r="AE93" s="313">
        <f t="shared" si="54"/>
        <v>0</v>
      </c>
      <c r="AF93" s="313"/>
      <c r="AG93" s="313">
        <f t="shared" si="55"/>
        <v>0</v>
      </c>
      <c r="AH93" s="649">
        <f t="shared" si="56"/>
        <v>500000</v>
      </c>
      <c r="AI93" s="604" t="e">
        <f t="shared" si="57"/>
        <v>#DIV/0!</v>
      </c>
      <c r="AJ93" s="605"/>
      <c r="AK93" s="606"/>
      <c r="AL93" s="607"/>
      <c r="AM93" s="608"/>
      <c r="AN93" s="153"/>
      <c r="AO93" s="652"/>
      <c r="AP93" s="699"/>
      <c r="AQ93" s="698"/>
      <c r="AR93" s="678"/>
      <c r="AS93" s="670"/>
      <c r="AV93" s="672"/>
    </row>
    <row r="94" spans="1:48" s="612" customFormat="1" ht="120.95" customHeight="1" x14ac:dyDescent="0.35">
      <c r="A94" s="600" t="s">
        <v>32</v>
      </c>
      <c r="B94" s="601" t="s">
        <v>191</v>
      </c>
      <c r="C94" s="601" t="s">
        <v>191</v>
      </c>
      <c r="D94" s="601" t="s">
        <v>191</v>
      </c>
      <c r="E94" s="601" t="s">
        <v>203</v>
      </c>
      <c r="F94" s="601" t="s">
        <v>228</v>
      </c>
      <c r="G94" s="601" t="s">
        <v>189</v>
      </c>
      <c r="H94" s="602" t="s">
        <v>271</v>
      </c>
      <c r="I94" s="602"/>
      <c r="J94" s="140" t="s">
        <v>103</v>
      </c>
      <c r="K94" s="154"/>
      <c r="L94" s="154"/>
      <c r="M94" s="154"/>
      <c r="N94" s="87">
        <v>141000000</v>
      </c>
      <c r="O94" s="87">
        <v>141000000</v>
      </c>
      <c r="P94" s="87"/>
      <c r="Q94" s="87"/>
      <c r="R94" s="87">
        <f t="shared" si="49"/>
        <v>141000000</v>
      </c>
      <c r="S94" s="645">
        <v>500000</v>
      </c>
      <c r="T94" s="645">
        <v>500000</v>
      </c>
      <c r="U94" s="645"/>
      <c r="V94" s="645">
        <f t="shared" si="50"/>
        <v>500000</v>
      </c>
      <c r="W94" s="603"/>
      <c r="X94" s="603"/>
      <c r="Y94" s="647">
        <f t="shared" si="51"/>
        <v>500000</v>
      </c>
      <c r="Z94" s="150"/>
      <c r="AA94" s="603">
        <f t="shared" si="52"/>
        <v>140000000</v>
      </c>
      <c r="AB94" s="506">
        <v>140000000</v>
      </c>
      <c r="AC94" s="506"/>
      <c r="AD94" s="603">
        <f>SUM(AB94-AC94)</f>
        <v>140000000</v>
      </c>
      <c r="AE94" s="313">
        <f t="shared" si="54"/>
        <v>140000000</v>
      </c>
      <c r="AF94" s="313">
        <v>140000000</v>
      </c>
      <c r="AG94" s="313">
        <f t="shared" si="55"/>
        <v>0</v>
      </c>
      <c r="AH94" s="649">
        <f t="shared" si="56"/>
        <v>500000</v>
      </c>
      <c r="AI94" s="604">
        <f t="shared" si="57"/>
        <v>0</v>
      </c>
      <c r="AJ94" s="605"/>
      <c r="AK94" s="606"/>
      <c r="AL94" s="607" t="e">
        <f>SUM(AE94-AF94-#REF!-#REF!)</f>
        <v>#REF!</v>
      </c>
      <c r="AM94" s="608">
        <f>SUM(R94-(AE94+Y94))/R94</f>
        <v>3.5460992907801418E-3</v>
      </c>
      <c r="AN94" s="153"/>
      <c r="AO94" s="700"/>
      <c r="AP94" s="610"/>
      <c r="AQ94" s="698"/>
      <c r="AR94" s="551"/>
      <c r="AS94" s="151"/>
      <c r="AT94" s="151"/>
      <c r="AU94" s="151"/>
      <c r="AV94" s="613"/>
    </row>
    <row r="95" spans="1:48" s="612" customFormat="1" ht="106.5" customHeight="1" x14ac:dyDescent="0.35">
      <c r="A95" s="600" t="s">
        <v>32</v>
      </c>
      <c r="B95" s="601" t="s">
        <v>191</v>
      </c>
      <c r="C95" s="601" t="s">
        <v>191</v>
      </c>
      <c r="D95" s="601" t="s">
        <v>191</v>
      </c>
      <c r="E95" s="601" t="s">
        <v>203</v>
      </c>
      <c r="F95" s="601" t="s">
        <v>228</v>
      </c>
      <c r="G95" s="601" t="s">
        <v>189</v>
      </c>
      <c r="H95" s="602" t="s">
        <v>210</v>
      </c>
      <c r="I95" s="602"/>
      <c r="J95" s="140" t="s">
        <v>276</v>
      </c>
      <c r="K95" s="154"/>
      <c r="L95" s="154"/>
      <c r="M95" s="154"/>
      <c r="N95" s="87">
        <v>60803000</v>
      </c>
      <c r="O95" s="87">
        <v>60803000</v>
      </c>
      <c r="P95" s="87"/>
      <c r="Q95" s="87"/>
      <c r="R95" s="87">
        <f t="shared" si="49"/>
        <v>60803000</v>
      </c>
      <c r="S95" s="645"/>
      <c r="T95" s="645"/>
      <c r="U95" s="645"/>
      <c r="V95" s="645">
        <f t="shared" si="50"/>
        <v>0</v>
      </c>
      <c r="W95" s="603"/>
      <c r="X95" s="506">
        <v>50802130</v>
      </c>
      <c r="Y95" s="647">
        <f t="shared" si="51"/>
        <v>0</v>
      </c>
      <c r="Z95" s="150"/>
      <c r="AA95" s="603">
        <f t="shared" si="52"/>
        <v>10000870</v>
      </c>
      <c r="AB95" s="506">
        <v>10000000</v>
      </c>
      <c r="AC95" s="506"/>
      <c r="AD95" s="603">
        <f>SUM(AB95-AC95)</f>
        <v>10000000</v>
      </c>
      <c r="AE95" s="313">
        <f t="shared" si="54"/>
        <v>10000870</v>
      </c>
      <c r="AF95" s="313">
        <v>10000000</v>
      </c>
      <c r="AG95" s="313">
        <f t="shared" si="55"/>
        <v>870</v>
      </c>
      <c r="AH95" s="649">
        <f t="shared" si="56"/>
        <v>50802130</v>
      </c>
      <c r="AI95" s="604">
        <f t="shared" si="57"/>
        <v>0</v>
      </c>
      <c r="AJ95" s="605"/>
      <c r="AK95" s="606"/>
      <c r="AL95" s="607" t="e">
        <f>SUM(AE95-AF95-#REF!-#REF!)</f>
        <v>#REF!</v>
      </c>
      <c r="AM95" s="608">
        <f>SUM(R95-(AE95+Y95))/R95</f>
        <v>0.83552012236238349</v>
      </c>
      <c r="AN95" s="153"/>
      <c r="AO95" s="652"/>
      <c r="AP95" s="610"/>
      <c r="AQ95" s="698"/>
      <c r="AR95" s="551"/>
      <c r="AS95" s="151"/>
      <c r="AT95" s="151"/>
      <c r="AU95" s="151"/>
      <c r="AV95" s="613"/>
    </row>
    <row r="96" spans="1:48" s="612" customFormat="1" ht="113.45" customHeight="1" x14ac:dyDescent="0.35">
      <c r="A96" s="600" t="s">
        <v>32</v>
      </c>
      <c r="B96" s="601" t="s">
        <v>191</v>
      </c>
      <c r="C96" s="601" t="s">
        <v>191</v>
      </c>
      <c r="D96" s="601" t="s">
        <v>191</v>
      </c>
      <c r="E96" s="601" t="s">
        <v>203</v>
      </c>
      <c r="F96" s="601" t="s">
        <v>228</v>
      </c>
      <c r="G96" s="601" t="s">
        <v>189</v>
      </c>
      <c r="H96" s="602" t="s">
        <v>267</v>
      </c>
      <c r="I96" s="602"/>
      <c r="J96" s="140" t="s">
        <v>91</v>
      </c>
      <c r="K96" s="154"/>
      <c r="L96" s="154"/>
      <c r="M96" s="154"/>
      <c r="N96" s="87">
        <v>38500000</v>
      </c>
      <c r="O96" s="87">
        <v>38500000</v>
      </c>
      <c r="P96" s="87"/>
      <c r="Q96" s="87"/>
      <c r="R96" s="87">
        <f t="shared" si="49"/>
        <v>38500000</v>
      </c>
      <c r="S96" s="645"/>
      <c r="T96" s="645">
        <v>2000000</v>
      </c>
      <c r="U96" s="645"/>
      <c r="V96" s="645">
        <f t="shared" si="50"/>
        <v>2000000</v>
      </c>
      <c r="W96" s="603"/>
      <c r="X96" s="603"/>
      <c r="Y96" s="647">
        <f t="shared" si="51"/>
        <v>2000000</v>
      </c>
      <c r="Z96" s="150"/>
      <c r="AA96" s="603">
        <f t="shared" si="52"/>
        <v>36500000</v>
      </c>
      <c r="AB96" s="506">
        <v>34500000</v>
      </c>
      <c r="AC96" s="506"/>
      <c r="AD96" s="603">
        <f>SUM(AB96-AC96)</f>
        <v>34500000</v>
      </c>
      <c r="AE96" s="313">
        <f t="shared" si="54"/>
        <v>36500000</v>
      </c>
      <c r="AF96" s="313">
        <v>34500000</v>
      </c>
      <c r="AG96" s="313">
        <f t="shared" si="55"/>
        <v>2000000</v>
      </c>
      <c r="AH96" s="649">
        <f t="shared" si="56"/>
        <v>0</v>
      </c>
      <c r="AI96" s="604">
        <f t="shared" si="57"/>
        <v>0</v>
      </c>
      <c r="AJ96" s="605"/>
      <c r="AK96" s="606"/>
      <c r="AL96" s="607" t="e">
        <f>SUM(AE96-AF96-#REF!-#REF!)</f>
        <v>#REF!</v>
      </c>
      <c r="AM96" s="608">
        <f>SUM(R96-(AE96+Y96))/R96</f>
        <v>0</v>
      </c>
      <c r="AN96" s="153"/>
      <c r="AO96" s="652"/>
      <c r="AP96" s="701"/>
      <c r="AQ96" s="611"/>
      <c r="AR96" s="551"/>
      <c r="AS96" s="151"/>
      <c r="AT96" s="151"/>
      <c r="AU96" s="151"/>
      <c r="AV96" s="613"/>
    </row>
    <row r="97" spans="1:48" s="612" customFormat="1" ht="113.45" customHeight="1" x14ac:dyDescent="0.35">
      <c r="A97" s="600" t="s">
        <v>32</v>
      </c>
      <c r="B97" s="601" t="s">
        <v>191</v>
      </c>
      <c r="C97" s="601" t="s">
        <v>191</v>
      </c>
      <c r="D97" s="601" t="s">
        <v>191</v>
      </c>
      <c r="E97" s="601" t="s">
        <v>203</v>
      </c>
      <c r="F97" s="601" t="s">
        <v>228</v>
      </c>
      <c r="G97" s="601" t="s">
        <v>191</v>
      </c>
      <c r="H97" s="602" t="s">
        <v>210</v>
      </c>
      <c r="I97" s="602"/>
      <c r="J97" s="140" t="s">
        <v>277</v>
      </c>
      <c r="K97" s="154"/>
      <c r="L97" s="154"/>
      <c r="M97" s="154"/>
      <c r="N97" s="87">
        <v>4900000</v>
      </c>
      <c r="O97" s="87">
        <v>4900000</v>
      </c>
      <c r="P97" s="87"/>
      <c r="Q97" s="87"/>
      <c r="R97" s="87">
        <f t="shared" si="49"/>
        <v>4900000</v>
      </c>
      <c r="S97" s="645">
        <v>600000</v>
      </c>
      <c r="T97" s="645">
        <v>4300000</v>
      </c>
      <c r="U97" s="645"/>
      <c r="V97" s="645">
        <f t="shared" si="50"/>
        <v>4300000</v>
      </c>
      <c r="W97" s="603"/>
      <c r="X97" s="603"/>
      <c r="Y97" s="647">
        <f t="shared" si="51"/>
        <v>4300000</v>
      </c>
      <c r="Z97" s="150"/>
      <c r="AA97" s="603">
        <f t="shared" si="52"/>
        <v>0</v>
      </c>
      <c r="AB97" s="506"/>
      <c r="AC97" s="506"/>
      <c r="AD97" s="603"/>
      <c r="AE97" s="313">
        <f t="shared" si="54"/>
        <v>0</v>
      </c>
      <c r="AF97" s="313"/>
      <c r="AG97" s="313">
        <f t="shared" si="55"/>
        <v>0</v>
      </c>
      <c r="AH97" s="649">
        <f t="shared" si="56"/>
        <v>600000</v>
      </c>
      <c r="AI97" s="604" t="e">
        <f t="shared" si="57"/>
        <v>#DIV/0!</v>
      </c>
      <c r="AJ97" s="605"/>
      <c r="AK97" s="606"/>
      <c r="AL97" s="607"/>
      <c r="AM97" s="608"/>
      <c r="AN97" s="153"/>
      <c r="AO97" s="652"/>
      <c r="AP97" s="610"/>
      <c r="AQ97" s="611"/>
      <c r="AR97" s="551"/>
      <c r="AS97" s="151"/>
      <c r="AT97" s="151"/>
      <c r="AU97" s="151"/>
      <c r="AV97" s="613"/>
    </row>
    <row r="98" spans="1:48" s="612" customFormat="1" ht="69.599999999999994" customHeight="1" x14ac:dyDescent="0.35">
      <c r="A98" s="600" t="s">
        <v>32</v>
      </c>
      <c r="B98" s="601" t="s">
        <v>191</v>
      </c>
      <c r="C98" s="601" t="s">
        <v>191</v>
      </c>
      <c r="D98" s="601" t="s">
        <v>191</v>
      </c>
      <c r="E98" s="601" t="s">
        <v>203</v>
      </c>
      <c r="F98" s="601" t="s">
        <v>263</v>
      </c>
      <c r="G98" s="601" t="s">
        <v>189</v>
      </c>
      <c r="H98" s="602"/>
      <c r="I98" s="602"/>
      <c r="J98" s="140" t="s">
        <v>117</v>
      </c>
      <c r="K98" s="154"/>
      <c r="L98" s="154"/>
      <c r="M98" s="154"/>
      <c r="N98" s="87">
        <v>6000000</v>
      </c>
      <c r="O98" s="87">
        <v>6000000</v>
      </c>
      <c r="P98" s="87"/>
      <c r="Q98" s="87"/>
      <c r="R98" s="87">
        <f t="shared" si="49"/>
        <v>6000000</v>
      </c>
      <c r="S98" s="645">
        <v>300000</v>
      </c>
      <c r="T98" s="645">
        <v>700000</v>
      </c>
      <c r="U98" s="645"/>
      <c r="V98" s="645">
        <f t="shared" si="50"/>
        <v>700000</v>
      </c>
      <c r="W98" s="603"/>
      <c r="X98" s="603"/>
      <c r="Y98" s="647">
        <f t="shared" si="51"/>
        <v>700000</v>
      </c>
      <c r="Z98" s="150"/>
      <c r="AA98" s="603">
        <f t="shared" si="52"/>
        <v>5000000</v>
      </c>
      <c r="AB98" s="506">
        <v>5000000</v>
      </c>
      <c r="AC98" s="506"/>
      <c r="AD98" s="603"/>
      <c r="AE98" s="313">
        <f t="shared" si="54"/>
        <v>5000000</v>
      </c>
      <c r="AF98" s="313">
        <v>5000000</v>
      </c>
      <c r="AG98" s="313">
        <f t="shared" si="55"/>
        <v>0</v>
      </c>
      <c r="AH98" s="649">
        <f t="shared" si="56"/>
        <v>300000</v>
      </c>
      <c r="AI98" s="604">
        <f t="shared" si="57"/>
        <v>0</v>
      </c>
      <c r="AJ98" s="605"/>
      <c r="AK98" s="606"/>
      <c r="AL98" s="607"/>
      <c r="AM98" s="608"/>
      <c r="AN98" s="153"/>
      <c r="AO98" s="652"/>
      <c r="AP98" s="610"/>
      <c r="AQ98" s="611"/>
      <c r="AR98" s="551"/>
      <c r="AS98" s="151"/>
      <c r="AT98" s="151"/>
      <c r="AU98" s="151"/>
      <c r="AV98" s="613"/>
    </row>
    <row r="99" spans="1:48" s="643" customFormat="1" ht="40.5" x14ac:dyDescent="0.35">
      <c r="A99" s="629"/>
      <c r="B99" s="630" t="s">
        <v>191</v>
      </c>
      <c r="C99" s="630" t="s">
        <v>191</v>
      </c>
      <c r="D99" s="630" t="s">
        <v>191</v>
      </c>
      <c r="E99" s="630" t="s">
        <v>263</v>
      </c>
      <c r="F99" s="630"/>
      <c r="G99" s="630"/>
      <c r="H99" s="631"/>
      <c r="I99" s="631"/>
      <c r="J99" s="137" t="s">
        <v>278</v>
      </c>
      <c r="K99" s="632"/>
      <c r="L99" s="632"/>
      <c r="M99" s="632"/>
      <c r="N99" s="138">
        <f t="shared" ref="N99:AA99" si="59">SUM(N100:N106)</f>
        <v>47500000</v>
      </c>
      <c r="O99" s="675">
        <f t="shared" si="59"/>
        <v>47500000</v>
      </c>
      <c r="P99" s="675">
        <f t="shared" si="59"/>
        <v>0</v>
      </c>
      <c r="Q99" s="675">
        <f t="shared" si="59"/>
        <v>0</v>
      </c>
      <c r="R99" s="675">
        <f t="shared" si="59"/>
        <v>47500000</v>
      </c>
      <c r="S99" s="675">
        <f t="shared" si="59"/>
        <v>1500000</v>
      </c>
      <c r="T99" s="675">
        <f t="shared" si="59"/>
        <v>1900000</v>
      </c>
      <c r="U99" s="675">
        <f t="shared" si="59"/>
        <v>0</v>
      </c>
      <c r="V99" s="675">
        <f t="shared" si="59"/>
        <v>1900000</v>
      </c>
      <c r="W99" s="675">
        <f t="shared" si="59"/>
        <v>1300000</v>
      </c>
      <c r="X99" s="675">
        <f t="shared" si="59"/>
        <v>0</v>
      </c>
      <c r="Y99" s="675">
        <f t="shared" si="59"/>
        <v>1900000</v>
      </c>
      <c r="Z99" s="675">
        <f t="shared" si="59"/>
        <v>0</v>
      </c>
      <c r="AA99" s="675">
        <f t="shared" si="59"/>
        <v>42800000</v>
      </c>
      <c r="AB99" s="675">
        <f>SUM(AB100:AB104)</f>
        <v>42500000</v>
      </c>
      <c r="AC99" s="675">
        <f>SUM(AC100:AC104)</f>
        <v>0</v>
      </c>
      <c r="AD99" s="675">
        <f>SUM(AD100:AD104)</f>
        <v>42500000</v>
      </c>
      <c r="AE99" s="675">
        <f>SUM(AE100:AE106)</f>
        <v>42800000</v>
      </c>
      <c r="AF99" s="675">
        <f>SUM(AF100:AF106)</f>
        <v>42500000</v>
      </c>
      <c r="AG99" s="675">
        <f>SUM(AG100:AG106)</f>
        <v>300000</v>
      </c>
      <c r="AH99" s="675">
        <f>SUM(AH100:AH106)</f>
        <v>2800000</v>
      </c>
      <c r="AI99" s="675" t="e">
        <f>SUM(AI100:AI104)</f>
        <v>#DIV/0!</v>
      </c>
      <c r="AJ99" s="675">
        <f>SUM(AJ100:AJ104)</f>
        <v>0</v>
      </c>
      <c r="AK99" s="675">
        <f>SUM(AK100:AK104)</f>
        <v>0</v>
      </c>
      <c r="AL99" s="675" t="e">
        <f>SUM(AL100:AL104)</f>
        <v>#REF!</v>
      </c>
      <c r="AM99" s="675" t="e">
        <f>SUM(AM100:AM104)</f>
        <v>#DIV/0!</v>
      </c>
      <c r="AN99" s="639"/>
      <c r="AO99" s="676"/>
      <c r="AP99" s="641"/>
      <c r="AQ99" s="642">
        <f>SUM(AQ100:AQ106)</f>
        <v>0</v>
      </c>
      <c r="AR99" s="642">
        <f>SUM(AR100:AR106)</f>
        <v>0</v>
      </c>
      <c r="AS99" s="152"/>
      <c r="AT99" s="152"/>
      <c r="AU99" s="152"/>
      <c r="AV99" s="644"/>
    </row>
    <row r="100" spans="1:48" s="612" customFormat="1" ht="96.6" customHeight="1" x14ac:dyDescent="0.35">
      <c r="A100" s="600" t="s">
        <v>32</v>
      </c>
      <c r="B100" s="601" t="s">
        <v>191</v>
      </c>
      <c r="C100" s="601" t="s">
        <v>191</v>
      </c>
      <c r="D100" s="601" t="s">
        <v>191</v>
      </c>
      <c r="E100" s="601" t="s">
        <v>263</v>
      </c>
      <c r="F100" s="601" t="s">
        <v>233</v>
      </c>
      <c r="G100" s="601" t="s">
        <v>217</v>
      </c>
      <c r="H100" s="602"/>
      <c r="I100" s="602"/>
      <c r="J100" s="140" t="s">
        <v>127</v>
      </c>
      <c r="K100" s="154"/>
      <c r="L100" s="154"/>
      <c r="M100" s="154"/>
      <c r="N100" s="87"/>
      <c r="O100" s="87"/>
      <c r="P100" s="87"/>
      <c r="Q100" s="87"/>
      <c r="R100" s="87">
        <f t="shared" ref="R100:R106" si="60">SUM(O100+P100-Q100)</f>
        <v>0</v>
      </c>
      <c r="S100" s="645"/>
      <c r="T100" s="645"/>
      <c r="U100" s="645"/>
      <c r="V100" s="645">
        <f t="shared" ref="V100:V106" si="61">SUM(T100-U100)</f>
        <v>0</v>
      </c>
      <c r="W100" s="603"/>
      <c r="X100" s="603"/>
      <c r="Y100" s="647">
        <f t="shared" ref="Y100:Y106" si="62">SUM(V100)</f>
        <v>0</v>
      </c>
      <c r="Z100" s="150"/>
      <c r="AA100" s="603">
        <f t="shared" ref="AA100:AA106" si="63">SUM(R100-S100-U100-W100-X100-Y100-Z100)</f>
        <v>0</v>
      </c>
      <c r="AB100" s="506"/>
      <c r="AC100" s="506"/>
      <c r="AD100" s="603">
        <f t="shared" ref="AD100:AD106" si="64">SUM(AB100-AC100)</f>
        <v>0</v>
      </c>
      <c r="AE100" s="313">
        <f t="shared" ref="AE100:AE106" si="65">SUM(AA100-AC100)</f>
        <v>0</v>
      </c>
      <c r="AF100" s="313"/>
      <c r="AG100" s="313">
        <f t="shared" ref="AG100:AG106" si="66">SUM(AE100-AF100)</f>
        <v>0</v>
      </c>
      <c r="AH100" s="649">
        <f t="shared" ref="AH100:AH106" si="67">SUM(S100+U100+W100+Z100+X100+AC100)</f>
        <v>0</v>
      </c>
      <c r="AI100" s="604" t="e">
        <f t="shared" ref="AI100:AI106" si="68">AC100/(AC100+AF100+AG100)</f>
        <v>#DIV/0!</v>
      </c>
      <c r="AJ100" s="605"/>
      <c r="AK100" s="606"/>
      <c r="AL100" s="607" t="e">
        <f>SUM(AE100-AF100-#REF!-#REF!)</f>
        <v>#REF!</v>
      </c>
      <c r="AM100" s="608" t="e">
        <f>SUM(R100-(AE100+Y100))/R100</f>
        <v>#DIV/0!</v>
      </c>
      <c r="AN100" s="153"/>
      <c r="AO100" s="652"/>
      <c r="AP100" s="610"/>
      <c r="AQ100" s="611"/>
      <c r="AR100" s="551"/>
      <c r="AS100" s="151"/>
      <c r="AT100" s="151"/>
      <c r="AU100" s="151"/>
      <c r="AV100" s="613"/>
    </row>
    <row r="101" spans="1:48" s="612" customFormat="1" ht="137.1" customHeight="1" x14ac:dyDescent="0.35">
      <c r="A101" s="600" t="s">
        <v>32</v>
      </c>
      <c r="B101" s="601" t="s">
        <v>191</v>
      </c>
      <c r="C101" s="601" t="s">
        <v>191</v>
      </c>
      <c r="D101" s="601" t="s">
        <v>191</v>
      </c>
      <c r="E101" s="601" t="s">
        <v>263</v>
      </c>
      <c r="F101" s="601" t="s">
        <v>212</v>
      </c>
      <c r="G101" s="601"/>
      <c r="H101" s="602"/>
      <c r="I101" s="602"/>
      <c r="J101" s="140" t="s">
        <v>279</v>
      </c>
      <c r="K101" s="154"/>
      <c r="L101" s="154"/>
      <c r="M101" s="154"/>
      <c r="N101" s="87"/>
      <c r="O101" s="87"/>
      <c r="P101" s="87"/>
      <c r="Q101" s="87"/>
      <c r="R101" s="87">
        <f t="shared" si="60"/>
        <v>0</v>
      </c>
      <c r="S101" s="645"/>
      <c r="T101" s="645"/>
      <c r="U101" s="645"/>
      <c r="V101" s="645">
        <f t="shared" si="61"/>
        <v>0</v>
      </c>
      <c r="W101" s="702"/>
      <c r="X101" s="603"/>
      <c r="Y101" s="647">
        <f t="shared" si="62"/>
        <v>0</v>
      </c>
      <c r="Z101" s="313"/>
      <c r="AA101" s="603">
        <f t="shared" si="63"/>
        <v>0</v>
      </c>
      <c r="AB101" s="506"/>
      <c r="AC101" s="506"/>
      <c r="AD101" s="603">
        <f t="shared" si="64"/>
        <v>0</v>
      </c>
      <c r="AE101" s="313">
        <f t="shared" si="65"/>
        <v>0</v>
      </c>
      <c r="AF101" s="313"/>
      <c r="AG101" s="313">
        <f t="shared" si="66"/>
        <v>0</v>
      </c>
      <c r="AH101" s="649">
        <f t="shared" si="67"/>
        <v>0</v>
      </c>
      <c r="AI101" s="604" t="e">
        <f t="shared" si="68"/>
        <v>#DIV/0!</v>
      </c>
      <c r="AJ101" s="605"/>
      <c r="AK101" s="606"/>
      <c r="AL101" s="607" t="e">
        <f>SUM(AE101-AF101-#REF!-#REF!)</f>
        <v>#REF!</v>
      </c>
      <c r="AM101" s="608" t="e">
        <f>SUM(R101-(AE101+Y101))/R101</f>
        <v>#DIV/0!</v>
      </c>
      <c r="AN101" s="153"/>
      <c r="AO101" s="652"/>
      <c r="AP101" s="610"/>
      <c r="AQ101" s="611"/>
      <c r="AR101" s="551"/>
      <c r="AS101" s="151"/>
      <c r="AU101" s="703"/>
      <c r="AV101" s="613"/>
    </row>
    <row r="102" spans="1:48" s="612" customFormat="1" ht="76.5" customHeight="1" x14ac:dyDescent="0.35">
      <c r="A102" s="600" t="s">
        <v>32</v>
      </c>
      <c r="B102" s="601" t="s">
        <v>191</v>
      </c>
      <c r="C102" s="601" t="s">
        <v>191</v>
      </c>
      <c r="D102" s="601" t="s">
        <v>191</v>
      </c>
      <c r="E102" s="601" t="s">
        <v>263</v>
      </c>
      <c r="F102" s="601" t="s">
        <v>212</v>
      </c>
      <c r="G102" s="601" t="s">
        <v>191</v>
      </c>
      <c r="H102" s="602"/>
      <c r="I102" s="602"/>
      <c r="J102" s="140" t="s">
        <v>280</v>
      </c>
      <c r="K102" s="154"/>
      <c r="L102" s="154"/>
      <c r="M102" s="154"/>
      <c r="N102" s="87">
        <v>3200000</v>
      </c>
      <c r="O102" s="87">
        <v>3200000</v>
      </c>
      <c r="P102" s="87"/>
      <c r="Q102" s="87"/>
      <c r="R102" s="87">
        <f t="shared" si="60"/>
        <v>3200000</v>
      </c>
      <c r="S102" s="645">
        <v>1200000</v>
      </c>
      <c r="T102" s="645">
        <v>400000</v>
      </c>
      <c r="U102" s="646"/>
      <c r="V102" s="645">
        <f t="shared" si="61"/>
        <v>400000</v>
      </c>
      <c r="W102" s="686">
        <v>1300000</v>
      </c>
      <c r="X102" s="603"/>
      <c r="Y102" s="647">
        <f t="shared" si="62"/>
        <v>400000</v>
      </c>
      <c r="Z102" s="313"/>
      <c r="AA102" s="603">
        <f t="shared" si="63"/>
        <v>300000</v>
      </c>
      <c r="AB102" s="506"/>
      <c r="AC102" s="506"/>
      <c r="AD102" s="603">
        <f t="shared" si="64"/>
        <v>0</v>
      </c>
      <c r="AE102" s="313">
        <f t="shared" si="65"/>
        <v>300000</v>
      </c>
      <c r="AF102" s="313"/>
      <c r="AG102" s="313">
        <f t="shared" si="66"/>
        <v>300000</v>
      </c>
      <c r="AH102" s="649">
        <f t="shared" si="67"/>
        <v>2500000</v>
      </c>
      <c r="AI102" s="604">
        <f t="shared" si="68"/>
        <v>0</v>
      </c>
      <c r="AJ102" s="605"/>
      <c r="AK102" s="606"/>
      <c r="AL102" s="607" t="e">
        <f>SUM(AE102-AF102-#REF!-#REF!)</f>
        <v>#REF!</v>
      </c>
      <c r="AM102" s="608">
        <f>SUM(R102-(AE102+Y102))/R102</f>
        <v>0.78125</v>
      </c>
      <c r="AN102" s="153"/>
      <c r="AO102" s="609"/>
      <c r="AP102" s="610"/>
      <c r="AQ102" s="611"/>
      <c r="AR102" s="551"/>
      <c r="AS102" s="151"/>
      <c r="AU102" s="703"/>
      <c r="AV102" s="613"/>
    </row>
    <row r="103" spans="1:48" s="612" customFormat="1" ht="76.5" customHeight="1" x14ac:dyDescent="0.35">
      <c r="A103" s="600"/>
      <c r="B103" s="601" t="s">
        <v>191</v>
      </c>
      <c r="C103" s="601" t="s">
        <v>191</v>
      </c>
      <c r="D103" s="601" t="s">
        <v>191</v>
      </c>
      <c r="E103" s="601" t="s">
        <v>263</v>
      </c>
      <c r="F103" s="601" t="s">
        <v>212</v>
      </c>
      <c r="G103" s="601" t="s">
        <v>215</v>
      </c>
      <c r="H103" s="602"/>
      <c r="I103" s="602"/>
      <c r="J103" s="140" t="s">
        <v>281</v>
      </c>
      <c r="K103" s="154"/>
      <c r="L103" s="154"/>
      <c r="M103" s="154"/>
      <c r="N103" s="87">
        <v>2500000</v>
      </c>
      <c r="O103" s="87">
        <v>2500000</v>
      </c>
      <c r="P103" s="87"/>
      <c r="Q103" s="87"/>
      <c r="R103" s="87">
        <f t="shared" si="60"/>
        <v>2500000</v>
      </c>
      <c r="S103" s="645"/>
      <c r="T103" s="645"/>
      <c r="U103" s="646"/>
      <c r="V103" s="645">
        <f t="shared" si="61"/>
        <v>0</v>
      </c>
      <c r="W103" s="603"/>
      <c r="X103" s="603"/>
      <c r="Y103" s="647">
        <f t="shared" si="62"/>
        <v>0</v>
      </c>
      <c r="Z103" s="313"/>
      <c r="AA103" s="603">
        <f t="shared" si="63"/>
        <v>2500000</v>
      </c>
      <c r="AB103" s="506">
        <v>2500000</v>
      </c>
      <c r="AC103" s="506"/>
      <c r="AD103" s="603">
        <f t="shared" si="64"/>
        <v>2500000</v>
      </c>
      <c r="AE103" s="313">
        <f t="shared" si="65"/>
        <v>2500000</v>
      </c>
      <c r="AF103" s="313">
        <v>2500000</v>
      </c>
      <c r="AG103" s="313">
        <f t="shared" si="66"/>
        <v>0</v>
      </c>
      <c r="AH103" s="649">
        <f t="shared" si="67"/>
        <v>0</v>
      </c>
      <c r="AI103" s="604">
        <f t="shared" si="68"/>
        <v>0</v>
      </c>
      <c r="AJ103" s="605"/>
      <c r="AK103" s="606"/>
      <c r="AL103" s="607"/>
      <c r="AM103" s="608"/>
      <c r="AN103" s="153"/>
      <c r="AO103" s="609"/>
      <c r="AP103" s="610"/>
      <c r="AQ103" s="611"/>
      <c r="AR103" s="551"/>
      <c r="AS103" s="151"/>
      <c r="AU103" s="703"/>
      <c r="AV103" s="613"/>
    </row>
    <row r="104" spans="1:48" s="552" customFormat="1" ht="104.1" customHeight="1" x14ac:dyDescent="0.35">
      <c r="A104" s="600">
        <v>0</v>
      </c>
      <c r="B104" s="601" t="s">
        <v>191</v>
      </c>
      <c r="C104" s="601" t="s">
        <v>191</v>
      </c>
      <c r="D104" s="601" t="s">
        <v>191</v>
      </c>
      <c r="E104" s="601" t="s">
        <v>263</v>
      </c>
      <c r="F104" s="601" t="s">
        <v>195</v>
      </c>
      <c r="G104" s="601" t="s">
        <v>217</v>
      </c>
      <c r="H104" s="602"/>
      <c r="I104" s="602"/>
      <c r="J104" s="140" t="s">
        <v>111</v>
      </c>
      <c r="K104" s="704"/>
      <c r="L104" s="704"/>
      <c r="M104" s="704"/>
      <c r="N104" s="87">
        <v>40000000</v>
      </c>
      <c r="O104" s="87">
        <v>40000000</v>
      </c>
      <c r="P104" s="87"/>
      <c r="Q104" s="87"/>
      <c r="R104" s="87">
        <f t="shared" si="60"/>
        <v>40000000</v>
      </c>
      <c r="S104" s="645"/>
      <c r="T104" s="645"/>
      <c r="U104" s="646"/>
      <c r="V104" s="645">
        <f t="shared" si="61"/>
        <v>0</v>
      </c>
      <c r="W104" s="603"/>
      <c r="X104" s="705"/>
      <c r="Y104" s="647">
        <f t="shared" si="62"/>
        <v>0</v>
      </c>
      <c r="Z104" s="313"/>
      <c r="AA104" s="603">
        <f t="shared" si="63"/>
        <v>40000000</v>
      </c>
      <c r="AB104" s="506">
        <v>40000000</v>
      </c>
      <c r="AC104" s="506"/>
      <c r="AD104" s="603">
        <f t="shared" si="64"/>
        <v>40000000</v>
      </c>
      <c r="AE104" s="313">
        <f t="shared" si="65"/>
        <v>40000000</v>
      </c>
      <c r="AF104" s="313">
        <v>40000000</v>
      </c>
      <c r="AG104" s="313">
        <f t="shared" si="66"/>
        <v>0</v>
      </c>
      <c r="AH104" s="649">
        <f t="shared" si="67"/>
        <v>0</v>
      </c>
      <c r="AI104" s="604">
        <f t="shared" si="68"/>
        <v>0</v>
      </c>
      <c r="AJ104" s="605"/>
      <c r="AK104" s="606"/>
      <c r="AL104" s="607" t="e">
        <f>SUM(AE104-AF104-#REF!-#REF!)</f>
        <v>#REF!</v>
      </c>
      <c r="AM104" s="608">
        <f>SUM(R104-(AE104+Y104))/R104</f>
        <v>0</v>
      </c>
      <c r="AN104" s="153"/>
      <c r="AO104" s="652"/>
      <c r="AP104" s="610"/>
      <c r="AQ104" s="611"/>
      <c r="AR104" s="551"/>
      <c r="AS104" s="511"/>
      <c r="AU104" s="703"/>
      <c r="AV104" s="512"/>
    </row>
    <row r="105" spans="1:48" s="552" customFormat="1" ht="104.1" customHeight="1" x14ac:dyDescent="0.35">
      <c r="A105" s="600"/>
      <c r="B105" s="601" t="s">
        <v>191</v>
      </c>
      <c r="C105" s="601" t="s">
        <v>191</v>
      </c>
      <c r="D105" s="601" t="s">
        <v>191</v>
      </c>
      <c r="E105" s="601" t="s">
        <v>263</v>
      </c>
      <c r="F105" s="601" t="s">
        <v>228</v>
      </c>
      <c r="G105" s="601" t="s">
        <v>189</v>
      </c>
      <c r="H105" s="602"/>
      <c r="I105" s="602"/>
      <c r="J105" s="140" t="s">
        <v>336</v>
      </c>
      <c r="K105" s="704"/>
      <c r="L105" s="704"/>
      <c r="M105" s="704"/>
      <c r="N105" s="87">
        <v>1200000</v>
      </c>
      <c r="O105" s="87">
        <v>1200000</v>
      </c>
      <c r="P105" s="87"/>
      <c r="Q105" s="87"/>
      <c r="R105" s="87">
        <f t="shared" si="60"/>
        <v>1200000</v>
      </c>
      <c r="S105" s="645">
        <v>300000</v>
      </c>
      <c r="T105" s="645">
        <v>900000</v>
      </c>
      <c r="U105" s="646"/>
      <c r="V105" s="645">
        <f t="shared" si="61"/>
        <v>900000</v>
      </c>
      <c r="W105" s="603"/>
      <c r="X105" s="705"/>
      <c r="Y105" s="647">
        <f t="shared" si="62"/>
        <v>900000</v>
      </c>
      <c r="Z105" s="313"/>
      <c r="AA105" s="603">
        <f t="shared" si="63"/>
        <v>0</v>
      </c>
      <c r="AB105" s="506"/>
      <c r="AC105" s="506"/>
      <c r="AD105" s="603">
        <f t="shared" si="64"/>
        <v>0</v>
      </c>
      <c r="AE105" s="313">
        <f t="shared" si="65"/>
        <v>0</v>
      </c>
      <c r="AF105" s="313"/>
      <c r="AG105" s="313">
        <f t="shared" si="66"/>
        <v>0</v>
      </c>
      <c r="AH105" s="649">
        <f t="shared" si="67"/>
        <v>300000</v>
      </c>
      <c r="AI105" s="604" t="e">
        <f t="shared" si="68"/>
        <v>#DIV/0!</v>
      </c>
      <c r="AJ105" s="605"/>
      <c r="AK105" s="606"/>
      <c r="AL105" s="607"/>
      <c r="AM105" s="608"/>
      <c r="AN105" s="153"/>
      <c r="AO105" s="652"/>
      <c r="AP105" s="610"/>
      <c r="AQ105" s="611"/>
      <c r="AR105" s="551"/>
      <c r="AS105" s="511"/>
      <c r="AU105" s="703"/>
      <c r="AV105" s="512"/>
    </row>
    <row r="106" spans="1:48" s="552" customFormat="1" ht="104.1" customHeight="1" x14ac:dyDescent="0.35">
      <c r="A106" s="600"/>
      <c r="B106" s="601" t="s">
        <v>191</v>
      </c>
      <c r="C106" s="601" t="s">
        <v>191</v>
      </c>
      <c r="D106" s="601" t="s">
        <v>191</v>
      </c>
      <c r="E106" s="601" t="s">
        <v>263</v>
      </c>
      <c r="F106" s="601" t="s">
        <v>228</v>
      </c>
      <c r="G106" s="601" t="s">
        <v>217</v>
      </c>
      <c r="H106" s="602"/>
      <c r="I106" s="602"/>
      <c r="J106" s="140" t="s">
        <v>282</v>
      </c>
      <c r="K106" s="704"/>
      <c r="L106" s="704"/>
      <c r="M106" s="704"/>
      <c r="N106" s="87">
        <v>600000</v>
      </c>
      <c r="O106" s="87">
        <v>600000</v>
      </c>
      <c r="P106" s="87"/>
      <c r="Q106" s="87"/>
      <c r="R106" s="87">
        <f t="shared" si="60"/>
        <v>600000</v>
      </c>
      <c r="S106" s="645"/>
      <c r="T106" s="645">
        <v>600000</v>
      </c>
      <c r="U106" s="645"/>
      <c r="V106" s="645">
        <f t="shared" si="61"/>
        <v>600000</v>
      </c>
      <c r="W106" s="603"/>
      <c r="X106" s="705"/>
      <c r="Y106" s="647">
        <f t="shared" si="62"/>
        <v>600000</v>
      </c>
      <c r="Z106" s="313"/>
      <c r="AA106" s="603">
        <f t="shared" si="63"/>
        <v>0</v>
      </c>
      <c r="AB106" s="506"/>
      <c r="AC106" s="506"/>
      <c r="AD106" s="603">
        <f t="shared" si="64"/>
        <v>0</v>
      </c>
      <c r="AE106" s="313">
        <f t="shared" si="65"/>
        <v>0</v>
      </c>
      <c r="AF106" s="313"/>
      <c r="AG106" s="313">
        <f t="shared" si="66"/>
        <v>0</v>
      </c>
      <c r="AH106" s="649">
        <f t="shared" si="67"/>
        <v>0</v>
      </c>
      <c r="AI106" s="604" t="e">
        <f t="shared" si="68"/>
        <v>#DIV/0!</v>
      </c>
      <c r="AJ106" s="605"/>
      <c r="AK106" s="606"/>
      <c r="AL106" s="607"/>
      <c r="AM106" s="608"/>
      <c r="AN106" s="153"/>
      <c r="AO106" s="652"/>
      <c r="AP106" s="610"/>
      <c r="AQ106" s="611"/>
      <c r="AR106" s="551"/>
      <c r="AS106" s="511"/>
      <c r="AU106" s="703"/>
      <c r="AV106" s="512"/>
    </row>
    <row r="107" spans="1:48" s="643" customFormat="1" ht="40.5" x14ac:dyDescent="0.35">
      <c r="A107" s="629" t="s">
        <v>32</v>
      </c>
      <c r="B107" s="630" t="s">
        <v>191</v>
      </c>
      <c r="C107" s="630" t="s">
        <v>191</v>
      </c>
      <c r="D107" s="630" t="s">
        <v>191</v>
      </c>
      <c r="E107" s="630" t="s">
        <v>283</v>
      </c>
      <c r="F107" s="630"/>
      <c r="G107" s="630"/>
      <c r="H107" s="631"/>
      <c r="I107" s="631"/>
      <c r="J107" s="137" t="s">
        <v>284</v>
      </c>
      <c r="K107" s="632"/>
      <c r="L107" s="632"/>
      <c r="M107" s="632"/>
      <c r="N107" s="138">
        <f t="shared" ref="N107:AH107" si="69">SUM(N108)</f>
        <v>27500000</v>
      </c>
      <c r="O107" s="138">
        <f t="shared" si="69"/>
        <v>27500000</v>
      </c>
      <c r="P107" s="138">
        <f t="shared" si="69"/>
        <v>0</v>
      </c>
      <c r="Q107" s="138">
        <f t="shared" si="69"/>
        <v>0</v>
      </c>
      <c r="R107" s="138">
        <f t="shared" si="69"/>
        <v>27500000</v>
      </c>
      <c r="S107" s="138">
        <f t="shared" si="69"/>
        <v>1500000</v>
      </c>
      <c r="T107" s="138">
        <f t="shared" si="69"/>
        <v>0</v>
      </c>
      <c r="U107" s="138">
        <f t="shared" si="69"/>
        <v>0</v>
      </c>
      <c r="V107" s="138">
        <f t="shared" si="69"/>
        <v>0</v>
      </c>
      <c r="W107" s="138">
        <f t="shared" si="69"/>
        <v>26000000</v>
      </c>
      <c r="X107" s="138">
        <f t="shared" si="69"/>
        <v>0</v>
      </c>
      <c r="Y107" s="138">
        <f t="shared" si="69"/>
        <v>0</v>
      </c>
      <c r="Z107" s="138">
        <f t="shared" si="69"/>
        <v>0</v>
      </c>
      <c r="AA107" s="138">
        <f t="shared" si="69"/>
        <v>0</v>
      </c>
      <c r="AB107" s="138">
        <f t="shared" si="69"/>
        <v>0</v>
      </c>
      <c r="AC107" s="138">
        <f t="shared" si="69"/>
        <v>0</v>
      </c>
      <c r="AD107" s="138">
        <f t="shared" si="69"/>
        <v>0</v>
      </c>
      <c r="AE107" s="138">
        <f t="shared" si="69"/>
        <v>0</v>
      </c>
      <c r="AF107" s="138">
        <f t="shared" si="69"/>
        <v>0</v>
      </c>
      <c r="AG107" s="138">
        <f t="shared" si="69"/>
        <v>0</v>
      </c>
      <c r="AH107" s="138">
        <f t="shared" si="69"/>
        <v>27500000</v>
      </c>
      <c r="AI107" s="635">
        <f>SUM(AF107)</f>
        <v>0</v>
      </c>
      <c r="AJ107" s="635">
        <f>SUM(AG107)</f>
        <v>0</v>
      </c>
      <c r="AK107" s="635">
        <f>SUM(AH107)</f>
        <v>27500000</v>
      </c>
      <c r="AL107" s="635">
        <f>SUM(AI107)</f>
        <v>0</v>
      </c>
      <c r="AM107" s="635">
        <f>SUM(AJ107)</f>
        <v>0</v>
      </c>
      <c r="AN107" s="639"/>
      <c r="AO107" s="640"/>
      <c r="AP107" s="641"/>
      <c r="AQ107" s="642">
        <f>SUM(AQ108)</f>
        <v>0</v>
      </c>
      <c r="AR107" s="642">
        <f>SUM(AR108)</f>
        <v>0</v>
      </c>
      <c r="AS107" s="152"/>
      <c r="AU107" s="706"/>
      <c r="AV107" s="644"/>
    </row>
    <row r="108" spans="1:48" s="552" customFormat="1" ht="65.45" customHeight="1" x14ac:dyDescent="0.35">
      <c r="A108" s="600" t="s">
        <v>32</v>
      </c>
      <c r="B108" s="601"/>
      <c r="C108" s="601"/>
      <c r="D108" s="601"/>
      <c r="E108" s="601"/>
      <c r="F108" s="601"/>
      <c r="G108" s="601"/>
      <c r="H108" s="602"/>
      <c r="I108" s="602"/>
      <c r="J108" s="142" t="s">
        <v>285</v>
      </c>
      <c r="K108" s="154"/>
      <c r="L108" s="154"/>
      <c r="M108" s="154"/>
      <c r="N108" s="87">
        <v>27500000</v>
      </c>
      <c r="O108" s="87">
        <v>27500000</v>
      </c>
      <c r="P108" s="87"/>
      <c r="Q108" s="87"/>
      <c r="R108" s="87">
        <f>SUM(O108+P108-Q108)</f>
        <v>27500000</v>
      </c>
      <c r="S108" s="645">
        <v>1500000</v>
      </c>
      <c r="T108" s="645"/>
      <c r="U108" s="645"/>
      <c r="V108" s="645">
        <f>SUM(T108-U108)</f>
        <v>0</v>
      </c>
      <c r="W108" s="686">
        <v>26000000</v>
      </c>
      <c r="X108" s="705"/>
      <c r="Y108" s="647">
        <f>SUM(V108)</f>
        <v>0</v>
      </c>
      <c r="Z108" s="313"/>
      <c r="AA108" s="603">
        <f>SUM(R108-S108-U108-W108-X108-Y108-Z108)</f>
        <v>0</v>
      </c>
      <c r="AB108" s="506">
        <v>0</v>
      </c>
      <c r="AC108" s="506"/>
      <c r="AD108" s="603">
        <f>SUM(AB108-AC108)</f>
        <v>0</v>
      </c>
      <c r="AE108" s="313">
        <f>SUM(AA108-AC108)</f>
        <v>0</v>
      </c>
      <c r="AF108" s="313">
        <v>0</v>
      </c>
      <c r="AG108" s="313">
        <f>SUM(AE108-AF108)</f>
        <v>0</v>
      </c>
      <c r="AH108" s="649">
        <f>SUM(S108+U108+W108+Z108+X108+AC108)</f>
        <v>27500000</v>
      </c>
      <c r="AI108" s="604" t="e">
        <f>AC108/(AC108+AF108+AG108)</f>
        <v>#DIV/0!</v>
      </c>
      <c r="AJ108" s="605"/>
      <c r="AK108" s="606"/>
      <c r="AL108" s="607" t="e">
        <f>SUM(AE108-AF108-#REF!-#REF!)</f>
        <v>#REF!</v>
      </c>
      <c r="AM108" s="608">
        <f>SUM(R108-(AE108+Y108))/R108</f>
        <v>1</v>
      </c>
      <c r="AN108" s="153"/>
      <c r="AO108" s="609"/>
      <c r="AP108" s="610"/>
      <c r="AQ108" s="611"/>
      <c r="AR108" s="551"/>
      <c r="AS108" s="707">
        <v>12071859</v>
      </c>
      <c r="AT108" s="708">
        <v>43705</v>
      </c>
      <c r="AU108" s="703"/>
      <c r="AV108" s="512"/>
    </row>
    <row r="109" spans="1:48" s="668" customFormat="1" ht="42.95" customHeight="1" x14ac:dyDescent="0.35">
      <c r="A109" s="653"/>
      <c r="B109" s="654"/>
      <c r="C109" s="654"/>
      <c r="D109" s="654"/>
      <c r="E109" s="654"/>
      <c r="F109" s="654"/>
      <c r="G109" s="654"/>
      <c r="H109" s="655"/>
      <c r="I109" s="655"/>
      <c r="J109" s="709"/>
      <c r="K109" s="656">
        <f>SUM(K41:K108)</f>
        <v>0</v>
      </c>
      <c r="L109" s="656">
        <f>SUM(L41:L108)</f>
        <v>0</v>
      </c>
      <c r="M109" s="656">
        <f>SUM(M41:M108)</f>
        <v>0</v>
      </c>
      <c r="N109" s="145"/>
      <c r="O109" s="145"/>
      <c r="P109" s="145"/>
      <c r="Q109" s="145"/>
      <c r="R109" s="145"/>
      <c r="S109" s="567"/>
      <c r="T109" s="567"/>
      <c r="U109" s="567"/>
      <c r="V109" s="567"/>
      <c r="W109" s="658"/>
      <c r="X109" s="658"/>
      <c r="Y109" s="710"/>
      <c r="Z109" s="659"/>
      <c r="AA109" s="659"/>
      <c r="AB109" s="658"/>
      <c r="AC109" s="658"/>
      <c r="AD109" s="658">
        <f>SUM(AD41:AD108)</f>
        <v>4021770560</v>
      </c>
      <c r="AE109" s="659"/>
      <c r="AF109" s="659"/>
      <c r="AG109" s="659"/>
      <c r="AH109" s="711"/>
      <c r="AI109" s="660"/>
      <c r="AJ109" s="659"/>
      <c r="AK109" s="659"/>
      <c r="AL109" s="712"/>
      <c r="AM109" s="713"/>
      <c r="AN109" s="153"/>
      <c r="AO109" s="664"/>
      <c r="AP109" s="665"/>
      <c r="AQ109" s="666"/>
      <c r="AR109" s="666"/>
      <c r="AS109" s="667"/>
      <c r="AV109" s="669"/>
    </row>
    <row r="110" spans="1:48" s="552" customFormat="1" ht="29.25" customHeight="1" x14ac:dyDescent="0.35">
      <c r="A110" s="600"/>
      <c r="B110" s="714"/>
      <c r="C110" s="714"/>
      <c r="D110" s="714"/>
      <c r="E110" s="714"/>
      <c r="F110" s="714"/>
      <c r="G110" s="714"/>
      <c r="H110" s="714"/>
      <c r="I110" s="714"/>
      <c r="J110" s="142" t="s">
        <v>286</v>
      </c>
      <c r="K110" s="154"/>
      <c r="L110" s="154"/>
      <c r="M110" s="154"/>
      <c r="N110" s="155">
        <f>SUM(N15)</f>
        <v>2584700000</v>
      </c>
      <c r="O110" s="155">
        <f>SUM(O15)</f>
        <v>2584700000</v>
      </c>
      <c r="P110" s="155">
        <f>SUM(P15)</f>
        <v>0</v>
      </c>
      <c r="Q110" s="155">
        <f>SUM(Q15)</f>
        <v>0</v>
      </c>
      <c r="R110" s="155">
        <f>SUM(O110+P110-Q110)</f>
        <v>2584700000</v>
      </c>
      <c r="S110" s="155">
        <f t="shared" ref="S110:AH110" si="70">SUM(S15)</f>
        <v>14000000</v>
      </c>
      <c r="T110" s="155">
        <f t="shared" si="70"/>
        <v>36789100</v>
      </c>
      <c r="U110" s="155">
        <f t="shared" si="70"/>
        <v>0</v>
      </c>
      <c r="V110" s="155">
        <f t="shared" si="70"/>
        <v>36789100</v>
      </c>
      <c r="W110" s="155">
        <f t="shared" si="70"/>
        <v>277300000</v>
      </c>
      <c r="X110" s="155">
        <f t="shared" si="70"/>
        <v>1067877427.6099999</v>
      </c>
      <c r="Y110" s="155">
        <f t="shared" si="70"/>
        <v>36789100</v>
      </c>
      <c r="Z110" s="155">
        <f t="shared" si="70"/>
        <v>70000000</v>
      </c>
      <c r="AA110" s="155">
        <f t="shared" si="70"/>
        <v>1118833472.3899999</v>
      </c>
      <c r="AB110" s="155">
        <f t="shared" si="70"/>
        <v>1112542640</v>
      </c>
      <c r="AC110" s="155">
        <f t="shared" si="70"/>
        <v>0</v>
      </c>
      <c r="AD110" s="155">
        <f t="shared" si="70"/>
        <v>1112542640</v>
      </c>
      <c r="AE110" s="155">
        <f t="shared" si="70"/>
        <v>1118833472.3899999</v>
      </c>
      <c r="AF110" s="155">
        <f t="shared" si="70"/>
        <v>1112542640</v>
      </c>
      <c r="AG110" s="155">
        <f t="shared" si="70"/>
        <v>6290832.3900000155</v>
      </c>
      <c r="AH110" s="155">
        <f t="shared" si="70"/>
        <v>1429177427.6099999</v>
      </c>
      <c r="AI110" s="715">
        <f>AC110/(AC110+AF110+AG110)</f>
        <v>0</v>
      </c>
      <c r="AJ110" s="716"/>
      <c r="AK110" s="717"/>
      <c r="AL110" s="718" t="e">
        <f>SUM(AE110-AF110-#REF!-#REF!)</f>
        <v>#REF!</v>
      </c>
      <c r="AM110" s="719">
        <f>SUM(R110-(AE110+Y110))/R110</f>
        <v>0.55289876102062141</v>
      </c>
      <c r="AN110" s="720"/>
      <c r="AO110" s="609"/>
      <c r="AP110" s="610"/>
      <c r="AQ110" s="611"/>
      <c r="AR110" s="611"/>
      <c r="AS110" s="511"/>
      <c r="AV110" s="512"/>
    </row>
    <row r="111" spans="1:48" s="552" customFormat="1" x14ac:dyDescent="0.35">
      <c r="A111" s="600"/>
      <c r="B111" s="714"/>
      <c r="C111" s="714"/>
      <c r="D111" s="714"/>
      <c r="E111" s="714"/>
      <c r="F111" s="714"/>
      <c r="G111" s="714"/>
      <c r="H111" s="714"/>
      <c r="I111" s="714"/>
      <c r="J111" s="142" t="s">
        <v>287</v>
      </c>
      <c r="K111" s="154"/>
      <c r="L111" s="154"/>
      <c r="M111" s="154"/>
      <c r="N111" s="155">
        <f>SUM(N7)</f>
        <v>40830000</v>
      </c>
      <c r="O111" s="155">
        <f>SUM(O7)</f>
        <v>40830000</v>
      </c>
      <c r="P111" s="155">
        <f>SUM(P7)</f>
        <v>0</v>
      </c>
      <c r="Q111" s="155">
        <f>SUM(Q7)</f>
        <v>0</v>
      </c>
      <c r="R111" s="155">
        <f>SUM(O111+P111-Q111)</f>
        <v>40830000</v>
      </c>
      <c r="S111" s="721">
        <f t="shared" ref="S111:AH111" si="71">SUM(S7)</f>
        <v>0</v>
      </c>
      <c r="T111" s="721">
        <f t="shared" si="71"/>
        <v>0</v>
      </c>
      <c r="U111" s="721">
        <f t="shared" si="71"/>
        <v>0</v>
      </c>
      <c r="V111" s="721">
        <f t="shared" si="71"/>
        <v>0</v>
      </c>
      <c r="W111" s="721">
        <f t="shared" si="71"/>
        <v>40830000</v>
      </c>
      <c r="X111" s="721">
        <f t="shared" si="71"/>
        <v>0</v>
      </c>
      <c r="Y111" s="721">
        <f t="shared" si="71"/>
        <v>0</v>
      </c>
      <c r="Z111" s="721">
        <f t="shared" si="71"/>
        <v>0</v>
      </c>
      <c r="AA111" s="721">
        <f t="shared" si="71"/>
        <v>0</v>
      </c>
      <c r="AB111" s="721">
        <f t="shared" si="71"/>
        <v>0</v>
      </c>
      <c r="AC111" s="721">
        <f t="shared" si="71"/>
        <v>0</v>
      </c>
      <c r="AD111" s="721">
        <f t="shared" si="71"/>
        <v>0</v>
      </c>
      <c r="AE111" s="721">
        <f t="shared" si="71"/>
        <v>0</v>
      </c>
      <c r="AF111" s="721">
        <f t="shared" si="71"/>
        <v>0</v>
      </c>
      <c r="AG111" s="721">
        <f t="shared" si="71"/>
        <v>0</v>
      </c>
      <c r="AH111" s="721">
        <f t="shared" si="71"/>
        <v>40830000</v>
      </c>
      <c r="AI111" s="715"/>
      <c r="AJ111" s="716"/>
      <c r="AK111" s="717"/>
      <c r="AL111" s="718" t="e">
        <f>SUM(AE111-AF111-#REF!-#REF!)</f>
        <v>#REF!</v>
      </c>
      <c r="AM111" s="719">
        <f>SUM(R111-(AE111+Y111))/R111</f>
        <v>1</v>
      </c>
      <c r="AN111" s="720"/>
      <c r="AO111" s="609"/>
      <c r="AP111" s="610"/>
      <c r="AQ111" s="611"/>
      <c r="AR111" s="611"/>
      <c r="AS111" s="511"/>
      <c r="AV111" s="512"/>
    </row>
    <row r="112" spans="1:48" s="552" customFormat="1" x14ac:dyDescent="0.35">
      <c r="A112" s="600"/>
      <c r="B112" s="714"/>
      <c r="C112" s="714"/>
      <c r="D112" s="714"/>
      <c r="E112" s="714"/>
      <c r="F112" s="714"/>
      <c r="G112" s="714"/>
      <c r="H112" s="714"/>
      <c r="I112" s="714"/>
      <c r="J112" s="142" t="s">
        <v>288</v>
      </c>
      <c r="K112" s="154"/>
      <c r="L112" s="154"/>
      <c r="M112" s="154"/>
      <c r="N112" s="155">
        <f>SUM(N110:N111)</f>
        <v>2625530000</v>
      </c>
      <c r="O112" s="155">
        <f>SUM(O110:O111)</f>
        <v>2625530000</v>
      </c>
      <c r="P112" s="155">
        <f>SUM(P110:P111)</f>
        <v>0</v>
      </c>
      <c r="Q112" s="155">
        <f>SUM(Q110:Q111)</f>
        <v>0</v>
      </c>
      <c r="R112" s="155">
        <f>SUM(O112+P112-Q112)</f>
        <v>2625530000</v>
      </c>
      <c r="S112" s="721">
        <f t="shared" ref="S112:AH112" si="72">SUM(S110:S111)</f>
        <v>14000000</v>
      </c>
      <c r="T112" s="721">
        <f t="shared" si="72"/>
        <v>36789100</v>
      </c>
      <c r="U112" s="721">
        <f t="shared" si="72"/>
        <v>0</v>
      </c>
      <c r="V112" s="721">
        <f t="shared" si="72"/>
        <v>36789100</v>
      </c>
      <c r="W112" s="721">
        <f t="shared" si="72"/>
        <v>318130000</v>
      </c>
      <c r="X112" s="721">
        <f t="shared" si="72"/>
        <v>1067877427.6099999</v>
      </c>
      <c r="Y112" s="721">
        <f t="shared" si="72"/>
        <v>36789100</v>
      </c>
      <c r="Z112" s="721">
        <f t="shared" si="72"/>
        <v>70000000</v>
      </c>
      <c r="AA112" s="721">
        <f t="shared" si="72"/>
        <v>1118833472.3899999</v>
      </c>
      <c r="AB112" s="721">
        <f t="shared" si="72"/>
        <v>1112542640</v>
      </c>
      <c r="AC112" s="721">
        <f t="shared" si="72"/>
        <v>0</v>
      </c>
      <c r="AD112" s="721">
        <f t="shared" si="72"/>
        <v>1112542640</v>
      </c>
      <c r="AE112" s="721">
        <f t="shared" si="72"/>
        <v>1118833472.3899999</v>
      </c>
      <c r="AF112" s="721">
        <f t="shared" si="72"/>
        <v>1112542640</v>
      </c>
      <c r="AG112" s="721">
        <f t="shared" si="72"/>
        <v>6290832.3900000155</v>
      </c>
      <c r="AH112" s="721">
        <f t="shared" si="72"/>
        <v>1470007427.6099999</v>
      </c>
      <c r="AI112" s="715">
        <f>AC112/(AC112+AF112+AG112)</f>
        <v>0</v>
      </c>
      <c r="AJ112" s="716"/>
      <c r="AK112" s="717"/>
      <c r="AL112" s="718" t="e">
        <f>SUM(AE112-AF112-#REF!-#REF!)</f>
        <v>#REF!</v>
      </c>
      <c r="AM112" s="719">
        <f>SUM(R112-(AE112+Y112))/R112</f>
        <v>0.5598516976039124</v>
      </c>
      <c r="AN112" s="720"/>
      <c r="AO112" s="609"/>
      <c r="AP112" s="700"/>
      <c r="AQ112" s="611"/>
      <c r="AR112" s="611"/>
      <c r="AS112" s="511"/>
      <c r="AV112" s="512"/>
    </row>
    <row r="113" spans="1:48" s="552" customFormat="1" ht="27" customHeight="1" x14ac:dyDescent="0.35">
      <c r="A113" s="722"/>
      <c r="B113" s="832" t="s">
        <v>184</v>
      </c>
      <c r="C113" s="833"/>
      <c r="D113" s="833"/>
      <c r="E113" s="833"/>
      <c r="F113" s="833"/>
      <c r="G113" s="833"/>
      <c r="H113" s="833"/>
      <c r="I113" s="834"/>
      <c r="J113" s="723"/>
      <c r="K113" s="656"/>
      <c r="L113" s="656"/>
      <c r="M113" s="841" t="s">
        <v>289</v>
      </c>
      <c r="N113" s="724"/>
      <c r="O113" s="725"/>
      <c r="P113" s="725"/>
      <c r="Q113" s="725"/>
      <c r="R113" s="725">
        <f>SUM(O110+P110-Q110)</f>
        <v>2584700000</v>
      </c>
      <c r="S113" s="156"/>
      <c r="T113" s="156"/>
      <c r="U113" s="156"/>
      <c r="V113" s="507">
        <f>SUM(T112-U112)</f>
        <v>36789100</v>
      </c>
      <c r="W113" s="726">
        <f>SUM(W112)</f>
        <v>318130000</v>
      </c>
      <c r="X113" s="725"/>
      <c r="Y113" s="727"/>
      <c r="Z113" s="728"/>
      <c r="AA113" s="568">
        <f>SUM(R110-S110-U110-W110-X110-Y110-Z110)</f>
        <v>1118733472.3900001</v>
      </c>
      <c r="AB113" s="729"/>
      <c r="AC113" s="568"/>
      <c r="AD113" s="568">
        <f>SUM(AB112-AC112)</f>
        <v>1112542640</v>
      </c>
      <c r="AE113" s="728">
        <f>(AA110-AC110)</f>
        <v>1118833472.3899999</v>
      </c>
      <c r="AF113" s="728" t="e">
        <f>SUM(#REF!+AF40+AF109+#REF!+#REF!+#REF!+#REF!+#REF!+#REF!)</f>
        <v>#REF!</v>
      </c>
      <c r="AG113" s="728"/>
      <c r="AH113" s="730"/>
      <c r="AI113" s="731"/>
      <c r="AJ113" s="732"/>
      <c r="AK113" s="733"/>
      <c r="AL113" s="734" t="e">
        <f>SUM(AE113-AF113-#REF!-#REF!)</f>
        <v>#REF!</v>
      </c>
      <c r="AM113" s="731"/>
      <c r="AN113" s="153"/>
      <c r="AO113" s="735"/>
      <c r="AP113" s="736"/>
      <c r="AQ113" s="737"/>
      <c r="AR113" s="738"/>
      <c r="AS113" s="511"/>
      <c r="AV113" s="512"/>
    </row>
    <row r="114" spans="1:48" s="552" customFormat="1" ht="17.25" customHeight="1" x14ac:dyDescent="0.35">
      <c r="A114" s="722"/>
      <c r="B114" s="835"/>
      <c r="C114" s="836"/>
      <c r="D114" s="836"/>
      <c r="E114" s="836"/>
      <c r="F114" s="836"/>
      <c r="G114" s="836"/>
      <c r="H114" s="836"/>
      <c r="I114" s="837"/>
      <c r="J114" s="723"/>
      <c r="K114" s="656"/>
      <c r="L114" s="656"/>
      <c r="M114" s="841"/>
      <c r="N114" s="724"/>
      <c r="O114" s="725"/>
      <c r="P114" s="725"/>
      <c r="Q114" s="725"/>
      <c r="R114" s="725" t="e">
        <f>SUM(#REF!+#REF!-#REF!)</f>
        <v>#REF!</v>
      </c>
      <c r="S114" s="156"/>
      <c r="T114" s="156"/>
      <c r="U114" s="156"/>
      <c r="V114" s="156"/>
      <c r="W114" s="726"/>
      <c r="X114" s="725"/>
      <c r="Y114" s="739"/>
      <c r="Z114" s="740"/>
      <c r="AA114" s="568" t="e">
        <f>SUM(#REF!-#REF!-#REF!-#REF!-#REF!-#REF!-#REF!)</f>
        <v>#REF!</v>
      </c>
      <c r="AB114" s="729"/>
      <c r="AC114" s="568"/>
      <c r="AD114" s="568"/>
      <c r="AE114" s="728" t="e">
        <f>SUM(#REF!-#REF!)</f>
        <v>#REF!</v>
      </c>
      <c r="AF114" s="741"/>
      <c r="AG114" s="740"/>
      <c r="AH114" s="742"/>
      <c r="AI114" s="743"/>
      <c r="AJ114" s="744"/>
      <c r="AK114" s="733"/>
      <c r="AL114" s="734" t="e">
        <f>SUM(AE114-AF114-#REF!-#REF!)</f>
        <v>#REF!</v>
      </c>
      <c r="AM114" s="745"/>
      <c r="AN114" s="746"/>
      <c r="AO114" s="735"/>
      <c r="AP114" s="733"/>
      <c r="AQ114" s="738"/>
      <c r="AR114" s="738"/>
      <c r="AS114" s="511"/>
      <c r="AV114" s="512"/>
    </row>
    <row r="115" spans="1:48" s="552" customFormat="1" ht="17.25" customHeight="1" x14ac:dyDescent="0.35">
      <c r="A115" s="722"/>
      <c r="B115" s="838"/>
      <c r="C115" s="839"/>
      <c r="D115" s="839"/>
      <c r="E115" s="839"/>
      <c r="F115" s="839"/>
      <c r="G115" s="839"/>
      <c r="H115" s="839"/>
      <c r="I115" s="840"/>
      <c r="J115" s="723"/>
      <c r="K115" s="656"/>
      <c r="L115" s="656"/>
      <c r="M115" s="841"/>
      <c r="N115" s="724"/>
      <c r="O115" s="725"/>
      <c r="P115" s="725"/>
      <c r="Q115" s="725">
        <f>SUM(O112+P112-Q112)</f>
        <v>2625530000</v>
      </c>
      <c r="R115" s="725">
        <f>SUM(O111+P111-Q111)</f>
        <v>40830000</v>
      </c>
      <c r="S115" s="156"/>
      <c r="T115" s="156"/>
      <c r="U115" s="156"/>
      <c r="V115" s="156"/>
      <c r="W115" s="726"/>
      <c r="X115" s="725"/>
      <c r="Y115" s="739"/>
      <c r="Z115" s="740"/>
      <c r="AA115" s="568">
        <f>SUM(R111-S111-U111-W111-X111-Y111-Z111)</f>
        <v>0</v>
      </c>
      <c r="AB115" s="729"/>
      <c r="AC115" s="568"/>
      <c r="AD115" s="568"/>
      <c r="AE115" s="728">
        <f>SUM(AA111-AC111)</f>
        <v>0</v>
      </c>
      <c r="AF115" s="741" t="e">
        <f>SUM(AA111-AC111-#REF!)</f>
        <v>#REF!</v>
      </c>
      <c r="AG115" s="740"/>
      <c r="AH115" s="742"/>
      <c r="AI115" s="743"/>
      <c r="AJ115" s="744"/>
      <c r="AK115" s="733"/>
      <c r="AL115" s="734" t="e">
        <f>SUM(AE115-AF115-#REF!-#REF!)</f>
        <v>#REF!</v>
      </c>
      <c r="AM115" s="745"/>
      <c r="AN115" s="746"/>
      <c r="AO115" s="735"/>
      <c r="AP115" s="733"/>
      <c r="AQ115" s="738"/>
      <c r="AR115" s="738"/>
      <c r="AS115" s="511"/>
      <c r="AV115" s="512"/>
    </row>
    <row r="116" spans="1:48" s="757" customFormat="1" ht="26.25" x14ac:dyDescent="0.35">
      <c r="A116" s="157"/>
      <c r="B116" s="158"/>
      <c r="C116" s="158"/>
      <c r="D116" s="158"/>
      <c r="E116" s="158"/>
      <c r="F116" s="158"/>
      <c r="G116" s="158"/>
      <c r="H116" s="158"/>
      <c r="I116" s="158"/>
      <c r="J116" s="159"/>
      <c r="K116" s="160"/>
      <c r="L116" s="160"/>
      <c r="M116" s="160"/>
      <c r="N116" s="160"/>
      <c r="O116" s="161"/>
      <c r="P116" s="161"/>
      <c r="Q116" s="161"/>
      <c r="R116" s="161"/>
      <c r="S116" s="161"/>
      <c r="T116" s="161"/>
      <c r="U116" s="161"/>
      <c r="V116" s="161"/>
      <c r="W116" s="161"/>
      <c r="X116" s="161"/>
      <c r="Y116" s="161"/>
      <c r="Z116" s="162"/>
      <c r="AA116" s="162"/>
      <c r="AB116" s="162"/>
      <c r="AC116" s="162"/>
      <c r="AD116" s="162"/>
      <c r="AE116" s="163"/>
      <c r="AF116" s="162"/>
      <c r="AG116" s="162"/>
      <c r="AH116" s="164"/>
      <c r="AI116" s="747"/>
      <c r="AJ116" s="748"/>
      <c r="AK116" s="749"/>
      <c r="AL116" s="750"/>
      <c r="AM116" s="751"/>
      <c r="AN116" s="752"/>
      <c r="AO116" s="753"/>
      <c r="AP116" s="754"/>
      <c r="AQ116" s="755"/>
      <c r="AR116" s="755"/>
      <c r="AS116" s="756"/>
      <c r="AV116" s="758"/>
    </row>
    <row r="117" spans="1:48" s="210" customFormat="1" ht="57.75" customHeight="1" x14ac:dyDescent="0.35">
      <c r="A117" s="165"/>
      <c r="B117" s="842" t="s">
        <v>290</v>
      </c>
      <c r="C117" s="843"/>
      <c r="D117" s="843"/>
      <c r="E117" s="843"/>
      <c r="F117" s="843"/>
      <c r="G117" s="843"/>
      <c r="H117" s="843"/>
      <c r="I117" s="843"/>
      <c r="J117" s="843"/>
      <c r="K117" s="154"/>
      <c r="L117" s="154"/>
      <c r="M117" s="154"/>
      <c r="N117" s="154"/>
      <c r="O117" s="166"/>
      <c r="P117" s="166"/>
      <c r="Q117" s="166"/>
      <c r="R117" s="166"/>
      <c r="S117" s="166"/>
      <c r="T117" s="166"/>
      <c r="U117" s="166"/>
      <c r="V117" s="166"/>
      <c r="W117" s="166"/>
      <c r="X117" s="166"/>
      <c r="Y117" s="167"/>
      <c r="Z117" s="168"/>
      <c r="AA117" s="155"/>
      <c r="AB117" s="155"/>
      <c r="AC117" s="155"/>
      <c r="AD117" s="155"/>
      <c r="AE117" s="168"/>
      <c r="AF117" s="168"/>
      <c r="AG117" s="168"/>
      <c r="AH117" s="169"/>
      <c r="AI117" s="170"/>
      <c r="AJ117" s="171"/>
      <c r="AK117" s="172"/>
      <c r="AL117" s="759"/>
      <c r="AM117" s="760"/>
      <c r="AN117" s="228"/>
      <c r="AO117" s="761"/>
      <c r="AP117" s="77"/>
      <c r="AQ117" s="550"/>
      <c r="AR117" s="550"/>
      <c r="AS117" s="521"/>
      <c r="AV117" s="522"/>
    </row>
    <row r="118" spans="1:48" ht="40.5" customHeight="1" x14ac:dyDescent="0.35">
      <c r="A118" s="762" t="s">
        <v>32</v>
      </c>
      <c r="B118" s="763">
        <v>3</v>
      </c>
      <c r="C118" s="763">
        <v>6</v>
      </c>
      <c r="D118" s="763">
        <v>3</v>
      </c>
      <c r="E118" s="763">
        <v>20</v>
      </c>
      <c r="F118" s="763"/>
      <c r="G118" s="763" t="s">
        <v>291</v>
      </c>
      <c r="H118" s="763">
        <v>10</v>
      </c>
      <c r="I118" s="763" t="s">
        <v>292</v>
      </c>
      <c r="J118" s="764" t="s">
        <v>290</v>
      </c>
      <c r="K118" s="765"/>
      <c r="L118" s="765"/>
      <c r="M118" s="765"/>
      <c r="N118" s="765"/>
      <c r="O118" s="173">
        <v>1174750619</v>
      </c>
      <c r="P118" s="173">
        <v>0</v>
      </c>
      <c r="Q118" s="173">
        <v>1174750619</v>
      </c>
      <c r="R118" s="173">
        <f>SUM(O118+P118-Q118)</f>
        <v>0</v>
      </c>
      <c r="S118" s="173"/>
      <c r="T118" s="166"/>
      <c r="U118" s="166"/>
      <c r="V118" s="166"/>
      <c r="W118" s="166"/>
      <c r="X118" s="166"/>
      <c r="Y118" s="167"/>
      <c r="Z118" s="168"/>
      <c r="AA118" s="155">
        <f>SUM(R118-S118-U118-W118-X118-Y118-Z118)</f>
        <v>0</v>
      </c>
      <c r="AB118" s="155"/>
      <c r="AC118" s="155"/>
      <c r="AD118" s="155"/>
      <c r="AE118" s="168"/>
      <c r="AF118" s="168"/>
      <c r="AG118" s="168"/>
      <c r="AH118" s="169"/>
      <c r="AI118" s="170"/>
      <c r="AJ118" s="171"/>
      <c r="AL118" s="759" t="e">
        <f>SUM(AE118-AF118-#REF!-#REF!)</f>
        <v>#REF!</v>
      </c>
      <c r="AM118" s="766"/>
      <c r="AO118" s="586"/>
      <c r="AP118" s="174"/>
      <c r="AQ118" s="767"/>
      <c r="AR118" s="767"/>
    </row>
    <row r="119" spans="1:48" s="757" customFormat="1" ht="28.5" customHeight="1" x14ac:dyDescent="0.35">
      <c r="A119" s="157"/>
      <c r="B119" s="158"/>
      <c r="C119" s="158"/>
      <c r="D119" s="158"/>
      <c r="E119" s="158"/>
      <c r="F119" s="158"/>
      <c r="G119" s="158"/>
      <c r="H119" s="158"/>
      <c r="I119" s="158">
        <f>SUBTOTAL(9,R121:R126)</f>
        <v>22434196007</v>
      </c>
      <c r="J119" s="175" t="s">
        <v>293</v>
      </c>
      <c r="K119" s="176"/>
      <c r="L119" s="176"/>
      <c r="M119" s="176"/>
      <c r="N119" s="176"/>
      <c r="O119" s="177">
        <f>SUM(O118:O118)</f>
        <v>1174750619</v>
      </c>
      <c r="P119" s="177">
        <f>SUM(P118:P118)</f>
        <v>0</v>
      </c>
      <c r="Q119" s="177">
        <f>SUM(Q118:Q118)</f>
        <v>1174750619</v>
      </c>
      <c r="R119" s="177">
        <f>SUM(R118:R118)</f>
        <v>0</v>
      </c>
      <c r="S119" s="177"/>
      <c r="T119" s="177"/>
      <c r="U119" s="177">
        <f>SUM(U118:U118)</f>
        <v>0</v>
      </c>
      <c r="V119" s="177"/>
      <c r="W119" s="177">
        <f>SUM(W118:W118)</f>
        <v>0</v>
      </c>
      <c r="X119" s="177"/>
      <c r="Y119" s="167"/>
      <c r="Z119" s="178"/>
      <c r="AA119" s="177">
        <f>SUM(AA118:AA118)</f>
        <v>0</v>
      </c>
      <c r="AB119" s="177">
        <f>SUM(AB118:AB118)</f>
        <v>0</v>
      </c>
      <c r="AC119" s="177"/>
      <c r="AD119" s="177"/>
      <c r="AE119" s="178">
        <f>SUM(AA119-AC119)</f>
        <v>0</v>
      </c>
      <c r="AF119" s="178"/>
      <c r="AG119" s="178"/>
      <c r="AH119" s="179"/>
      <c r="AI119" s="180"/>
      <c r="AJ119" s="178"/>
      <c r="AK119" s="181"/>
      <c r="AL119" s="759" t="e">
        <f>SUM(AE119-AF119-#REF!-#REF!)</f>
        <v>#REF!</v>
      </c>
      <c r="AM119" s="768"/>
      <c r="AN119" s="228"/>
      <c r="AO119" s="769"/>
      <c r="AP119" s="181"/>
      <c r="AQ119" s="770"/>
      <c r="AR119" s="770"/>
      <c r="AS119" s="771"/>
      <c r="AV119" s="758"/>
    </row>
    <row r="120" spans="1:48" s="757" customFormat="1" ht="28.5" customHeight="1" x14ac:dyDescent="0.35">
      <c r="A120" s="157"/>
      <c r="B120" s="844" t="s">
        <v>294</v>
      </c>
      <c r="C120" s="845"/>
      <c r="D120" s="845"/>
      <c r="E120" s="845"/>
      <c r="F120" s="845"/>
      <c r="G120" s="845"/>
      <c r="H120" s="845"/>
      <c r="I120" s="845"/>
      <c r="J120" s="846"/>
      <c r="K120" s="176"/>
      <c r="L120" s="176"/>
      <c r="M120" s="176"/>
      <c r="N120" s="176"/>
      <c r="O120" s="177"/>
      <c r="P120" s="177"/>
      <c r="Q120" s="177"/>
      <c r="R120" s="177"/>
      <c r="S120" s="177"/>
      <c r="T120" s="177"/>
      <c r="U120" s="177"/>
      <c r="V120" s="177"/>
      <c r="W120" s="177"/>
      <c r="X120" s="177"/>
      <c r="Y120" s="167"/>
      <c r="Z120" s="178"/>
      <c r="AA120" s="177"/>
      <c r="AB120" s="177"/>
      <c r="AC120" s="177"/>
      <c r="AD120" s="177"/>
      <c r="AE120" s="178"/>
      <c r="AF120" s="178"/>
      <c r="AG120" s="178"/>
      <c r="AH120" s="180"/>
      <c r="AI120" s="180"/>
      <c r="AJ120" s="178"/>
      <c r="AK120" s="181"/>
      <c r="AL120" s="759"/>
      <c r="AM120" s="768"/>
      <c r="AN120" s="228"/>
      <c r="AO120" s="769"/>
      <c r="AP120" s="181"/>
      <c r="AQ120" s="770">
        <v>0</v>
      </c>
      <c r="AR120" s="770"/>
      <c r="AS120" s="771"/>
      <c r="AV120" s="758"/>
    </row>
    <row r="121" spans="1:48" ht="100.5" customHeight="1" x14ac:dyDescent="0.35">
      <c r="A121" s="762" t="s">
        <v>34</v>
      </c>
      <c r="B121" s="182">
        <v>505</v>
      </c>
      <c r="C121" s="182">
        <v>1000</v>
      </c>
      <c r="D121" s="182" t="s">
        <v>271</v>
      </c>
      <c r="E121" s="182" t="s">
        <v>146</v>
      </c>
      <c r="F121" s="182" t="s">
        <v>146</v>
      </c>
      <c r="G121" s="182" t="s">
        <v>291</v>
      </c>
      <c r="H121" s="182">
        <v>11</v>
      </c>
      <c r="I121" s="183" t="s">
        <v>292</v>
      </c>
      <c r="J121" s="503" t="s">
        <v>680</v>
      </c>
      <c r="K121" s="184" t="s">
        <v>296</v>
      </c>
      <c r="L121" s="185" t="s">
        <v>297</v>
      </c>
      <c r="M121" s="185">
        <v>2</v>
      </c>
      <c r="N121" s="87">
        <v>3401816590</v>
      </c>
      <c r="O121" s="87">
        <v>3401816590</v>
      </c>
      <c r="P121" s="87"/>
      <c r="Q121" s="311"/>
      <c r="R121" s="186">
        <f t="shared" ref="R121:R127" si="73">SUM(O121+P121-Q121)</f>
        <v>3401816590</v>
      </c>
      <c r="S121" s="187"/>
      <c r="T121" s="187"/>
      <c r="U121" s="187"/>
      <c r="V121" s="187"/>
      <c r="W121" s="188">
        <v>2620654045.1500001</v>
      </c>
      <c r="X121" s="188"/>
      <c r="Y121" s="189">
        <f>SUM(V121)</f>
        <v>0</v>
      </c>
      <c r="Z121" s="312"/>
      <c r="AA121" s="188">
        <f t="shared" ref="AA121:AA127" si="74">SUM(R121-S121-U121-W121-X121-Y121-Z121)</f>
        <v>781162544.8499999</v>
      </c>
      <c r="AB121" s="189">
        <v>540203240</v>
      </c>
      <c r="AC121" s="310"/>
      <c r="AD121" s="188">
        <f>SUM(AB121-AC121)</f>
        <v>540203240</v>
      </c>
      <c r="AE121" s="188">
        <f t="shared" ref="AE121:AE127" si="75">SUM(AA121-AC121)</f>
        <v>781162544.8499999</v>
      </c>
      <c r="AF121" s="188">
        <v>540203240</v>
      </c>
      <c r="AG121" s="188">
        <f t="shared" ref="AG121:AG127" si="76">SUM(AE121-AF121)</f>
        <v>240959304.8499999</v>
      </c>
      <c r="AH121" s="190">
        <f t="shared" ref="AH121:AH127" si="77">SUM(S121+U121+W121+Z121+X121+AC121)</f>
        <v>2620654045.1500001</v>
      </c>
      <c r="AI121" s="715">
        <f>AC121/(AC121+AF121+AG121)</f>
        <v>0</v>
      </c>
      <c r="AJ121" s="772"/>
      <c r="AK121" s="773"/>
      <c r="AL121" s="774" t="e">
        <f>SUM(AE121-AF121-#REF!-#REF!)</f>
        <v>#REF!</v>
      </c>
      <c r="AM121" s="775">
        <f t="shared" ref="AM121:AM128" si="78">SUM(R121-(AE121+Y121))/R121</f>
        <v>0.77036900015529641</v>
      </c>
      <c r="AN121" s="191"/>
      <c r="AO121" s="761"/>
      <c r="AQ121" s="550"/>
      <c r="AR121" s="550"/>
    </row>
    <row r="122" spans="1:48" ht="100.5" customHeight="1" x14ac:dyDescent="0.35">
      <c r="A122" s="762"/>
      <c r="B122" s="182">
        <v>505</v>
      </c>
      <c r="C122" s="182">
        <v>1000</v>
      </c>
      <c r="D122" s="182" t="s">
        <v>210</v>
      </c>
      <c r="E122" s="182" t="s">
        <v>146</v>
      </c>
      <c r="F122" s="182" t="s">
        <v>146</v>
      </c>
      <c r="G122" s="182" t="s">
        <v>291</v>
      </c>
      <c r="H122" s="182">
        <v>11</v>
      </c>
      <c r="I122" s="183" t="s">
        <v>292</v>
      </c>
      <c r="J122" s="503" t="s">
        <v>682</v>
      </c>
      <c r="K122" s="184"/>
      <c r="L122" s="185"/>
      <c r="M122" s="185"/>
      <c r="N122" s="87">
        <v>4351349006</v>
      </c>
      <c r="O122" s="87">
        <v>4351349006</v>
      </c>
      <c r="P122" s="87"/>
      <c r="Q122" s="311"/>
      <c r="R122" s="186">
        <f t="shared" si="73"/>
        <v>4351349006</v>
      </c>
      <c r="S122" s="187"/>
      <c r="T122" s="187"/>
      <c r="U122" s="187"/>
      <c r="V122" s="187"/>
      <c r="W122" s="188">
        <v>1244605623.9400001</v>
      </c>
      <c r="X122" s="188">
        <v>1304600000</v>
      </c>
      <c r="Y122" s="189"/>
      <c r="Z122" s="188"/>
      <c r="AA122" s="188">
        <f t="shared" si="74"/>
        <v>1802143382.0599999</v>
      </c>
      <c r="AB122" s="189">
        <v>1705226760</v>
      </c>
      <c r="AC122" s="310"/>
      <c r="AD122" s="188"/>
      <c r="AE122" s="188">
        <f t="shared" si="75"/>
        <v>1802143382.0599999</v>
      </c>
      <c r="AF122" s="188">
        <v>1705226760</v>
      </c>
      <c r="AG122" s="188">
        <f t="shared" si="76"/>
        <v>96916622.059999943</v>
      </c>
      <c r="AH122" s="190">
        <f t="shared" si="77"/>
        <v>2549205623.9400001</v>
      </c>
      <c r="AI122" s="715">
        <f>AC122/(AC122+AF122+AG122)</f>
        <v>0</v>
      </c>
      <c r="AJ122" s="772"/>
      <c r="AK122" s="773"/>
      <c r="AL122" s="774"/>
      <c r="AM122" s="775">
        <f t="shared" si="78"/>
        <v>0.58584260201260452</v>
      </c>
      <c r="AN122" s="191"/>
      <c r="AO122" s="761"/>
      <c r="AP122" s="192"/>
      <c r="AQ122" s="550"/>
      <c r="AR122" s="550"/>
    </row>
    <row r="123" spans="1:48" ht="98.25" customHeight="1" x14ac:dyDescent="0.35">
      <c r="A123" s="762" t="s">
        <v>34</v>
      </c>
      <c r="B123" s="182" t="s">
        <v>658</v>
      </c>
      <c r="C123" s="182">
        <v>1000</v>
      </c>
      <c r="D123" s="182" t="s">
        <v>210</v>
      </c>
      <c r="E123" s="182" t="s">
        <v>146</v>
      </c>
      <c r="F123" s="182" t="s">
        <v>146</v>
      </c>
      <c r="G123" s="182" t="s">
        <v>291</v>
      </c>
      <c r="H123" s="182">
        <v>11</v>
      </c>
      <c r="I123" s="183" t="s">
        <v>292</v>
      </c>
      <c r="J123" s="503" t="s">
        <v>298</v>
      </c>
      <c r="K123" s="184"/>
      <c r="L123" s="185"/>
      <c r="M123" s="185"/>
      <c r="N123" s="87">
        <v>1200000000</v>
      </c>
      <c r="O123" s="87">
        <v>1200000000</v>
      </c>
      <c r="P123" s="87"/>
      <c r="Q123" s="311"/>
      <c r="R123" s="186">
        <f t="shared" si="73"/>
        <v>1200000000</v>
      </c>
      <c r="S123" s="187"/>
      <c r="T123" s="187"/>
      <c r="U123" s="187"/>
      <c r="V123" s="187"/>
      <c r="W123" s="188"/>
      <c r="X123" s="188"/>
      <c r="Y123" s="189">
        <f>SUM(V123)</f>
        <v>0</v>
      </c>
      <c r="Z123" s="188"/>
      <c r="AA123" s="188">
        <f t="shared" si="74"/>
        <v>1200000000</v>
      </c>
      <c r="AB123" s="189">
        <v>1200000000</v>
      </c>
      <c r="AC123" s="310"/>
      <c r="AD123" s="188">
        <f>SUM(AB123-AC123)</f>
        <v>1200000000</v>
      </c>
      <c r="AE123" s="188">
        <f t="shared" si="75"/>
        <v>1200000000</v>
      </c>
      <c r="AF123" s="188">
        <v>1200000000</v>
      </c>
      <c r="AG123" s="188">
        <f t="shared" si="76"/>
        <v>0</v>
      </c>
      <c r="AH123" s="190">
        <f t="shared" si="77"/>
        <v>0</v>
      </c>
      <c r="AI123" s="715">
        <f>AC123/(AC123+AF123+AG123)</f>
        <v>0</v>
      </c>
      <c r="AJ123" s="772"/>
      <c r="AK123" s="773"/>
      <c r="AL123" s="774" t="e">
        <f>SUM(AE123-AF123-#REF!-#REF!)</f>
        <v>#REF!</v>
      </c>
      <c r="AM123" s="775">
        <f t="shared" si="78"/>
        <v>0</v>
      </c>
      <c r="AN123" s="191"/>
      <c r="AO123" s="761"/>
      <c r="AP123" s="193"/>
      <c r="AQ123" s="550"/>
      <c r="AR123" s="550"/>
    </row>
    <row r="124" spans="1:48" ht="102.75" customHeight="1" x14ac:dyDescent="0.35">
      <c r="A124" s="762"/>
      <c r="B124" s="182" t="s">
        <v>658</v>
      </c>
      <c r="C124" s="182">
        <v>1000</v>
      </c>
      <c r="D124" s="182" t="s">
        <v>267</v>
      </c>
      <c r="E124" s="182" t="s">
        <v>146</v>
      </c>
      <c r="F124" s="182" t="s">
        <v>146</v>
      </c>
      <c r="G124" s="182" t="s">
        <v>291</v>
      </c>
      <c r="H124" s="182">
        <v>11</v>
      </c>
      <c r="I124" s="183" t="s">
        <v>292</v>
      </c>
      <c r="J124" s="503" t="s">
        <v>679</v>
      </c>
      <c r="K124" s="184"/>
      <c r="L124" s="185"/>
      <c r="M124" s="185"/>
      <c r="N124" s="87">
        <v>3144252891</v>
      </c>
      <c r="O124" s="87">
        <v>3144252891</v>
      </c>
      <c r="P124" s="87"/>
      <c r="Q124" s="311"/>
      <c r="R124" s="186">
        <f t="shared" si="73"/>
        <v>3144252891</v>
      </c>
      <c r="S124" s="187"/>
      <c r="T124" s="187"/>
      <c r="U124" s="187"/>
      <c r="V124" s="187"/>
      <c r="W124" s="188">
        <v>982190581.19000006</v>
      </c>
      <c r="X124" s="188"/>
      <c r="Y124" s="189"/>
      <c r="Z124" s="188"/>
      <c r="AA124" s="188">
        <f t="shared" si="74"/>
        <v>2162062309.8099999</v>
      </c>
      <c r="AB124" s="189">
        <v>2157341160</v>
      </c>
      <c r="AC124" s="310"/>
      <c r="AD124" s="188"/>
      <c r="AE124" s="188">
        <f t="shared" si="75"/>
        <v>2162062309.8099999</v>
      </c>
      <c r="AF124" s="188">
        <v>2157341160</v>
      </c>
      <c r="AG124" s="188">
        <f t="shared" si="76"/>
        <v>4721149.8099999428</v>
      </c>
      <c r="AH124" s="190">
        <f t="shared" si="77"/>
        <v>982190581.19000006</v>
      </c>
      <c r="AI124" s="715">
        <f>AC124/(AC124+AF124+AG124)</f>
        <v>0</v>
      </c>
      <c r="AJ124" s="772"/>
      <c r="AK124" s="773"/>
      <c r="AL124" s="774"/>
      <c r="AM124" s="775">
        <f t="shared" si="78"/>
        <v>0.3123764580137266</v>
      </c>
      <c r="AN124" s="191"/>
      <c r="AO124" s="761"/>
      <c r="AP124" s="192"/>
      <c r="AQ124" s="550"/>
      <c r="AR124" s="550"/>
    </row>
    <row r="125" spans="1:48" ht="78.75" customHeight="1" x14ac:dyDescent="0.35">
      <c r="A125" s="762" t="s">
        <v>34</v>
      </c>
      <c r="B125" s="182">
        <v>599</v>
      </c>
      <c r="C125" s="182">
        <v>1000</v>
      </c>
      <c r="D125" s="182" t="s">
        <v>271</v>
      </c>
      <c r="E125" s="182" t="s">
        <v>146</v>
      </c>
      <c r="F125" s="182" t="s">
        <v>146</v>
      </c>
      <c r="G125" s="182" t="s">
        <v>291</v>
      </c>
      <c r="H125" s="182">
        <v>11</v>
      </c>
      <c r="I125" s="505" t="s">
        <v>295</v>
      </c>
      <c r="J125" s="504" t="s">
        <v>681</v>
      </c>
      <c r="K125" s="194"/>
      <c r="L125" s="194"/>
      <c r="M125" s="194"/>
      <c r="N125" s="87"/>
      <c r="O125" s="87">
        <v>4848618997</v>
      </c>
      <c r="P125" s="87"/>
      <c r="Q125" s="87"/>
      <c r="R125" s="186">
        <f t="shared" si="73"/>
        <v>4848618997</v>
      </c>
      <c r="S125" s="187"/>
      <c r="T125" s="187"/>
      <c r="U125" s="187"/>
      <c r="V125" s="187"/>
      <c r="W125" s="188"/>
      <c r="X125" s="188"/>
      <c r="Y125" s="189">
        <f>SUM(V125)</f>
        <v>0</v>
      </c>
      <c r="Z125" s="188"/>
      <c r="AA125" s="188">
        <f t="shared" si="74"/>
        <v>4848618997</v>
      </c>
      <c r="AB125" s="189">
        <v>4429301910</v>
      </c>
      <c r="AC125" s="310"/>
      <c r="AD125" s="188">
        <f>SUM(AB125-AC125)</f>
        <v>4429301910</v>
      </c>
      <c r="AE125" s="188">
        <f t="shared" si="75"/>
        <v>4848618997</v>
      </c>
      <c r="AF125" s="188">
        <v>4429301910</v>
      </c>
      <c r="AG125" s="188">
        <f t="shared" si="76"/>
        <v>419317087</v>
      </c>
      <c r="AH125" s="190">
        <f t="shared" si="77"/>
        <v>0</v>
      </c>
      <c r="AI125" s="715" t="s">
        <v>7</v>
      </c>
      <c r="AJ125" s="716"/>
      <c r="AK125" s="717"/>
      <c r="AL125" s="718" t="e">
        <f>SUM(AE125-AF125-#REF!-#REF!)</f>
        <v>#REF!</v>
      </c>
      <c r="AM125" s="775">
        <f t="shared" si="78"/>
        <v>0</v>
      </c>
      <c r="AN125" s="195"/>
      <c r="AO125" s="761"/>
      <c r="AP125" s="196"/>
      <c r="AQ125" s="550"/>
      <c r="AR125" s="550"/>
    </row>
    <row r="126" spans="1:48" ht="93" customHeight="1" x14ac:dyDescent="0.35">
      <c r="A126" s="762" t="s">
        <v>34</v>
      </c>
      <c r="B126" s="182" t="s">
        <v>678</v>
      </c>
      <c r="C126" s="182">
        <v>1000</v>
      </c>
      <c r="D126" s="182" t="s">
        <v>210</v>
      </c>
      <c r="E126" s="182" t="s">
        <v>146</v>
      </c>
      <c r="F126" s="182" t="s">
        <v>146</v>
      </c>
      <c r="G126" s="182" t="s">
        <v>291</v>
      </c>
      <c r="H126" s="182">
        <v>11</v>
      </c>
      <c r="I126" s="505" t="s">
        <v>295</v>
      </c>
      <c r="J126" s="504" t="s">
        <v>682</v>
      </c>
      <c r="K126" s="194"/>
      <c r="L126" s="194"/>
      <c r="M126" s="194"/>
      <c r="N126" s="87"/>
      <c r="O126" s="87">
        <v>5488158523</v>
      </c>
      <c r="P126" s="87"/>
      <c r="Q126" s="311"/>
      <c r="R126" s="186">
        <f t="shared" si="73"/>
        <v>5488158523</v>
      </c>
      <c r="S126" s="187"/>
      <c r="T126" s="187"/>
      <c r="U126" s="187"/>
      <c r="V126" s="187"/>
      <c r="W126" s="188"/>
      <c r="X126" s="188"/>
      <c r="Y126" s="189">
        <f>SUM(V126)</f>
        <v>0</v>
      </c>
      <c r="Z126" s="188"/>
      <c r="AA126" s="188">
        <f t="shared" si="74"/>
        <v>5488158523</v>
      </c>
      <c r="AB126" s="310">
        <v>5488158523</v>
      </c>
      <c r="AC126" s="310"/>
      <c r="AD126" s="188">
        <f>SUM(AB126-AC126)</f>
        <v>5488158523</v>
      </c>
      <c r="AE126" s="188">
        <f t="shared" si="75"/>
        <v>5488158523</v>
      </c>
      <c r="AF126" s="188">
        <v>5488158523</v>
      </c>
      <c r="AG126" s="188">
        <f t="shared" si="76"/>
        <v>0</v>
      </c>
      <c r="AH126" s="190">
        <f t="shared" si="77"/>
        <v>0</v>
      </c>
      <c r="AI126" s="715">
        <f>AC126/(AC126+AF126+AG126)</f>
        <v>0</v>
      </c>
      <c r="AJ126" s="716"/>
      <c r="AK126" s="717"/>
      <c r="AL126" s="718" t="e">
        <f>SUM(AE126-AF126-#REF!-#REF!)</f>
        <v>#REF!</v>
      </c>
      <c r="AM126" s="775">
        <f t="shared" si="78"/>
        <v>0</v>
      </c>
      <c r="AN126" s="195"/>
      <c r="AO126" s="761"/>
      <c r="AP126" s="303" t="s">
        <v>325</v>
      </c>
      <c r="AQ126" s="550"/>
      <c r="AR126" s="550"/>
    </row>
    <row r="127" spans="1:48" ht="93" customHeight="1" x14ac:dyDescent="0.35">
      <c r="A127" s="762"/>
      <c r="B127" s="182">
        <v>599</v>
      </c>
      <c r="C127" s="182">
        <v>1000</v>
      </c>
      <c r="D127" s="182">
        <v>5</v>
      </c>
      <c r="E127" s="182" t="s">
        <v>146</v>
      </c>
      <c r="F127" s="182" t="s">
        <v>146</v>
      </c>
      <c r="G127" s="182" t="s">
        <v>291</v>
      </c>
      <c r="H127" s="182">
        <v>11</v>
      </c>
      <c r="I127" s="505" t="s">
        <v>295</v>
      </c>
      <c r="J127" s="504" t="s">
        <v>679</v>
      </c>
      <c r="K127" s="194"/>
      <c r="L127" s="194"/>
      <c r="M127" s="194"/>
      <c r="N127" s="87"/>
      <c r="O127" s="87">
        <v>563222480</v>
      </c>
      <c r="P127" s="87"/>
      <c r="Q127" s="311"/>
      <c r="R127" s="186">
        <f t="shared" si="73"/>
        <v>563222480</v>
      </c>
      <c r="S127" s="187"/>
      <c r="T127" s="187"/>
      <c r="U127" s="187"/>
      <c r="V127" s="187"/>
      <c r="W127" s="314"/>
      <c r="X127" s="188"/>
      <c r="Y127" s="189"/>
      <c r="Z127" s="188"/>
      <c r="AA127" s="188">
        <f t="shared" si="74"/>
        <v>563222480</v>
      </c>
      <c r="AB127" s="189">
        <v>563222480</v>
      </c>
      <c r="AC127" s="310"/>
      <c r="AD127" s="188"/>
      <c r="AE127" s="188">
        <f t="shared" si="75"/>
        <v>563222480</v>
      </c>
      <c r="AF127" s="188">
        <v>563222480</v>
      </c>
      <c r="AG127" s="188">
        <f t="shared" si="76"/>
        <v>0</v>
      </c>
      <c r="AH127" s="190">
        <f t="shared" si="77"/>
        <v>0</v>
      </c>
      <c r="AI127" s="715">
        <f>AC127/(AC127+AF127+AG127)</f>
        <v>0</v>
      </c>
      <c r="AJ127" s="716"/>
      <c r="AK127" s="717"/>
      <c r="AL127" s="718"/>
      <c r="AM127" s="719">
        <f t="shared" si="78"/>
        <v>0</v>
      </c>
      <c r="AN127" s="195"/>
      <c r="AO127" s="761"/>
      <c r="AP127" s="303" t="s">
        <v>324</v>
      </c>
      <c r="AQ127" s="550"/>
      <c r="AR127" s="550"/>
    </row>
    <row r="128" spans="1:48" s="782" customFormat="1" ht="53.25" customHeight="1" x14ac:dyDescent="0.35">
      <c r="A128" s="157"/>
      <c r="B128" s="158"/>
      <c r="C128" s="158"/>
      <c r="D128" s="158"/>
      <c r="E128" s="158"/>
      <c r="F128" s="158"/>
      <c r="G128" s="158"/>
      <c r="H128" s="158"/>
      <c r="I128" s="158"/>
      <c r="J128" s="175" t="s">
        <v>299</v>
      </c>
      <c r="K128" s="176"/>
      <c r="L128" s="176"/>
      <c r="M128" s="176"/>
      <c r="N128" s="176">
        <f>SUM(N121:N127)</f>
        <v>12097418487</v>
      </c>
      <c r="O128" s="197">
        <f>SUM(O121:O127)</f>
        <v>22997418487</v>
      </c>
      <c r="P128" s="197">
        <f>SUM(P121:P126)</f>
        <v>0</v>
      </c>
      <c r="Q128" s="197">
        <f>SUM(Q121:Q127)</f>
        <v>0</v>
      </c>
      <c r="R128" s="197">
        <f>SUM(R121:R126)</f>
        <v>22434196007</v>
      </c>
      <c r="S128" s="197"/>
      <c r="T128" s="197"/>
      <c r="U128" s="197">
        <f>SUM(U121:U126)</f>
        <v>0</v>
      </c>
      <c r="V128" s="197"/>
      <c r="W128" s="197">
        <f>SUM(W121:W126)</f>
        <v>4847450250.2800007</v>
      </c>
      <c r="X128" s="197">
        <f>SUM(X121:X126)</f>
        <v>1304600000</v>
      </c>
      <c r="Y128" s="198">
        <f>SUM(Y121:Y126)</f>
        <v>0</v>
      </c>
      <c r="Z128" s="199">
        <f>SUM(Z121:Z126)</f>
        <v>0</v>
      </c>
      <c r="AA128" s="197">
        <f t="shared" ref="AA128:AH128" si="79">SUM(AA121:AA127)</f>
        <v>16845368236.719999</v>
      </c>
      <c r="AB128" s="155">
        <f t="shared" si="79"/>
        <v>16083454073</v>
      </c>
      <c r="AC128" s="307">
        <f t="shared" si="79"/>
        <v>0</v>
      </c>
      <c r="AD128" s="307">
        <f t="shared" si="79"/>
        <v>11657663673</v>
      </c>
      <c r="AE128" s="307">
        <f t="shared" si="79"/>
        <v>16845368236.719999</v>
      </c>
      <c r="AF128" s="307">
        <f t="shared" si="79"/>
        <v>16083454073</v>
      </c>
      <c r="AG128" s="307">
        <f t="shared" si="79"/>
        <v>761914163.71999979</v>
      </c>
      <c r="AH128" s="307">
        <f t="shared" si="79"/>
        <v>6152050250.2800007</v>
      </c>
      <c r="AI128" s="776">
        <f>AC128/(AC128+AF128+AG128)</f>
        <v>0</v>
      </c>
      <c r="AJ128" s="777"/>
      <c r="AK128" s="778"/>
      <c r="AL128" s="779" t="e">
        <f>SUM(AE128-AF128-#REF!-#REF!)</f>
        <v>#REF!</v>
      </c>
      <c r="AM128" s="780">
        <f t="shared" si="78"/>
        <v>0.24912092987580897</v>
      </c>
      <c r="AN128" s="195"/>
      <c r="AO128" s="769"/>
      <c r="AP128" s="781"/>
      <c r="AQ128" s="200"/>
      <c r="AR128" s="770"/>
      <c r="AS128" s="771"/>
      <c r="AV128" s="758"/>
    </row>
    <row r="129" spans="1:48" s="788" customFormat="1" x14ac:dyDescent="0.35">
      <c r="A129" s="783" t="s">
        <v>146</v>
      </c>
      <c r="B129" s="784" t="s">
        <v>146</v>
      </c>
      <c r="C129" s="784" t="s">
        <v>146</v>
      </c>
      <c r="D129" s="784" t="s">
        <v>146</v>
      </c>
      <c r="E129" s="784" t="s">
        <v>146</v>
      </c>
      <c r="F129" s="784" t="s">
        <v>146</v>
      </c>
      <c r="G129" s="784" t="s">
        <v>146</v>
      </c>
      <c r="H129" s="784" t="s">
        <v>146</v>
      </c>
      <c r="I129" s="784" t="s">
        <v>146</v>
      </c>
      <c r="J129" s="201"/>
      <c r="K129" s="765"/>
      <c r="L129" s="765"/>
      <c r="M129" s="765"/>
      <c r="N129" s="765"/>
      <c r="O129" s="173"/>
      <c r="P129" s="173"/>
      <c r="Q129" s="202"/>
      <c r="R129" s="202"/>
      <c r="S129" s="202"/>
      <c r="T129" s="202"/>
      <c r="U129" s="202"/>
      <c r="V129" s="202"/>
      <c r="W129" s="202"/>
      <c r="X129" s="202"/>
      <c r="Y129" s="203" t="s">
        <v>300</v>
      </c>
      <c r="Z129" s="204"/>
      <c r="AA129" s="202"/>
      <c r="AB129" s="202"/>
      <c r="AC129" s="202"/>
      <c r="AD129" s="304"/>
      <c r="AE129" s="178">
        <f>SUM(AA128-AC128)</f>
        <v>16845368236.719999</v>
      </c>
      <c r="AF129" s="178"/>
      <c r="AG129" s="305">
        <f>SUM(AE128-AF128)</f>
        <v>761914163.71999931</v>
      </c>
      <c r="AH129" s="305"/>
      <c r="AI129" s="306"/>
      <c r="AJ129" s="205"/>
      <c r="AK129" s="206"/>
      <c r="AL129" s="785"/>
      <c r="AM129" s="786"/>
      <c r="AN129" s="787"/>
      <c r="AP129" s="789"/>
      <c r="AQ129" s="790"/>
      <c r="AR129" s="790"/>
      <c r="AS129" s="511"/>
      <c r="AV129" s="512"/>
    </row>
    <row r="130" spans="1:48" s="788" customFormat="1" ht="27.75" customHeight="1" x14ac:dyDescent="0.35">
      <c r="A130" s="208"/>
      <c r="B130" s="791"/>
      <c r="C130" s="791"/>
      <c r="D130" s="791"/>
      <c r="E130" s="791"/>
      <c r="F130" s="791"/>
      <c r="G130" s="791"/>
      <c r="H130" s="791"/>
      <c r="I130" s="791"/>
      <c r="J130" s="792"/>
      <c r="K130" s="208"/>
      <c r="L130" s="208"/>
      <c r="M130" s="793"/>
      <c r="N130" s="208"/>
      <c r="O130" s="208"/>
      <c r="P130" s="208"/>
      <c r="Q130" s="208"/>
      <c r="R130" s="209"/>
      <c r="S130" s="209"/>
      <c r="T130" s="209"/>
      <c r="U130" s="210"/>
      <c r="V130" s="210"/>
      <c r="W130" s="210"/>
      <c r="X130" s="208"/>
      <c r="Y130" s="211"/>
      <c r="Z130" s="212"/>
      <c r="AA130" s="208"/>
      <c r="AB130" s="213"/>
      <c r="AC130" s="213"/>
      <c r="AD130" s="213"/>
      <c r="AE130" s="212"/>
      <c r="AF130" s="214" t="e">
        <f>#REF!+AF126+AF121+#REF!</f>
        <v>#REF!</v>
      </c>
      <c r="AG130" s="214" t="e">
        <f>#REF!+AG126+AG121+#REF!</f>
        <v>#REF!</v>
      </c>
      <c r="AH130" s="215"/>
      <c r="AI130" s="216"/>
      <c r="AJ130" s="212"/>
      <c r="AK130" s="217"/>
      <c r="AM130" s="794"/>
      <c r="AN130" s="787"/>
      <c r="AQ130" s="510"/>
      <c r="AR130" s="510"/>
      <c r="AS130" s="511"/>
      <c r="AV130" s="512"/>
    </row>
    <row r="131" spans="1:48" s="788" customFormat="1" ht="66" customHeight="1" x14ac:dyDescent="0.35">
      <c r="A131" s="208"/>
      <c r="B131" s="791" t="s">
        <v>7</v>
      </c>
      <c r="C131" s="791"/>
      <c r="D131" s="791"/>
      <c r="E131" s="791"/>
      <c r="F131" s="791"/>
      <c r="G131" s="791"/>
      <c r="H131" s="791"/>
      <c r="I131" s="791"/>
      <c r="J131" s="792"/>
      <c r="K131" s="208"/>
      <c r="L131" s="208"/>
      <c r="M131" s="793"/>
      <c r="N131" s="208"/>
      <c r="O131" s="208"/>
      <c r="P131" s="208"/>
      <c r="Q131" s="208"/>
      <c r="R131" s="209"/>
      <c r="S131" s="209"/>
      <c r="T131" s="209"/>
      <c r="U131" s="210"/>
      <c r="V131" s="210"/>
      <c r="W131" s="210"/>
      <c r="X131" s="816" t="s">
        <v>301</v>
      </c>
      <c r="Y131" s="817"/>
      <c r="Z131" s="817"/>
      <c r="AA131" s="817"/>
      <c r="AB131" s="817"/>
      <c r="AC131" s="817"/>
      <c r="AD131" s="817"/>
      <c r="AE131" s="817"/>
      <c r="AF131" s="817"/>
      <c r="AG131" s="817"/>
      <c r="AH131" s="817"/>
      <c r="AI131" s="218"/>
      <c r="AJ131" s="219"/>
      <c r="AK131" s="219"/>
      <c r="AL131" s="219"/>
      <c r="AM131" s="219"/>
      <c r="AN131" s="787"/>
      <c r="AQ131" s="510"/>
      <c r="AR131" s="510"/>
      <c r="AS131" s="511"/>
      <c r="AV131" s="512"/>
    </row>
    <row r="132" spans="1:48" s="788" customFormat="1" ht="81.75" customHeight="1" x14ac:dyDescent="0.35">
      <c r="A132" s="208"/>
      <c r="B132" s="791"/>
      <c r="C132" s="791"/>
      <c r="D132" s="791"/>
      <c r="E132" s="791"/>
      <c r="F132" s="791"/>
      <c r="G132" s="791"/>
      <c r="H132" s="791"/>
      <c r="I132" s="791"/>
      <c r="J132" s="795"/>
      <c r="K132" s="208"/>
      <c r="L132" s="208"/>
      <c r="M132" s="208"/>
      <c r="N132" s="208"/>
      <c r="O132" s="210"/>
      <c r="P132" s="210"/>
      <c r="Q132" s="220"/>
      <c r="R132" s="220"/>
      <c r="S132" s="220"/>
      <c r="T132" s="220"/>
      <c r="U132" s="210"/>
      <c r="V132" s="210"/>
      <c r="W132" s="210"/>
      <c r="X132" s="818" t="s">
        <v>302</v>
      </c>
      <c r="Y132" s="819"/>
      <c r="Z132" s="820"/>
      <c r="AA132" s="221" t="s">
        <v>303</v>
      </c>
      <c r="AB132" s="222" t="s">
        <v>174</v>
      </c>
      <c r="AC132" s="223" t="s">
        <v>175</v>
      </c>
      <c r="AD132" s="224" t="s">
        <v>304</v>
      </c>
      <c r="AE132" s="225" t="s">
        <v>305</v>
      </c>
      <c r="AF132" s="225" t="s">
        <v>178</v>
      </c>
      <c r="AG132" s="225" t="s">
        <v>179</v>
      </c>
      <c r="AH132" s="332" t="s">
        <v>306</v>
      </c>
      <c r="AI132" s="332"/>
      <c r="AJ132" s="332" t="s">
        <v>181</v>
      </c>
      <c r="AK132" s="332" t="s">
        <v>181</v>
      </c>
      <c r="AL132" s="332" t="s">
        <v>181</v>
      </c>
      <c r="AM132" s="332" t="s">
        <v>151</v>
      </c>
      <c r="AN132" s="787"/>
      <c r="AQ132" s="510"/>
      <c r="AR132" s="510"/>
      <c r="AS132" s="511"/>
      <c r="AV132" s="512"/>
    </row>
    <row r="133" spans="1:48" s="788" customFormat="1" ht="60.75" customHeight="1" x14ac:dyDescent="0.35">
      <c r="A133" s="208"/>
      <c r="B133" s="791"/>
      <c r="C133" s="791"/>
      <c r="D133" s="791"/>
      <c r="E133" s="791"/>
      <c r="F133" s="791"/>
      <c r="G133" s="791"/>
      <c r="H133" s="791"/>
      <c r="I133" s="791"/>
      <c r="J133" s="226"/>
      <c r="K133" s="227"/>
      <c r="L133" s="227"/>
      <c r="M133" s="227"/>
      <c r="N133" s="227"/>
      <c r="O133" s="228"/>
      <c r="P133" s="228"/>
      <c r="Q133" s="228"/>
      <c r="R133" s="229"/>
      <c r="S133" s="229"/>
      <c r="T133" s="229"/>
      <c r="U133" s="210"/>
      <c r="V133" s="210"/>
      <c r="W133" s="210"/>
      <c r="X133" s="821" t="s">
        <v>307</v>
      </c>
      <c r="Y133" s="821"/>
      <c r="Z133" s="821"/>
      <c r="AA133" s="804">
        <f>SUM(AA110)</f>
        <v>1118833472.3899999</v>
      </c>
      <c r="AB133" s="804">
        <f>SUM(AB110)</f>
        <v>1112542640</v>
      </c>
      <c r="AC133" s="230">
        <f>SUM(AC110)</f>
        <v>0</v>
      </c>
      <c r="AD133" s="230">
        <f>SUM(AD112)</f>
        <v>1112542640</v>
      </c>
      <c r="AE133" s="230">
        <f>SUM(AE110)</f>
        <v>1118833472.3899999</v>
      </c>
      <c r="AF133" s="230">
        <f>SUM(AF110)</f>
        <v>1112542640</v>
      </c>
      <c r="AG133" s="230">
        <f>SUM(AG110)</f>
        <v>6290832.3900000155</v>
      </c>
      <c r="AH133" s="333">
        <f>AC133/(AC133+AF133+AG133)</f>
        <v>0</v>
      </c>
      <c r="AI133" s="334"/>
      <c r="AJ133" s="231"/>
      <c r="AK133" s="232"/>
      <c r="AL133" s="233"/>
      <c r="AM133" s="234"/>
      <c r="AN133" s="235"/>
      <c r="AQ133" s="510"/>
      <c r="AR133" s="510"/>
      <c r="AS133" s="511"/>
      <c r="AV133" s="512"/>
    </row>
    <row r="134" spans="1:48" s="788" customFormat="1" ht="45" customHeight="1" x14ac:dyDescent="0.35">
      <c r="A134" s="208"/>
      <c r="B134" s="791"/>
      <c r="C134" s="791"/>
      <c r="D134" s="791"/>
      <c r="E134" s="791"/>
      <c r="F134" s="791"/>
      <c r="G134" s="791"/>
      <c r="H134" s="791"/>
      <c r="I134" s="791"/>
      <c r="J134" s="796"/>
      <c r="K134" s="240"/>
      <c r="L134" s="202"/>
      <c r="M134" s="241"/>
      <c r="N134" s="209"/>
      <c r="O134" s="220"/>
      <c r="P134" s="220"/>
      <c r="Q134" s="220"/>
      <c r="R134" s="220"/>
      <c r="S134" s="220"/>
      <c r="T134" s="220"/>
      <c r="U134" s="220"/>
      <c r="V134" s="220"/>
      <c r="W134" s="220"/>
      <c r="X134" s="822" t="s">
        <v>308</v>
      </c>
      <c r="Y134" s="822"/>
      <c r="Z134" s="822"/>
      <c r="AA134" s="805">
        <f t="shared" ref="AA134:AG134" si="80">SUM(AA128)</f>
        <v>16845368236.719999</v>
      </c>
      <c r="AB134" s="805">
        <f t="shared" si="80"/>
        <v>16083454073</v>
      </c>
      <c r="AC134" s="230">
        <f t="shared" si="80"/>
        <v>0</v>
      </c>
      <c r="AD134" s="230">
        <f t="shared" si="80"/>
        <v>11657663673</v>
      </c>
      <c r="AE134" s="230">
        <f t="shared" si="80"/>
        <v>16845368236.719999</v>
      </c>
      <c r="AF134" s="230">
        <f t="shared" si="80"/>
        <v>16083454073</v>
      </c>
      <c r="AG134" s="230">
        <f t="shared" si="80"/>
        <v>761914163.71999979</v>
      </c>
      <c r="AH134" s="333">
        <f>AC134/(AC134+AF134+AG134)</f>
        <v>0</v>
      </c>
      <c r="AI134" s="334"/>
      <c r="AJ134" s="231"/>
      <c r="AK134" s="232"/>
      <c r="AL134" s="233"/>
      <c r="AM134" s="234">
        <f>SUM(AM128)</f>
        <v>0.24912092987580897</v>
      </c>
      <c r="AN134" s="235"/>
      <c r="AQ134" s="510"/>
      <c r="AR134" s="510"/>
      <c r="AS134" s="511"/>
      <c r="AV134" s="512"/>
    </row>
    <row r="135" spans="1:48" s="788" customFormat="1" ht="45.75" customHeight="1" x14ac:dyDescent="0.35">
      <c r="A135" s="208"/>
      <c r="B135" s="791"/>
      <c r="C135" s="791"/>
      <c r="D135" s="791"/>
      <c r="E135" s="791"/>
      <c r="F135" s="791"/>
      <c r="G135" s="791"/>
      <c r="H135" s="791"/>
      <c r="I135" s="791"/>
      <c r="J135" s="239"/>
      <c r="K135" s="240"/>
      <c r="L135" s="202"/>
      <c r="M135" s="241"/>
      <c r="N135" s="209"/>
      <c r="O135" s="220"/>
      <c r="P135" s="220"/>
      <c r="Q135" s="220"/>
      <c r="R135" s="220"/>
      <c r="S135" s="220"/>
      <c r="T135" s="220"/>
      <c r="U135" s="220"/>
      <c r="V135" s="220"/>
      <c r="W135" s="220"/>
      <c r="X135" s="823" t="s">
        <v>309</v>
      </c>
      <c r="Y135" s="824"/>
      <c r="Z135" s="825"/>
      <c r="AA135" s="230">
        <f t="shared" ref="AA135:AG135" si="81">SUM(AA133:AA134)</f>
        <v>17964201709.110001</v>
      </c>
      <c r="AB135" s="230">
        <f t="shared" si="81"/>
        <v>17195996713</v>
      </c>
      <c r="AC135" s="230">
        <f t="shared" si="81"/>
        <v>0</v>
      </c>
      <c r="AD135" s="230">
        <f t="shared" si="81"/>
        <v>12770206313</v>
      </c>
      <c r="AE135" s="230">
        <f t="shared" si="81"/>
        <v>17964201709.110001</v>
      </c>
      <c r="AF135" s="230">
        <f t="shared" si="81"/>
        <v>17195996713</v>
      </c>
      <c r="AG135" s="230">
        <f t="shared" si="81"/>
        <v>768204996.10999978</v>
      </c>
      <c r="AH135" s="333">
        <f>AC135/(AC135+AF135+AG135)</f>
        <v>0</v>
      </c>
      <c r="AI135" s="334"/>
      <c r="AJ135" s="334" t="e">
        <f>AVERAGE(AJ133:AJ134)</f>
        <v>#DIV/0!</v>
      </c>
      <c r="AK135" s="334" t="e">
        <f>AVERAGE(AK133:AK134)</f>
        <v>#DIV/0!</v>
      </c>
      <c r="AL135" s="334" t="e">
        <f>AVERAGE(AL133:AL134)</f>
        <v>#DIV/0!</v>
      </c>
      <c r="AM135" s="334">
        <f>AVERAGE(AM133:AM134)</f>
        <v>0.24912092987580897</v>
      </c>
      <c r="AN135" s="787"/>
      <c r="AQ135" s="510"/>
      <c r="AR135" s="510"/>
      <c r="AS135" s="511"/>
      <c r="AV135" s="512"/>
    </row>
    <row r="136" spans="1:48" s="788" customFormat="1" ht="55.9" customHeight="1" x14ac:dyDescent="0.35">
      <c r="A136" s="208"/>
      <c r="B136" s="791"/>
      <c r="C136" s="791"/>
      <c r="D136" s="791"/>
      <c r="E136" s="791"/>
      <c r="F136" s="791"/>
      <c r="G136" s="791"/>
      <c r="H136" s="791"/>
      <c r="I136" s="791"/>
      <c r="J136" s="239"/>
      <c r="K136" s="240"/>
      <c r="L136" s="202"/>
      <c r="M136" s="241"/>
      <c r="N136" s="209"/>
      <c r="O136" s="220"/>
      <c r="P136" s="220"/>
      <c r="Q136" s="220"/>
      <c r="R136" s="220"/>
      <c r="S136" s="220"/>
      <c r="T136" s="220"/>
      <c r="U136" s="220"/>
      <c r="V136" s="220"/>
      <c r="W136" s="220"/>
      <c r="X136" s="220"/>
      <c r="Y136" s="237"/>
      <c r="Z136" s="220"/>
      <c r="AA136" s="826"/>
      <c r="AB136" s="827"/>
      <c r="AC136" s="827"/>
      <c r="AD136" s="827"/>
      <c r="AE136" s="827"/>
      <c r="AF136" s="827"/>
      <c r="AG136" s="828"/>
      <c r="AH136" s="238"/>
      <c r="AI136" s="228"/>
      <c r="AJ136" s="210"/>
      <c r="AK136" s="174"/>
      <c r="AM136" s="794"/>
      <c r="AN136" s="787"/>
      <c r="AQ136" s="510"/>
      <c r="AR136" s="510"/>
      <c r="AS136" s="511"/>
      <c r="AV136" s="512"/>
    </row>
    <row r="137" spans="1:48" s="788" customFormat="1" ht="32.25" customHeight="1" x14ac:dyDescent="0.35">
      <c r="A137" s="208"/>
      <c r="B137" s="791"/>
      <c r="C137" s="791"/>
      <c r="D137" s="791"/>
      <c r="E137" s="791"/>
      <c r="F137" s="791"/>
      <c r="G137" s="791"/>
      <c r="H137" s="791"/>
      <c r="I137" s="791"/>
      <c r="J137" s="239"/>
      <c r="K137" s="240"/>
      <c r="L137" s="202"/>
      <c r="M137" s="241"/>
      <c r="N137" s="209"/>
      <c r="O137" s="220"/>
      <c r="P137" s="220"/>
      <c r="Q137" s="220"/>
      <c r="R137" s="242"/>
      <c r="S137" s="242"/>
      <c r="T137" s="242"/>
      <c r="U137" s="220"/>
      <c r="V137" s="220"/>
      <c r="W137" s="220"/>
      <c r="X137" s="220"/>
      <c r="Y137" s="237"/>
      <c r="Z137" s="220"/>
      <c r="AA137" s="243">
        <f>SUBTOTAL(9,AA121:AA126)</f>
        <v>16282145756.719999</v>
      </c>
      <c r="AB137" s="244">
        <f>SUBTOTAL(9,AB121:AB126)</f>
        <v>15520231593</v>
      </c>
      <c r="AC137" s="244">
        <f>SUBTOTAL(9,AC121:AC126)</f>
        <v>0</v>
      </c>
      <c r="AD137" s="244">
        <f>SUM(AB135-AC135)</f>
        <v>17195996713</v>
      </c>
      <c r="AE137" s="244">
        <f>SUM(AA135-AC135)</f>
        <v>17964201709.110001</v>
      </c>
      <c r="AF137" s="244">
        <f>SUM(AB135-AC135)</f>
        <v>17195996713</v>
      </c>
      <c r="AG137" s="245">
        <f>SUM(AE134-AF134)</f>
        <v>761914163.71999931</v>
      </c>
      <c r="AH137" s="246"/>
      <c r="AI137" s="247"/>
      <c r="AJ137" s="248"/>
      <c r="AK137" s="174"/>
      <c r="AM137" s="794"/>
      <c r="AN137" s="787"/>
      <c r="AQ137" s="510"/>
      <c r="AR137" s="510"/>
      <c r="AS137" s="511"/>
      <c r="AV137" s="512"/>
    </row>
    <row r="138" spans="1:48" s="788" customFormat="1" x14ac:dyDescent="0.35">
      <c r="A138" s="208"/>
      <c r="B138" s="791"/>
      <c r="C138" s="791"/>
      <c r="D138" s="791"/>
      <c r="E138" s="791"/>
      <c r="F138" s="791"/>
      <c r="G138" s="791"/>
      <c r="H138" s="791"/>
      <c r="I138" s="791"/>
      <c r="J138" s="239"/>
      <c r="K138" s="797"/>
      <c r="L138" s="798"/>
      <c r="M138" s="799"/>
      <c r="N138" s="208"/>
      <c r="O138" s="210"/>
      <c r="P138" s="210"/>
      <c r="Q138" s="210"/>
      <c r="R138" s="249"/>
      <c r="S138" s="249"/>
      <c r="T138" s="249"/>
      <c r="U138" s="220"/>
      <c r="V138" s="220"/>
      <c r="W138" s="210"/>
      <c r="X138" s="210"/>
      <c r="Y138" s="250"/>
      <c r="Z138" s="210"/>
      <c r="AA138" s="243"/>
      <c r="AB138" s="244"/>
      <c r="AC138" s="244"/>
      <c r="AD138" s="244"/>
      <c r="AE138" s="244"/>
      <c r="AF138" s="244"/>
      <c r="AG138" s="251">
        <f>SUM(AA133-AF133)</f>
        <v>6290832.3899998665</v>
      </c>
      <c r="AH138" s="246"/>
      <c r="AI138" s="247"/>
      <c r="AJ138" s="248"/>
      <c r="AK138" s="174"/>
      <c r="AM138" s="794"/>
      <c r="AN138" s="787"/>
      <c r="AQ138" s="510"/>
      <c r="AR138" s="510"/>
      <c r="AS138" s="511"/>
      <c r="AV138" s="512"/>
    </row>
    <row r="139" spans="1:48" s="788" customFormat="1" ht="24" thickBot="1" x14ac:dyDescent="0.4">
      <c r="A139" s="208"/>
      <c r="B139" s="791"/>
      <c r="C139" s="791"/>
      <c r="D139" s="791"/>
      <c r="E139" s="791"/>
      <c r="F139" s="791"/>
      <c r="G139" s="791"/>
      <c r="H139" s="791"/>
      <c r="I139" s="791"/>
      <c r="J139" s="239"/>
      <c r="K139" s="240"/>
      <c r="L139" s="202"/>
      <c r="M139" s="241"/>
      <c r="N139" s="209"/>
      <c r="O139" s="220"/>
      <c r="P139" s="220"/>
      <c r="Q139" s="220"/>
      <c r="R139" s="242"/>
      <c r="S139" s="242"/>
      <c r="T139" s="242"/>
      <c r="U139" s="220"/>
      <c r="V139" s="220"/>
      <c r="W139" s="220"/>
      <c r="X139" s="220"/>
      <c r="Y139" s="237"/>
      <c r="Z139" s="220"/>
      <c r="AA139" s="252" t="s">
        <v>184</v>
      </c>
      <c r="AB139" s="253"/>
      <c r="AC139" s="253"/>
      <c r="AD139" s="253"/>
      <c r="AE139" s="253">
        <f>SUM(AE135-AF135)</f>
        <v>768204996.11000061</v>
      </c>
      <c r="AF139" s="253">
        <f>SUM(AG139-AG135)</f>
        <v>8.3446502685546875E-7</v>
      </c>
      <c r="AG139" s="254">
        <f>SUM(AE135-AF135)</f>
        <v>768204996.11000061</v>
      </c>
      <c r="AH139" s="246"/>
      <c r="AI139" s="247"/>
      <c r="AJ139" s="248"/>
      <c r="AK139" s="174"/>
      <c r="AM139" s="794"/>
      <c r="AN139" s="787"/>
      <c r="AQ139" s="510"/>
      <c r="AR139" s="510"/>
      <c r="AS139" s="511"/>
      <c r="AV139" s="512"/>
    </row>
    <row r="140" spans="1:48" s="788" customFormat="1" ht="93" customHeight="1" x14ac:dyDescent="0.35">
      <c r="A140" s="208"/>
      <c r="B140" s="791"/>
      <c r="C140" s="791"/>
      <c r="D140" s="791"/>
      <c r="E140" s="791"/>
      <c r="F140" s="791"/>
      <c r="G140" s="791"/>
      <c r="H140" s="791"/>
      <c r="I140" s="791"/>
      <c r="J140" s="239"/>
      <c r="K140" s="240"/>
      <c r="L140" s="202"/>
      <c r="M140" s="241"/>
      <c r="N140" s="209"/>
      <c r="O140" s="220"/>
      <c r="P140" s="220"/>
      <c r="Q140" s="220"/>
      <c r="R140" s="220"/>
      <c r="S140" s="220"/>
      <c r="T140" s="220"/>
      <c r="U140" s="220"/>
      <c r="V140" s="220"/>
      <c r="W140" s="220"/>
      <c r="X140" s="220"/>
      <c r="Y140" s="237"/>
      <c r="Z140" s="220"/>
      <c r="AA140" s="210"/>
      <c r="AB140" s="255"/>
      <c r="AC140" s="256"/>
      <c r="AD140" s="210"/>
      <c r="AE140" s="256"/>
      <c r="AF140" s="210"/>
      <c r="AG140" s="210"/>
      <c r="AH140" s="257"/>
      <c r="AI140" s="228"/>
      <c r="AJ140" s="210"/>
      <c r="AK140" s="258"/>
      <c r="AM140" s="794"/>
      <c r="AN140" s="787"/>
      <c r="AQ140" s="510"/>
      <c r="AR140" s="510"/>
      <c r="AS140" s="511"/>
      <c r="AV140" s="512"/>
    </row>
    <row r="141" spans="1:48" s="788" customFormat="1" ht="58.15" customHeight="1" x14ac:dyDescent="0.35">
      <c r="A141" s="208"/>
      <c r="B141" s="791"/>
      <c r="C141" s="791"/>
      <c r="D141" s="791"/>
      <c r="E141" s="791"/>
      <c r="F141" s="791"/>
      <c r="G141" s="791"/>
      <c r="H141" s="791"/>
      <c r="I141" s="791"/>
      <c r="J141" s="239"/>
      <c r="K141" s="240"/>
      <c r="L141" s="202"/>
      <c r="M141" s="241"/>
      <c r="N141" s="209"/>
      <c r="O141" s="220"/>
      <c r="P141" s="220"/>
      <c r="Q141" s="220"/>
      <c r="R141" s="220"/>
      <c r="S141" s="220"/>
      <c r="T141" s="220"/>
      <c r="U141" s="220"/>
      <c r="V141" s="220"/>
      <c r="W141" s="220"/>
      <c r="X141" s="220"/>
      <c r="Y141" s="237"/>
      <c r="Z141" s="259"/>
      <c r="AA141" s="260"/>
      <c r="AB141" s="260"/>
      <c r="AC141" s="261"/>
      <c r="AD141" s="261"/>
      <c r="AE141" s="261"/>
      <c r="AF141" s="261"/>
      <c r="AG141" s="261"/>
      <c r="AH141" s="257"/>
      <c r="AI141" s="228"/>
      <c r="AJ141" s="210"/>
      <c r="AK141" s="800"/>
      <c r="AL141" s="210"/>
      <c r="AM141" s="811"/>
      <c r="AN141" s="787"/>
      <c r="AQ141" s="510"/>
      <c r="AR141" s="510"/>
      <c r="AS141" s="511"/>
      <c r="AV141" s="512"/>
    </row>
    <row r="142" spans="1:48" s="788" customFormat="1" ht="31.9" customHeight="1" x14ac:dyDescent="0.35">
      <c r="A142" s="208"/>
      <c r="B142" s="791"/>
      <c r="C142" s="791"/>
      <c r="D142" s="791"/>
      <c r="E142" s="791"/>
      <c r="F142" s="791"/>
      <c r="G142" s="791"/>
      <c r="H142" s="791"/>
      <c r="I142" s="791"/>
      <c r="J142" s="239"/>
      <c r="K142" s="797"/>
      <c r="L142" s="798"/>
      <c r="M142" s="799"/>
      <c r="N142" s="208"/>
      <c r="O142" s="210"/>
      <c r="P142" s="210"/>
      <c r="Q142" s="210"/>
      <c r="R142" s="249"/>
      <c r="S142" s="249"/>
      <c r="T142" s="249"/>
      <c r="U142" s="210"/>
      <c r="V142" s="210"/>
      <c r="W142" s="210"/>
      <c r="X142" s="210"/>
      <c r="Y142" s="250"/>
      <c r="Z142" s="262"/>
      <c r="AA142" s="263"/>
      <c r="AB142" s="263"/>
      <c r="AC142" s="263"/>
      <c r="AD142" s="263"/>
      <c r="AE142" s="263"/>
      <c r="AF142" s="812"/>
      <c r="AG142" s="813"/>
      <c r="AH142" s="264"/>
      <c r="AI142" s="335"/>
      <c r="AJ142" s="335"/>
      <c r="AK142" s="800"/>
      <c r="AL142" s="265"/>
      <c r="AM142" s="811"/>
      <c r="AN142" s="787"/>
      <c r="AQ142" s="510"/>
      <c r="AR142" s="510"/>
      <c r="AS142" s="511"/>
      <c r="AV142" s="512"/>
    </row>
    <row r="143" spans="1:48" s="788" customFormat="1" ht="51" customHeight="1" x14ac:dyDescent="0.4">
      <c r="A143" s="208"/>
      <c r="B143" s="791"/>
      <c r="C143" s="791"/>
      <c r="D143" s="791"/>
      <c r="E143" s="791"/>
      <c r="F143" s="791"/>
      <c r="G143" s="791"/>
      <c r="H143" s="791"/>
      <c r="I143" s="791"/>
      <c r="J143" s="239"/>
      <c r="K143" s="240"/>
      <c r="L143" s="202"/>
      <c r="M143" s="241"/>
      <c r="N143" s="209"/>
      <c r="O143" s="220"/>
      <c r="P143" s="220"/>
      <c r="Q143" s="220"/>
      <c r="R143" s="242"/>
      <c r="S143" s="242"/>
      <c r="T143" s="242"/>
      <c r="U143" s="220"/>
      <c r="V143" s="220"/>
      <c r="W143" s="220"/>
      <c r="X143" s="220"/>
      <c r="Y143" s="237"/>
      <c r="Z143" s="259"/>
      <c r="AA143" s="266"/>
      <c r="AB143" s="266"/>
      <c r="AC143" s="267"/>
      <c r="AD143" s="267"/>
      <c r="AE143" s="267"/>
      <c r="AF143" s="267"/>
      <c r="AG143" s="267"/>
      <c r="AH143" s="246"/>
      <c r="AI143" s="336"/>
      <c r="AJ143" s="268"/>
      <c r="AK143" s="109"/>
      <c r="AL143" s="268"/>
      <c r="AM143" s="269"/>
      <c r="AN143" s="787"/>
      <c r="AQ143" s="510"/>
      <c r="AR143" s="510"/>
      <c r="AS143" s="511"/>
      <c r="AV143" s="512"/>
    </row>
    <row r="144" spans="1:48" s="788" customFormat="1" ht="42.75" customHeight="1" x14ac:dyDescent="0.4">
      <c r="A144" s="208"/>
      <c r="B144" s="791"/>
      <c r="C144" s="791"/>
      <c r="D144" s="791"/>
      <c r="E144" s="791"/>
      <c r="F144" s="791"/>
      <c r="G144" s="791"/>
      <c r="H144" s="791"/>
      <c r="I144" s="791"/>
      <c r="J144" s="208"/>
      <c r="K144" s="208"/>
      <c r="L144" s="208"/>
      <c r="M144" s="208"/>
      <c r="N144" s="208"/>
      <c r="O144" s="210"/>
      <c r="P144" s="210"/>
      <c r="Q144" s="210"/>
      <c r="R144" s="220"/>
      <c r="S144" s="220"/>
      <c r="T144" s="220"/>
      <c r="U144" s="210"/>
      <c r="V144" s="210"/>
      <c r="W144" s="210"/>
      <c r="X144" s="210"/>
      <c r="Y144" s="250"/>
      <c r="Z144" s="270"/>
      <c r="AA144" s="266"/>
      <c r="AB144" s="266"/>
      <c r="AC144" s="266"/>
      <c r="AD144" s="266"/>
      <c r="AE144" s="266"/>
      <c r="AF144" s="814"/>
      <c r="AG144" s="815"/>
      <c r="AH144" s="271"/>
      <c r="AI144" s="336"/>
      <c r="AJ144" s="268"/>
      <c r="AK144" s="109"/>
      <c r="AL144" s="268"/>
      <c r="AM144" s="269"/>
      <c r="AN144" s="787"/>
      <c r="AQ144" s="510"/>
      <c r="AR144" s="510"/>
      <c r="AS144" s="511"/>
      <c r="AV144" s="512"/>
    </row>
    <row r="145" spans="5:39" x14ac:dyDescent="0.35">
      <c r="P145" s="209">
        <f>SUM(Q143-P143)</f>
        <v>0</v>
      </c>
      <c r="Z145" s="220"/>
      <c r="AA145" s="272"/>
      <c r="AB145" s="272"/>
      <c r="AC145" s="273"/>
      <c r="AD145" s="273"/>
      <c r="AE145" s="273"/>
      <c r="AF145" s="273"/>
      <c r="AG145" s="273"/>
      <c r="AH145" s="246"/>
      <c r="AI145" s="336"/>
      <c r="AJ145" s="268"/>
      <c r="AK145" s="109"/>
      <c r="AL145" s="268"/>
      <c r="AM145" s="269"/>
    </row>
    <row r="146" spans="5:39" x14ac:dyDescent="0.35">
      <c r="E146" s="801"/>
      <c r="AC146" s="802"/>
      <c r="AD146" s="802"/>
      <c r="AE146" s="802"/>
      <c r="AF146" s="802"/>
      <c r="AG146" s="802"/>
      <c r="AK146" s="803"/>
    </row>
    <row r="147" spans="5:39" x14ac:dyDescent="0.35">
      <c r="AE147" s="508"/>
      <c r="AG147" s="508"/>
    </row>
    <row r="148" spans="5:39" x14ac:dyDescent="0.35">
      <c r="AC148" s="508"/>
    </row>
    <row r="149" spans="5:39" x14ac:dyDescent="0.35">
      <c r="AE149" s="508"/>
    </row>
    <row r="150" spans="5:39" x14ac:dyDescent="0.35">
      <c r="AF150" s="508"/>
    </row>
  </sheetData>
  <autoFilter ref="A5:WXD5">
    <filterColumn colId="42" showButton="0"/>
  </autoFilter>
  <mergeCells count="22">
    <mergeCell ref="B120:J120"/>
    <mergeCell ref="A1:AB1"/>
    <mergeCell ref="A2:AB2"/>
    <mergeCell ref="B3:I3"/>
    <mergeCell ref="K4:K5"/>
    <mergeCell ref="L4:L5"/>
    <mergeCell ref="M4:M5"/>
    <mergeCell ref="AB4:AF4"/>
    <mergeCell ref="AM4:AM5"/>
    <mergeCell ref="AQ5:AR5"/>
    <mergeCell ref="B113:I115"/>
    <mergeCell ref="M113:M115"/>
    <mergeCell ref="B117:J117"/>
    <mergeCell ref="AM141:AM142"/>
    <mergeCell ref="AF142:AG142"/>
    <mergeCell ref="AF144:AG144"/>
    <mergeCell ref="X131:AH131"/>
    <mergeCell ref="X132:Z132"/>
    <mergeCell ref="X133:Z133"/>
    <mergeCell ref="X134:Z134"/>
    <mergeCell ref="X135:Z135"/>
    <mergeCell ref="AA136:AG136"/>
  </mergeCells>
  <pageMargins left="1.299212598425197" right="0" top="0.39370078740157483" bottom="0" header="0.78740157480314965" footer="0.78740157480314965"/>
  <pageSetup paperSize="5" scale="65" orientation="landscape" r:id="rId1"/>
  <headerFooter alignWithMargins="0"/>
  <rowBreaks count="3" manualBreakCount="3">
    <brk id="57" max="14" man="1"/>
    <brk id="76" max="14" man="1"/>
    <brk id="139" max="16383" man="1"/>
  </rowBreaks>
  <colBreaks count="1" manualBreakCount="1">
    <brk id="39" max="126" man="1"/>
  </col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235"/>
  <sheetViews>
    <sheetView tabSelected="1" zoomScale="10" zoomScaleNormal="10" zoomScaleSheetLayoutView="10" zoomScalePageLayoutView="24" workbookViewId="0">
      <selection activeCell="AB234" sqref="AB234"/>
    </sheetView>
  </sheetViews>
  <sheetFormatPr baseColWidth="10" defaultRowHeight="272.45" customHeight="1" x14ac:dyDescent="0.65"/>
  <cols>
    <col min="1" max="1" width="12.7265625" style="387" customWidth="1"/>
    <col min="2" max="2" width="33.81640625" style="500" customWidth="1"/>
    <col min="3" max="3" width="31.90625" customWidth="1"/>
    <col min="4" max="4" width="31.1796875" customWidth="1"/>
    <col min="5" max="5" width="55.90625" customWidth="1"/>
    <col min="6" max="6" width="15.7265625" customWidth="1"/>
    <col min="7" max="7" width="18.08984375" customWidth="1"/>
    <col min="8" max="8" width="24.81640625" customWidth="1"/>
    <col min="9" max="9" width="18.54296875" customWidth="1"/>
    <col min="10" max="10" width="27.36328125" style="301" customWidth="1"/>
    <col min="11" max="11" width="31.453125" customWidth="1"/>
    <col min="12" max="12" width="49.90625" customWidth="1"/>
    <col min="13" max="13" width="50.90625" style="386" customWidth="1"/>
    <col min="14" max="14" width="47.6328125" style="386" customWidth="1"/>
    <col min="15" max="15" width="12" customWidth="1"/>
    <col min="16" max="16" width="20.26953125" customWidth="1"/>
    <col min="17" max="17" width="36.81640625" customWidth="1"/>
    <col min="18" max="18" width="3.90625" style="26" customWidth="1"/>
    <col min="19" max="19" width="13.7265625" customWidth="1"/>
    <col min="20" max="20" width="31.08984375" customWidth="1"/>
    <col min="21" max="21" width="22" customWidth="1"/>
    <col min="22" max="22" width="39.08984375" customWidth="1"/>
    <col min="23" max="23" width="25.6328125" customWidth="1"/>
    <col min="24" max="24" width="47.90625" style="388" customWidth="1"/>
    <col min="25" max="26" width="39.7265625" style="388" customWidth="1"/>
    <col min="27" max="27" width="44.453125" customWidth="1"/>
    <col min="28" max="28" width="31.453125" customWidth="1"/>
    <col min="29" max="29" width="35.26953125" customWidth="1"/>
    <col min="30" max="31" width="15.08984375" customWidth="1"/>
    <col min="32" max="32" width="25.08984375" customWidth="1"/>
    <col min="33" max="33" width="30.26953125" customWidth="1"/>
  </cols>
  <sheetData>
    <row r="1" spans="1:33" ht="61.5" x14ac:dyDescent="0.55000000000000004">
      <c r="A1" s="337"/>
      <c r="B1" s="490"/>
      <c r="C1" s="1"/>
      <c r="D1" s="2"/>
      <c r="E1" s="3"/>
      <c r="F1" s="2"/>
      <c r="G1" s="2"/>
      <c r="H1" s="2"/>
      <c r="I1" s="2"/>
      <c r="J1" s="2"/>
      <c r="K1" s="4"/>
      <c r="L1" s="2"/>
      <c r="M1" s="463"/>
      <c r="N1" s="338"/>
      <c r="O1" s="2"/>
      <c r="P1" s="2"/>
      <c r="Q1" s="2"/>
      <c r="R1" s="5"/>
      <c r="S1" s="6"/>
      <c r="T1" s="464"/>
      <c r="U1" s="7"/>
      <c r="V1" s="8"/>
      <c r="W1" s="8"/>
      <c r="X1" s="339"/>
      <c r="Y1" s="340"/>
      <c r="Z1" s="341"/>
      <c r="AA1" s="8"/>
      <c r="AB1" s="8"/>
      <c r="AC1" s="8"/>
      <c r="AD1" s="8"/>
      <c r="AE1" s="8"/>
      <c r="AF1" s="8"/>
      <c r="AG1" s="9"/>
    </row>
    <row r="2" spans="1:33" ht="61.5" x14ac:dyDescent="0.55000000000000004">
      <c r="A2" s="342"/>
      <c r="B2" s="491"/>
      <c r="C2" s="852" t="s">
        <v>337</v>
      </c>
      <c r="D2" s="852"/>
      <c r="E2" s="852"/>
      <c r="F2" s="852"/>
      <c r="G2" s="852"/>
      <c r="H2" s="852"/>
      <c r="I2" s="852"/>
      <c r="J2" s="852"/>
      <c r="K2" s="852"/>
      <c r="L2" s="852"/>
      <c r="M2" s="852"/>
      <c r="N2" s="852"/>
      <c r="O2" s="852"/>
      <c r="P2" s="852"/>
      <c r="Q2" s="852"/>
      <c r="R2" s="10"/>
      <c r="S2" s="6"/>
      <c r="T2" s="464"/>
      <c r="U2" s="7"/>
      <c r="V2" s="8"/>
      <c r="W2" s="8"/>
      <c r="X2" s="339"/>
      <c r="Y2" s="340"/>
      <c r="Z2" s="341"/>
      <c r="AA2" s="8"/>
      <c r="AB2" s="8"/>
      <c r="AC2" s="8"/>
      <c r="AD2" s="8"/>
      <c r="AE2" s="8"/>
      <c r="AF2" s="8"/>
      <c r="AG2" s="9"/>
    </row>
    <row r="3" spans="1:33" ht="61.5" x14ac:dyDescent="0.55000000000000004">
      <c r="A3" s="337"/>
      <c r="B3" s="490"/>
      <c r="C3" s="1"/>
      <c r="D3" s="11"/>
      <c r="E3" s="12"/>
      <c r="F3" s="2"/>
      <c r="G3" s="2"/>
      <c r="H3" s="2"/>
      <c r="I3" s="2"/>
      <c r="J3" s="2"/>
      <c r="K3" s="4"/>
      <c r="L3" s="2"/>
      <c r="M3" s="463"/>
      <c r="N3" s="338"/>
      <c r="O3" s="2"/>
      <c r="P3" s="2"/>
      <c r="Q3" s="2"/>
      <c r="R3" s="5"/>
      <c r="S3" s="6"/>
      <c r="T3" s="464"/>
      <c r="U3" s="7"/>
      <c r="V3" s="8"/>
      <c r="W3" s="8"/>
      <c r="X3" s="339"/>
      <c r="Y3" s="340"/>
      <c r="Z3" s="341"/>
      <c r="AA3" s="8"/>
      <c r="AB3" s="8"/>
      <c r="AC3" s="8"/>
      <c r="AD3" s="8"/>
      <c r="AE3" s="8"/>
      <c r="AF3" s="8"/>
      <c r="AG3" s="9"/>
    </row>
    <row r="4" spans="1:33" ht="61.5" x14ac:dyDescent="0.55000000000000004">
      <c r="A4" s="337"/>
      <c r="B4" s="490"/>
      <c r="C4" s="1"/>
      <c r="D4" s="853" t="s">
        <v>0</v>
      </c>
      <c r="E4" s="853"/>
      <c r="F4" s="2"/>
      <c r="G4" s="2"/>
      <c r="H4" s="2"/>
      <c r="I4" s="2"/>
      <c r="J4" s="2"/>
      <c r="K4" s="4"/>
      <c r="L4" s="2"/>
      <c r="M4" s="463"/>
      <c r="N4" s="338"/>
      <c r="O4" s="2"/>
      <c r="P4" s="2"/>
      <c r="Q4" s="2"/>
      <c r="R4" s="5"/>
      <c r="S4" s="6"/>
      <c r="T4" s="464"/>
      <c r="U4" s="7"/>
      <c r="V4" s="8"/>
      <c r="W4" s="8"/>
      <c r="X4" s="339"/>
      <c r="Y4" s="340"/>
      <c r="Z4" s="341"/>
      <c r="AA4" s="8"/>
      <c r="AB4" s="8"/>
      <c r="AC4" s="8"/>
      <c r="AD4" s="8"/>
      <c r="AE4" s="8"/>
      <c r="AF4" s="8"/>
      <c r="AG4" s="9"/>
    </row>
    <row r="5" spans="1:33" ht="61.5" x14ac:dyDescent="0.55000000000000004">
      <c r="A5" s="342"/>
      <c r="B5" s="492"/>
      <c r="C5" s="13"/>
      <c r="D5" s="14" t="s">
        <v>1</v>
      </c>
      <c r="E5" s="854" t="s">
        <v>2</v>
      </c>
      <c r="F5" s="854"/>
      <c r="G5" s="2"/>
      <c r="H5" s="6"/>
      <c r="I5" s="6"/>
      <c r="J5" s="855" t="s">
        <v>3</v>
      </c>
      <c r="K5" s="855"/>
      <c r="L5" s="855"/>
      <c r="M5" s="855"/>
      <c r="N5" s="855"/>
      <c r="O5" s="6"/>
      <c r="P5" s="6"/>
      <c r="Q5" s="6"/>
      <c r="R5" s="15"/>
      <c r="S5" s="6"/>
      <c r="T5" s="464"/>
      <c r="U5" s="7"/>
      <c r="V5" s="8"/>
      <c r="W5" s="8"/>
      <c r="X5" s="339"/>
      <c r="Y5" s="340"/>
      <c r="Z5" s="341"/>
      <c r="AA5" s="8"/>
      <c r="AB5" s="8"/>
      <c r="AC5" s="8"/>
      <c r="AD5" s="8"/>
      <c r="AE5" s="8"/>
      <c r="AF5" s="8"/>
      <c r="AG5" s="9"/>
    </row>
    <row r="6" spans="1:33" ht="61.5" x14ac:dyDescent="0.55000000000000004">
      <c r="A6" s="342"/>
      <c r="B6" s="492"/>
      <c r="C6" s="13"/>
      <c r="D6" s="16" t="s">
        <v>4</v>
      </c>
      <c r="E6" s="854" t="s">
        <v>5</v>
      </c>
      <c r="F6" s="854"/>
      <c r="G6" s="2"/>
      <c r="H6" s="6"/>
      <c r="I6" s="6"/>
      <c r="J6" s="855"/>
      <c r="K6" s="855"/>
      <c r="L6" s="855"/>
      <c r="M6" s="855"/>
      <c r="N6" s="855"/>
      <c r="O6" s="6"/>
      <c r="P6" s="6"/>
      <c r="Q6" s="6"/>
      <c r="R6" s="15"/>
      <c r="S6" s="6"/>
      <c r="T6" s="464"/>
      <c r="U6" s="7"/>
      <c r="V6" s="8"/>
      <c r="W6" s="8"/>
      <c r="X6" s="339"/>
      <c r="Y6" s="340"/>
      <c r="Z6" s="341"/>
      <c r="AA6" s="8"/>
      <c r="AB6" s="8"/>
      <c r="AC6" s="8"/>
      <c r="AD6" s="8"/>
      <c r="AE6" s="8"/>
      <c r="AF6" s="8"/>
      <c r="AG6" s="9"/>
    </row>
    <row r="7" spans="1:33" ht="61.5" x14ac:dyDescent="0.55000000000000004">
      <c r="A7" s="342"/>
      <c r="B7" s="492"/>
      <c r="C7" s="13"/>
      <c r="D7" s="16" t="s">
        <v>6</v>
      </c>
      <c r="E7" s="856">
        <v>7395656</v>
      </c>
      <c r="F7" s="856"/>
      <c r="G7" s="17"/>
      <c r="H7" s="6"/>
      <c r="I7" s="6"/>
      <c r="J7" s="855"/>
      <c r="K7" s="855"/>
      <c r="L7" s="855"/>
      <c r="M7" s="855"/>
      <c r="N7" s="855"/>
      <c r="O7" s="6"/>
      <c r="P7" s="6"/>
      <c r="Q7" s="6"/>
      <c r="R7" s="15"/>
      <c r="S7" s="6"/>
      <c r="T7" s="464"/>
      <c r="U7" s="7" t="s">
        <v>7</v>
      </c>
      <c r="V7" s="8"/>
      <c r="W7" s="8"/>
      <c r="X7" s="339"/>
      <c r="Y7" s="340"/>
      <c r="Z7" s="341"/>
      <c r="AA7" s="8"/>
      <c r="AB7" s="8"/>
      <c r="AC7" s="8"/>
      <c r="AD7" s="8"/>
      <c r="AE7" s="8"/>
      <c r="AF7" s="8"/>
      <c r="AG7" s="9"/>
    </row>
    <row r="8" spans="1:33" ht="61.5" x14ac:dyDescent="0.55000000000000004">
      <c r="A8" s="342"/>
      <c r="B8" s="492"/>
      <c r="C8" s="13"/>
      <c r="D8" s="16" t="s">
        <v>8</v>
      </c>
      <c r="E8" s="857" t="s">
        <v>9</v>
      </c>
      <c r="F8" s="857"/>
      <c r="G8" s="18"/>
      <c r="H8" s="6"/>
      <c r="I8" s="6"/>
      <c r="J8" s="855"/>
      <c r="K8" s="855"/>
      <c r="L8" s="855"/>
      <c r="M8" s="855"/>
      <c r="N8" s="855"/>
      <c r="O8" s="6"/>
      <c r="P8" s="6"/>
      <c r="Q8" s="6"/>
      <c r="R8" s="15"/>
      <c r="S8" s="6"/>
      <c r="T8" s="464"/>
      <c r="U8" s="7"/>
      <c r="V8" s="8"/>
      <c r="W8" s="8"/>
      <c r="X8" s="339"/>
      <c r="Y8" s="340"/>
      <c r="Z8" s="341"/>
      <c r="AA8" s="8"/>
      <c r="AB8" s="8"/>
      <c r="AC8" s="8"/>
      <c r="AD8" s="8"/>
      <c r="AE8" s="8"/>
      <c r="AF8" s="8"/>
      <c r="AG8" s="9"/>
    </row>
    <row r="9" spans="1:33" ht="61.5" x14ac:dyDescent="0.55000000000000004">
      <c r="A9" s="342"/>
      <c r="B9" s="492"/>
      <c r="C9" s="13"/>
      <c r="D9" s="16" t="s">
        <v>10</v>
      </c>
      <c r="E9" s="854" t="s">
        <v>11</v>
      </c>
      <c r="F9" s="854"/>
      <c r="G9" s="2"/>
      <c r="H9" s="6"/>
      <c r="I9" s="6"/>
      <c r="J9" s="855"/>
      <c r="K9" s="855"/>
      <c r="L9" s="855"/>
      <c r="M9" s="855"/>
      <c r="N9" s="855"/>
      <c r="O9" s="6"/>
      <c r="P9" s="6"/>
      <c r="Q9" s="6"/>
      <c r="R9" s="15"/>
      <c r="S9" s="19" t="s">
        <v>12</v>
      </c>
      <c r="T9" s="465" t="s">
        <v>13</v>
      </c>
      <c r="U9" s="19" t="s">
        <v>14</v>
      </c>
      <c r="V9" s="19" t="s">
        <v>15</v>
      </c>
      <c r="W9" s="8"/>
      <c r="X9" s="339"/>
      <c r="Y9" s="340"/>
      <c r="Z9" s="341"/>
      <c r="AA9" s="8"/>
      <c r="AB9" s="8"/>
      <c r="AC9" s="8"/>
      <c r="AD9" s="8"/>
      <c r="AE9" s="8"/>
      <c r="AF9" s="8"/>
      <c r="AG9" s="9"/>
    </row>
    <row r="10" spans="1:33" ht="61.5" x14ac:dyDescent="0.55000000000000004">
      <c r="A10" s="342"/>
      <c r="B10" s="492"/>
      <c r="C10" s="13"/>
      <c r="D10" s="16" t="s">
        <v>16</v>
      </c>
      <c r="E10" s="858" t="s">
        <v>17</v>
      </c>
      <c r="F10" s="858"/>
      <c r="G10" s="20"/>
      <c r="H10" s="6"/>
      <c r="I10" s="6"/>
      <c r="J10" s="21"/>
      <c r="K10" s="21"/>
      <c r="L10" s="21"/>
      <c r="M10" s="466"/>
      <c r="N10" s="343"/>
      <c r="O10" s="6"/>
      <c r="P10" s="6"/>
      <c r="Q10" s="6"/>
      <c r="R10" s="15"/>
      <c r="S10" s="22" t="s">
        <v>18</v>
      </c>
      <c r="T10" s="467" t="e">
        <f>SUM(#REF!)</f>
        <v>#REF!</v>
      </c>
      <c r="U10" s="468" t="e">
        <f>SUM(#REF!)</f>
        <v>#REF!</v>
      </c>
      <c r="V10" s="468" t="e">
        <f>SUM(#REF!)</f>
        <v>#REF!</v>
      </c>
      <c r="W10" s="8"/>
      <c r="X10" s="339"/>
      <c r="Y10" s="340"/>
      <c r="Z10" s="341"/>
      <c r="AA10" s="8"/>
      <c r="AB10" s="8"/>
      <c r="AC10" s="8"/>
      <c r="AD10" s="8"/>
      <c r="AE10" s="8"/>
      <c r="AF10" s="8"/>
      <c r="AG10" s="9"/>
    </row>
    <row r="11" spans="1:33" s="274" customFormat="1" ht="61.5" x14ac:dyDescent="0.55000000000000004">
      <c r="A11" s="344"/>
      <c r="B11" s="493"/>
      <c r="C11" s="13"/>
      <c r="D11" s="277" t="s">
        <v>19</v>
      </c>
      <c r="E11" s="859" t="s">
        <v>20</v>
      </c>
      <c r="F11" s="860"/>
      <c r="G11" s="20"/>
      <c r="H11" s="278"/>
      <c r="I11" s="278"/>
      <c r="J11" s="861" t="s">
        <v>21</v>
      </c>
      <c r="K11" s="862"/>
      <c r="L11" s="862"/>
      <c r="M11" s="862"/>
      <c r="N11" s="863"/>
      <c r="O11" s="278"/>
      <c r="P11" s="278"/>
      <c r="Q11" s="278"/>
      <c r="R11" s="15"/>
      <c r="S11" s="279" t="s">
        <v>22</v>
      </c>
      <c r="T11" s="469" t="e">
        <f>SUM(#REF!)</f>
        <v>#REF!</v>
      </c>
      <c r="U11" s="470" t="e">
        <f>SUM(#REF!)</f>
        <v>#REF!</v>
      </c>
      <c r="V11" s="470" t="e">
        <f>SUM(#REF!)</f>
        <v>#REF!</v>
      </c>
      <c r="W11" s="280"/>
      <c r="X11" s="345"/>
      <c r="Y11" s="346"/>
      <c r="Z11" s="347"/>
      <c r="AA11" s="280"/>
      <c r="AB11" s="280"/>
      <c r="AC11" s="280"/>
      <c r="AD11" s="280"/>
      <c r="AE11" s="280"/>
      <c r="AF11" s="280"/>
      <c r="AG11" s="281"/>
    </row>
    <row r="12" spans="1:33" s="274" customFormat="1" ht="61.5" x14ac:dyDescent="0.55000000000000004">
      <c r="A12" s="344"/>
      <c r="B12" s="493"/>
      <c r="C12" s="13"/>
      <c r="D12" s="277" t="s">
        <v>23</v>
      </c>
      <c r="E12" s="870">
        <f>SUM(N18)</f>
        <v>17195996713</v>
      </c>
      <c r="F12" s="871"/>
      <c r="G12" s="282"/>
      <c r="H12" s="278"/>
      <c r="I12" s="278"/>
      <c r="J12" s="864"/>
      <c r="K12" s="865"/>
      <c r="L12" s="865"/>
      <c r="M12" s="865"/>
      <c r="N12" s="866"/>
      <c r="O12" s="278"/>
      <c r="P12" s="278"/>
      <c r="Q12" s="278"/>
      <c r="R12" s="15"/>
      <c r="S12" s="283" t="s">
        <v>24</v>
      </c>
      <c r="T12" s="469" t="e">
        <f>SUM(T10:T11)</f>
        <v>#REF!</v>
      </c>
      <c r="U12" s="469" t="e">
        <f>SUM(U10:U11)</f>
        <v>#REF!</v>
      </c>
      <c r="V12" s="469" t="e">
        <f>SUM(V10:V11)</f>
        <v>#REF!</v>
      </c>
      <c r="W12" s="280"/>
      <c r="X12" s="345"/>
      <c r="Y12" s="346"/>
      <c r="Z12" s="347"/>
      <c r="AA12" s="280"/>
      <c r="AB12" s="280"/>
      <c r="AC12" s="280"/>
      <c r="AD12" s="280"/>
      <c r="AE12" s="280"/>
      <c r="AF12" s="280"/>
      <c r="AG12" s="281"/>
    </row>
    <row r="13" spans="1:33" s="274" customFormat="1" ht="61.5" x14ac:dyDescent="0.55000000000000004">
      <c r="A13" s="344"/>
      <c r="B13" s="493"/>
      <c r="C13" s="13"/>
      <c r="D13" s="277" t="s">
        <v>25</v>
      </c>
      <c r="E13" s="872" t="s">
        <v>26</v>
      </c>
      <c r="F13" s="872"/>
      <c r="G13" s="284"/>
      <c r="H13" s="278"/>
      <c r="I13" s="278"/>
      <c r="J13" s="864"/>
      <c r="K13" s="865"/>
      <c r="L13" s="865"/>
      <c r="M13" s="865"/>
      <c r="N13" s="866"/>
      <c r="O13" s="278"/>
      <c r="P13" s="278"/>
      <c r="Q13" s="20"/>
      <c r="R13" s="15"/>
      <c r="S13" s="285"/>
      <c r="T13" s="471"/>
      <c r="U13" s="471" t="s">
        <v>27</v>
      </c>
      <c r="V13" s="286" t="e">
        <f>SUM(T10-U10)</f>
        <v>#REF!</v>
      </c>
      <c r="W13" s="280"/>
      <c r="X13" s="345"/>
      <c r="Y13" s="346"/>
      <c r="Z13" s="347"/>
      <c r="AA13" s="280"/>
      <c r="AB13" s="280"/>
      <c r="AC13" s="280"/>
      <c r="AD13" s="280"/>
      <c r="AE13" s="280"/>
      <c r="AF13" s="280"/>
      <c r="AG13" s="281"/>
    </row>
    <row r="14" spans="1:33" s="274" customFormat="1" ht="61.5" x14ac:dyDescent="0.55000000000000004">
      <c r="A14" s="344"/>
      <c r="B14" s="493"/>
      <c r="C14" s="13"/>
      <c r="D14" s="277" t="s">
        <v>28</v>
      </c>
      <c r="E14" s="873" t="s">
        <v>29</v>
      </c>
      <c r="F14" s="873"/>
      <c r="G14" s="284"/>
      <c r="H14" s="278"/>
      <c r="I14" s="278"/>
      <c r="J14" s="864"/>
      <c r="K14" s="865"/>
      <c r="L14" s="865"/>
      <c r="M14" s="865"/>
      <c r="N14" s="866"/>
      <c r="O14" s="278"/>
      <c r="P14" s="278"/>
      <c r="Q14" s="278"/>
      <c r="R14" s="15"/>
      <c r="S14" s="285"/>
      <c r="T14" s="471"/>
      <c r="U14" s="471" t="s">
        <v>27</v>
      </c>
      <c r="V14" s="286" t="e">
        <f>SUM(T11-U11)</f>
        <v>#REF!</v>
      </c>
      <c r="W14" s="280"/>
      <c r="X14" s="348"/>
      <c r="Y14" s="346"/>
      <c r="Z14" s="347"/>
      <c r="AA14" s="280"/>
      <c r="AB14" s="280"/>
      <c r="AC14" s="280"/>
      <c r="AD14" s="280"/>
      <c r="AE14" s="280"/>
      <c r="AF14" s="280"/>
      <c r="AG14" s="281"/>
    </row>
    <row r="15" spans="1:33" s="274" customFormat="1" ht="62.25" thickBot="1" x14ac:dyDescent="0.6">
      <c r="A15" s="344"/>
      <c r="B15" s="493"/>
      <c r="C15" s="13"/>
      <c r="D15" s="287" t="s">
        <v>30</v>
      </c>
      <c r="E15" s="874">
        <v>43838</v>
      </c>
      <c r="F15" s="875"/>
      <c r="G15" s="288"/>
      <c r="H15" s="278"/>
      <c r="I15" s="278"/>
      <c r="J15" s="867"/>
      <c r="K15" s="868"/>
      <c r="L15" s="868"/>
      <c r="M15" s="868"/>
      <c r="N15" s="869"/>
      <c r="O15" s="278"/>
      <c r="P15" s="289"/>
      <c r="Q15" s="278"/>
      <c r="R15" s="15"/>
      <c r="S15" s="285"/>
      <c r="T15" s="471"/>
      <c r="U15" s="471" t="s">
        <v>27</v>
      </c>
      <c r="V15" s="286" t="e">
        <f>SUM(T12-U12)</f>
        <v>#REF!</v>
      </c>
      <c r="W15" s="280"/>
      <c r="X15" s="345"/>
      <c r="Y15" s="346"/>
      <c r="Z15" s="347"/>
      <c r="AA15" s="280"/>
      <c r="AB15" s="280"/>
      <c r="AC15" s="280"/>
      <c r="AD15" s="280"/>
      <c r="AE15" s="280"/>
      <c r="AF15" s="280"/>
      <c r="AG15" s="281"/>
    </row>
    <row r="16" spans="1:33" s="274" customFormat="1" ht="61.5" x14ac:dyDescent="0.55000000000000004">
      <c r="A16" s="344"/>
      <c r="B16" s="493"/>
      <c r="C16" s="13"/>
      <c r="D16" s="20"/>
      <c r="E16" s="290"/>
      <c r="F16" s="291"/>
      <c r="G16" s="291"/>
      <c r="H16" s="278"/>
      <c r="I16" s="278"/>
      <c r="J16" s="20"/>
      <c r="K16" s="292"/>
      <c r="L16" s="293"/>
      <c r="M16" s="472"/>
      <c r="N16" s="349"/>
      <c r="O16" s="278"/>
      <c r="P16" s="278"/>
      <c r="Q16" s="294"/>
      <c r="R16" s="23"/>
      <c r="S16" s="278"/>
      <c r="T16" s="473"/>
      <c r="U16" s="295"/>
      <c r="V16" s="280"/>
      <c r="W16" s="280"/>
      <c r="X16" s="350"/>
      <c r="Y16" s="346"/>
      <c r="Z16" s="347"/>
      <c r="AA16" s="280"/>
      <c r="AB16" s="280"/>
      <c r="AC16" s="280"/>
      <c r="AD16" s="280"/>
      <c r="AE16" s="280"/>
      <c r="AF16" s="280"/>
      <c r="AG16" s="281"/>
    </row>
    <row r="17" spans="1:33" s="274" customFormat="1" ht="62.25" thickBot="1" x14ac:dyDescent="0.6">
      <c r="A17" s="344"/>
      <c r="B17" s="493"/>
      <c r="C17" s="13"/>
      <c r="D17" s="877" t="s">
        <v>31</v>
      </c>
      <c r="E17" s="877"/>
      <c r="F17" s="278"/>
      <c r="G17" s="296"/>
      <c r="H17" s="878"/>
      <c r="I17" s="878"/>
      <c r="J17" s="278"/>
      <c r="K17" s="296"/>
      <c r="L17" s="474"/>
      <c r="M17" s="475" t="s">
        <v>32</v>
      </c>
      <c r="N17" s="351" t="s">
        <v>33</v>
      </c>
      <c r="O17" s="278"/>
      <c r="P17" s="278"/>
      <c r="Q17" s="297"/>
      <c r="R17" s="24"/>
      <c r="S17" s="278"/>
      <c r="T17" s="476"/>
      <c r="U17" s="295"/>
      <c r="V17" s="280"/>
      <c r="W17" s="280"/>
      <c r="X17" s="352"/>
      <c r="Y17" s="353"/>
      <c r="Z17" s="354" t="s">
        <v>34</v>
      </c>
      <c r="AA17" s="188"/>
      <c r="AB17" s="280"/>
      <c r="AC17" s="280"/>
      <c r="AD17" s="280"/>
      <c r="AE17" s="280"/>
      <c r="AF17" s="280"/>
      <c r="AG17" s="281"/>
    </row>
    <row r="18" spans="1:33" s="274" customFormat="1" ht="67.5" customHeight="1" x14ac:dyDescent="0.4">
      <c r="A18" s="344"/>
      <c r="B18" s="493"/>
      <c r="C18" s="13"/>
      <c r="D18" s="298"/>
      <c r="E18" s="299"/>
      <c r="F18" s="278"/>
      <c r="G18" s="300"/>
      <c r="H18" s="879"/>
      <c r="I18" s="879"/>
      <c r="J18" s="278"/>
      <c r="K18" s="300"/>
      <c r="L18" s="477"/>
      <c r="M18" s="478">
        <f>SUBTOTAL(9,M20:M232)</f>
        <v>19896288713</v>
      </c>
      <c r="N18" s="478">
        <f>SUBTOTAL(9,N20:N232)</f>
        <v>17195996713</v>
      </c>
      <c r="O18" s="479"/>
      <c r="P18" s="278"/>
      <c r="Q18" s="278"/>
      <c r="R18" s="15"/>
      <c r="S18" s="278"/>
      <c r="T18" s="473"/>
      <c r="U18" s="295"/>
      <c r="V18" s="280"/>
      <c r="W18" s="280"/>
      <c r="X18" s="479">
        <f>SUBTOTAL(9,X20:X230)</f>
        <v>0</v>
      </c>
      <c r="Y18" s="479">
        <f>SUBTOTAL(9,Y20:Y230)</f>
        <v>0</v>
      </c>
      <c r="Z18" s="479">
        <f>SUBTOTAL(9,Z20:Z230)</f>
        <v>0</v>
      </c>
      <c r="AA18" s="480"/>
      <c r="AB18" s="480"/>
      <c r="AC18" s="280"/>
      <c r="AD18" s="280"/>
      <c r="AE18" s="280"/>
      <c r="AF18" s="280"/>
      <c r="AG18" s="281"/>
    </row>
    <row r="19" spans="1:33" ht="183.6" customHeight="1" x14ac:dyDescent="0.35">
      <c r="A19" s="275" t="s">
        <v>35</v>
      </c>
      <c r="B19" s="494" t="s">
        <v>36</v>
      </c>
      <c r="C19" s="276" t="s">
        <v>37</v>
      </c>
      <c r="D19" s="276" t="s">
        <v>38</v>
      </c>
      <c r="E19" s="276" t="s">
        <v>39</v>
      </c>
      <c r="F19" s="276" t="s">
        <v>40</v>
      </c>
      <c r="G19" s="276" t="s">
        <v>41</v>
      </c>
      <c r="H19" s="276" t="s">
        <v>42</v>
      </c>
      <c r="I19" s="276" t="s">
        <v>43</v>
      </c>
      <c r="J19" s="276" t="s">
        <v>44</v>
      </c>
      <c r="K19" s="276" t="s">
        <v>45</v>
      </c>
      <c r="L19" s="276" t="s">
        <v>46</v>
      </c>
      <c r="M19" s="481" t="s">
        <v>47</v>
      </c>
      <c r="N19" s="355" t="s">
        <v>48</v>
      </c>
      <c r="O19" s="276" t="s">
        <v>49</v>
      </c>
      <c r="P19" s="276" t="s">
        <v>50</v>
      </c>
      <c r="Q19" s="276" t="s">
        <v>51</v>
      </c>
      <c r="R19" s="25"/>
      <c r="S19" s="390" t="s">
        <v>52</v>
      </c>
      <c r="T19" s="390" t="s">
        <v>53</v>
      </c>
      <c r="U19" s="390" t="s">
        <v>54</v>
      </c>
      <c r="V19" s="390" t="s">
        <v>55</v>
      </c>
      <c r="W19" s="390" t="s">
        <v>56</v>
      </c>
      <c r="X19" s="391" t="s">
        <v>57</v>
      </c>
      <c r="Y19" s="391" t="s">
        <v>58</v>
      </c>
      <c r="Z19" s="391" t="s">
        <v>321</v>
      </c>
      <c r="AA19" s="390" t="s">
        <v>59</v>
      </c>
      <c r="AB19" s="390" t="s">
        <v>60</v>
      </c>
      <c r="AC19" s="390" t="s">
        <v>61</v>
      </c>
      <c r="AD19" s="390" t="s">
        <v>62</v>
      </c>
      <c r="AE19" s="390" t="s">
        <v>63</v>
      </c>
      <c r="AF19" s="390" t="s">
        <v>64</v>
      </c>
      <c r="AG19" s="390" t="s">
        <v>65</v>
      </c>
    </row>
    <row r="20" spans="1:33" s="29" customFormat="1" ht="272.45" customHeight="1" x14ac:dyDescent="0.55000000000000004">
      <c r="A20" s="462">
        <v>1</v>
      </c>
      <c r="B20" s="356" t="s">
        <v>659</v>
      </c>
      <c r="C20" s="356" t="s">
        <v>338</v>
      </c>
      <c r="D20" s="357">
        <v>25172504</v>
      </c>
      <c r="E20" s="358" t="s">
        <v>420</v>
      </c>
      <c r="F20" s="356" t="s">
        <v>66</v>
      </c>
      <c r="G20" s="356">
        <v>1</v>
      </c>
      <c r="H20" s="359" t="s">
        <v>75</v>
      </c>
      <c r="I20" s="356">
        <v>1</v>
      </c>
      <c r="J20" s="356" t="s">
        <v>68</v>
      </c>
      <c r="K20" s="356" t="s">
        <v>69</v>
      </c>
      <c r="L20" s="356" t="s">
        <v>70</v>
      </c>
      <c r="M20" s="482">
        <v>10000000</v>
      </c>
      <c r="N20" s="483">
        <v>10000000</v>
      </c>
      <c r="O20" s="356" t="s">
        <v>71</v>
      </c>
      <c r="P20" s="356" t="s">
        <v>72</v>
      </c>
      <c r="Q20" s="356" t="s">
        <v>73</v>
      </c>
      <c r="R20" s="26"/>
      <c r="S20" s="392"/>
      <c r="T20" s="392"/>
      <c r="U20" s="392"/>
      <c r="V20" s="392"/>
      <c r="W20" s="392"/>
      <c r="X20" s="393"/>
      <c r="Y20" s="393"/>
      <c r="Z20" s="393"/>
      <c r="AA20" s="392"/>
      <c r="AB20" s="392"/>
      <c r="AC20" s="392"/>
      <c r="AD20" s="392"/>
      <c r="AE20" s="392"/>
      <c r="AF20" s="392"/>
      <c r="AG20" s="392"/>
    </row>
    <row r="21" spans="1:33" ht="409.6" customHeight="1" x14ac:dyDescent="0.35">
      <c r="A21" s="880">
        <f>SUM(A20+1)</f>
        <v>2</v>
      </c>
      <c r="B21" s="360"/>
      <c r="C21" s="360" t="s">
        <v>338</v>
      </c>
      <c r="D21" s="361" t="s">
        <v>339</v>
      </c>
      <c r="E21" s="362" t="s">
        <v>427</v>
      </c>
      <c r="F21" s="360" t="s">
        <v>66</v>
      </c>
      <c r="G21" s="360">
        <v>1</v>
      </c>
      <c r="H21" s="363" t="s">
        <v>90</v>
      </c>
      <c r="I21" s="360">
        <v>9</v>
      </c>
      <c r="J21" s="360" t="s">
        <v>68</v>
      </c>
      <c r="K21" s="360" t="s">
        <v>69</v>
      </c>
      <c r="L21" s="360" t="s">
        <v>77</v>
      </c>
      <c r="M21" s="484">
        <v>30000000</v>
      </c>
      <c r="N21" s="485">
        <v>30000000</v>
      </c>
      <c r="O21" s="360" t="s">
        <v>71</v>
      </c>
      <c r="P21" s="360" t="s">
        <v>72</v>
      </c>
      <c r="Q21" s="360" t="s">
        <v>73</v>
      </c>
      <c r="S21" s="364"/>
      <c r="T21" s="364"/>
      <c r="U21" s="365"/>
      <c r="V21" s="366"/>
      <c r="W21" s="367"/>
      <c r="X21" s="368"/>
      <c r="Y21" s="369"/>
      <c r="Z21" s="368"/>
      <c r="AA21" s="366"/>
      <c r="AB21" s="367"/>
      <c r="AC21" s="366"/>
      <c r="AD21" s="365"/>
      <c r="AE21" s="365"/>
      <c r="AF21" s="367"/>
      <c r="AG21" s="370"/>
    </row>
    <row r="22" spans="1:33" ht="360" customHeight="1" x14ac:dyDescent="0.35">
      <c r="A22" s="881"/>
      <c r="B22" s="360"/>
      <c r="C22" s="360" t="s">
        <v>338</v>
      </c>
      <c r="D22" s="361" t="s">
        <v>74</v>
      </c>
      <c r="E22" s="362" t="s">
        <v>428</v>
      </c>
      <c r="F22" s="360" t="s">
        <v>66</v>
      </c>
      <c r="G22" s="360">
        <v>1</v>
      </c>
      <c r="H22" s="363" t="s">
        <v>90</v>
      </c>
      <c r="I22" s="360">
        <v>9</v>
      </c>
      <c r="J22" s="360" t="s">
        <v>68</v>
      </c>
      <c r="K22" s="360" t="s">
        <v>69</v>
      </c>
      <c r="L22" s="360" t="s">
        <v>328</v>
      </c>
      <c r="M22" s="484">
        <v>15000000</v>
      </c>
      <c r="N22" s="485">
        <v>15000000</v>
      </c>
      <c r="O22" s="360" t="s">
        <v>71</v>
      </c>
      <c r="P22" s="360" t="s">
        <v>72</v>
      </c>
      <c r="Q22" s="360" t="s">
        <v>73</v>
      </c>
      <c r="S22" s="364"/>
      <c r="T22" s="364"/>
      <c r="U22" s="365"/>
      <c r="V22" s="366"/>
      <c r="W22" s="367"/>
      <c r="X22" s="368"/>
      <c r="Y22" s="369"/>
      <c r="Z22" s="368"/>
      <c r="AA22" s="366"/>
      <c r="AB22" s="367"/>
      <c r="AC22" s="366"/>
      <c r="AD22" s="365"/>
      <c r="AE22" s="365"/>
      <c r="AF22" s="367"/>
      <c r="AG22" s="370"/>
    </row>
    <row r="23" spans="1:33" ht="321.60000000000002" customHeight="1" x14ac:dyDescent="0.35">
      <c r="A23" s="881"/>
      <c r="B23" s="360"/>
      <c r="C23" s="360" t="s">
        <v>338</v>
      </c>
      <c r="D23" s="361" t="s">
        <v>340</v>
      </c>
      <c r="E23" s="362" t="s">
        <v>429</v>
      </c>
      <c r="F23" s="360" t="s">
        <v>66</v>
      </c>
      <c r="G23" s="360">
        <v>1</v>
      </c>
      <c r="H23" s="363" t="s">
        <v>90</v>
      </c>
      <c r="I23" s="360">
        <v>9</v>
      </c>
      <c r="J23" s="360" t="s">
        <v>68</v>
      </c>
      <c r="K23" s="360" t="s">
        <v>69</v>
      </c>
      <c r="L23" s="360" t="s">
        <v>329</v>
      </c>
      <c r="M23" s="484">
        <v>15000000</v>
      </c>
      <c r="N23" s="485">
        <v>15000000</v>
      </c>
      <c r="O23" s="360" t="s">
        <v>71</v>
      </c>
      <c r="P23" s="360" t="s">
        <v>72</v>
      </c>
      <c r="Q23" s="360" t="s">
        <v>73</v>
      </c>
      <c r="S23" s="364"/>
      <c r="T23" s="364"/>
      <c r="U23" s="365"/>
      <c r="V23" s="366"/>
      <c r="W23" s="367"/>
      <c r="X23" s="368"/>
      <c r="Y23" s="369"/>
      <c r="Z23" s="368"/>
      <c r="AA23" s="366"/>
      <c r="AB23" s="367"/>
      <c r="AC23" s="366"/>
      <c r="AD23" s="365"/>
      <c r="AE23" s="365"/>
      <c r="AF23" s="367"/>
      <c r="AG23" s="370"/>
    </row>
    <row r="24" spans="1:33" ht="321.60000000000002" customHeight="1" x14ac:dyDescent="0.35">
      <c r="A24" s="882"/>
      <c r="B24" s="360" t="s">
        <v>430</v>
      </c>
      <c r="C24" s="360" t="s">
        <v>317</v>
      </c>
      <c r="D24" s="361" t="s">
        <v>74</v>
      </c>
      <c r="E24" s="362" t="s">
        <v>431</v>
      </c>
      <c r="F24" s="360" t="s">
        <v>66</v>
      </c>
      <c r="G24" s="360">
        <v>1</v>
      </c>
      <c r="H24" s="363" t="s">
        <v>90</v>
      </c>
      <c r="I24" s="360">
        <v>9</v>
      </c>
      <c r="J24" s="360" t="s">
        <v>68</v>
      </c>
      <c r="K24" s="360" t="s">
        <v>107</v>
      </c>
      <c r="L24" s="360" t="s">
        <v>421</v>
      </c>
      <c r="M24" s="484">
        <v>3000000</v>
      </c>
      <c r="N24" s="485">
        <v>3000000</v>
      </c>
      <c r="O24" s="360" t="s">
        <v>71</v>
      </c>
      <c r="P24" s="360" t="s">
        <v>72</v>
      </c>
      <c r="Q24" s="360" t="s">
        <v>341</v>
      </c>
      <c r="S24" s="364"/>
      <c r="T24" s="364"/>
      <c r="U24" s="365"/>
      <c r="V24" s="366"/>
      <c r="W24" s="367"/>
      <c r="X24" s="368"/>
      <c r="Y24" s="369"/>
      <c r="Z24" s="368"/>
      <c r="AA24" s="366"/>
      <c r="AB24" s="367"/>
      <c r="AC24" s="366"/>
      <c r="AD24" s="365"/>
      <c r="AE24" s="365"/>
      <c r="AF24" s="367"/>
      <c r="AG24" s="370"/>
    </row>
    <row r="25" spans="1:33" ht="272.45" customHeight="1" x14ac:dyDescent="0.55000000000000004">
      <c r="A25" s="371">
        <v>3</v>
      </c>
      <c r="B25" s="360"/>
      <c r="C25" s="360" t="s">
        <v>338</v>
      </c>
      <c r="D25" s="361">
        <v>44103103</v>
      </c>
      <c r="E25" s="362" t="s">
        <v>432</v>
      </c>
      <c r="F25" s="360" t="s">
        <v>66</v>
      </c>
      <c r="G25" s="360">
        <v>1</v>
      </c>
      <c r="H25" s="363" t="s">
        <v>75</v>
      </c>
      <c r="I25" s="360">
        <v>2</v>
      </c>
      <c r="J25" s="360" t="s">
        <v>76</v>
      </c>
      <c r="K25" s="360" t="s">
        <v>69</v>
      </c>
      <c r="L25" s="360" t="s">
        <v>79</v>
      </c>
      <c r="M25" s="484">
        <v>40000000</v>
      </c>
      <c r="N25" s="485">
        <v>40000000</v>
      </c>
      <c r="O25" s="360" t="s">
        <v>71</v>
      </c>
      <c r="P25" s="360" t="s">
        <v>72</v>
      </c>
      <c r="Q25" s="360" t="s">
        <v>73</v>
      </c>
      <c r="S25" s="394"/>
      <c r="T25" s="394"/>
      <c r="U25" s="394"/>
      <c r="V25" s="394"/>
      <c r="W25" s="394"/>
      <c r="X25" s="395"/>
      <c r="Y25" s="395"/>
      <c r="Z25" s="395"/>
      <c r="AA25" s="394"/>
      <c r="AB25" s="394"/>
      <c r="AC25" s="394"/>
      <c r="AD25" s="394"/>
      <c r="AE25" s="394"/>
      <c r="AF25" s="394"/>
      <c r="AG25" s="394"/>
    </row>
    <row r="26" spans="1:33" ht="272.45" customHeight="1" x14ac:dyDescent="0.35">
      <c r="A26" s="371">
        <f>SUM(A25+1)</f>
        <v>4</v>
      </c>
      <c r="B26" s="360"/>
      <c r="C26" s="360" t="s">
        <v>338</v>
      </c>
      <c r="D26" s="361">
        <v>44103103</v>
      </c>
      <c r="E26" s="362" t="s">
        <v>433</v>
      </c>
      <c r="F26" s="360" t="s">
        <v>66</v>
      </c>
      <c r="G26" s="360">
        <v>1</v>
      </c>
      <c r="H26" s="363" t="s">
        <v>105</v>
      </c>
      <c r="I26" s="360">
        <v>2</v>
      </c>
      <c r="J26" s="360" t="s">
        <v>68</v>
      </c>
      <c r="K26" s="360" t="s">
        <v>69</v>
      </c>
      <c r="L26" s="360" t="s">
        <v>79</v>
      </c>
      <c r="M26" s="484">
        <v>20000000</v>
      </c>
      <c r="N26" s="485">
        <v>20000000</v>
      </c>
      <c r="O26" s="360" t="s">
        <v>71</v>
      </c>
      <c r="P26" s="360" t="s">
        <v>72</v>
      </c>
      <c r="Q26" s="360" t="s">
        <v>73</v>
      </c>
      <c r="S26" s="364"/>
      <c r="T26" s="364"/>
      <c r="U26" s="365"/>
      <c r="V26" s="366"/>
      <c r="W26" s="367"/>
      <c r="X26" s="368"/>
      <c r="Y26" s="369"/>
      <c r="Z26" s="368"/>
      <c r="AA26" s="373"/>
      <c r="AB26" s="367"/>
      <c r="AC26" s="374"/>
      <c r="AD26" s="375"/>
      <c r="AE26" s="375"/>
      <c r="AF26" s="376"/>
      <c r="AG26" s="376"/>
    </row>
    <row r="27" spans="1:33" ht="272.45" customHeight="1" x14ac:dyDescent="0.35">
      <c r="A27" s="461">
        <f>SUM(A26+1)</f>
        <v>5</v>
      </c>
      <c r="B27" s="360"/>
      <c r="C27" s="360" t="s">
        <v>338</v>
      </c>
      <c r="D27" s="361">
        <v>72102900</v>
      </c>
      <c r="E27" s="362" t="s">
        <v>434</v>
      </c>
      <c r="F27" s="360" t="s">
        <v>66</v>
      </c>
      <c r="G27" s="360">
        <v>1</v>
      </c>
      <c r="H27" s="363" t="s">
        <v>80</v>
      </c>
      <c r="I27" s="360">
        <v>12</v>
      </c>
      <c r="J27" s="360" t="s">
        <v>84</v>
      </c>
      <c r="K27" s="360" t="s">
        <v>69</v>
      </c>
      <c r="L27" s="360" t="s">
        <v>85</v>
      </c>
      <c r="M27" s="484">
        <v>404300000</v>
      </c>
      <c r="N27" s="485">
        <v>50562000</v>
      </c>
      <c r="O27" s="360" t="s">
        <v>82</v>
      </c>
      <c r="P27" s="360" t="s">
        <v>83</v>
      </c>
      <c r="Q27" s="360" t="s">
        <v>73</v>
      </c>
      <c r="S27" s="364"/>
      <c r="T27" s="364"/>
      <c r="U27" s="365"/>
      <c r="V27" s="366"/>
      <c r="W27" s="367"/>
      <c r="X27" s="368"/>
      <c r="Y27" s="369"/>
      <c r="Z27" s="368"/>
      <c r="AA27" s="373"/>
      <c r="AB27" s="367"/>
      <c r="AC27" s="374"/>
      <c r="AD27" s="375"/>
      <c r="AE27" s="375"/>
      <c r="AF27" s="367"/>
      <c r="AG27" s="367"/>
    </row>
    <row r="28" spans="1:33" ht="272.45" customHeight="1" x14ac:dyDescent="0.35">
      <c r="A28" s="461">
        <f>SUM(A27+1)</f>
        <v>6</v>
      </c>
      <c r="B28" s="360"/>
      <c r="C28" s="360" t="s">
        <v>338</v>
      </c>
      <c r="D28" s="361">
        <v>84131603</v>
      </c>
      <c r="E28" s="362" t="s">
        <v>435</v>
      </c>
      <c r="F28" s="360" t="s">
        <v>66</v>
      </c>
      <c r="G28" s="360">
        <v>1</v>
      </c>
      <c r="H28" s="363" t="s">
        <v>78</v>
      </c>
      <c r="I28" s="360">
        <v>1</v>
      </c>
      <c r="J28" s="360" t="s">
        <v>88</v>
      </c>
      <c r="K28" s="360" t="s">
        <v>69</v>
      </c>
      <c r="L28" s="360" t="s">
        <v>86</v>
      </c>
      <c r="M28" s="484">
        <v>6000000</v>
      </c>
      <c r="N28" s="485">
        <v>6000000</v>
      </c>
      <c r="O28" s="360" t="s">
        <v>71</v>
      </c>
      <c r="P28" s="360" t="s">
        <v>72</v>
      </c>
      <c r="Q28" s="360" t="s">
        <v>73</v>
      </c>
      <c r="S28" s="364"/>
      <c r="T28" s="364"/>
      <c r="U28" s="365"/>
      <c r="V28" s="366"/>
      <c r="W28" s="367"/>
      <c r="X28" s="368"/>
      <c r="Y28" s="369"/>
      <c r="Z28" s="368"/>
      <c r="AA28" s="373"/>
      <c r="AB28" s="367"/>
      <c r="AC28" s="366"/>
      <c r="AD28" s="365"/>
      <c r="AE28" s="365"/>
      <c r="AF28" s="367"/>
      <c r="AG28" s="367"/>
    </row>
    <row r="29" spans="1:33" s="274" customFormat="1" ht="272.45" customHeight="1" x14ac:dyDescent="0.35">
      <c r="A29" s="461">
        <f>SUM(A28+1)</f>
        <v>7</v>
      </c>
      <c r="B29" s="360"/>
      <c r="C29" s="360" t="s">
        <v>338</v>
      </c>
      <c r="D29" s="361">
        <v>72101517</v>
      </c>
      <c r="E29" s="362" t="s">
        <v>436</v>
      </c>
      <c r="F29" s="360" t="s">
        <v>66</v>
      </c>
      <c r="G29" s="360">
        <v>1</v>
      </c>
      <c r="H29" s="363" t="s">
        <v>67</v>
      </c>
      <c r="I29" s="360">
        <v>2</v>
      </c>
      <c r="J29" s="360" t="s">
        <v>88</v>
      </c>
      <c r="K29" s="360" t="s">
        <v>69</v>
      </c>
      <c r="L29" s="360" t="s">
        <v>91</v>
      </c>
      <c r="M29" s="484">
        <v>1500000</v>
      </c>
      <c r="N29" s="485">
        <v>1500000</v>
      </c>
      <c r="O29" s="360" t="s">
        <v>71</v>
      </c>
      <c r="P29" s="360" t="s">
        <v>72</v>
      </c>
      <c r="Q29" s="360" t="s">
        <v>73</v>
      </c>
      <c r="R29" s="26"/>
      <c r="S29" s="364"/>
      <c r="T29" s="364"/>
      <c r="U29" s="365"/>
      <c r="V29" s="366"/>
      <c r="W29" s="367"/>
      <c r="X29" s="368"/>
      <c r="Y29" s="369"/>
      <c r="Z29" s="368"/>
      <c r="AA29" s="366"/>
      <c r="AB29" s="367"/>
      <c r="AC29" s="366"/>
      <c r="AD29" s="365"/>
      <c r="AE29" s="365"/>
      <c r="AF29" s="367"/>
      <c r="AG29" s="370"/>
    </row>
    <row r="30" spans="1:33" ht="272.45" customHeight="1" x14ac:dyDescent="0.55000000000000004">
      <c r="A30" s="461">
        <f>SUM(A29+1)</f>
        <v>8</v>
      </c>
      <c r="B30" s="360"/>
      <c r="C30" s="360" t="s">
        <v>338</v>
      </c>
      <c r="D30" s="361" t="s">
        <v>660</v>
      </c>
      <c r="E30" s="362" t="s">
        <v>437</v>
      </c>
      <c r="F30" s="360" t="s">
        <v>66</v>
      </c>
      <c r="G30" s="360">
        <v>1</v>
      </c>
      <c r="H30" s="363" t="s">
        <v>98</v>
      </c>
      <c r="I30" s="360">
        <v>8</v>
      </c>
      <c r="J30" s="360" t="s">
        <v>88</v>
      </c>
      <c r="K30" s="360" t="s">
        <v>69</v>
      </c>
      <c r="L30" s="360" t="s">
        <v>91</v>
      </c>
      <c r="M30" s="484">
        <v>23000000</v>
      </c>
      <c r="N30" s="485">
        <v>23000000</v>
      </c>
      <c r="O30" s="360" t="s">
        <v>71</v>
      </c>
      <c r="P30" s="360" t="s">
        <v>72</v>
      </c>
      <c r="Q30" s="360" t="s">
        <v>73</v>
      </c>
      <c r="S30" s="394"/>
      <c r="T30" s="394"/>
      <c r="U30" s="394"/>
      <c r="V30" s="394"/>
      <c r="W30" s="394"/>
      <c r="X30" s="395"/>
      <c r="Y30" s="395"/>
      <c r="Z30" s="395"/>
      <c r="AA30" s="394"/>
      <c r="AB30" s="394"/>
      <c r="AC30" s="394"/>
      <c r="AD30" s="394"/>
      <c r="AE30" s="394"/>
      <c r="AF30" s="394"/>
      <c r="AG30" s="394"/>
    </row>
    <row r="31" spans="1:33" ht="272.45" customHeight="1" x14ac:dyDescent="0.35">
      <c r="A31" s="880">
        <v>9</v>
      </c>
      <c r="B31" s="360"/>
      <c r="C31" s="360" t="s">
        <v>338</v>
      </c>
      <c r="D31" s="361" t="s">
        <v>94</v>
      </c>
      <c r="E31" s="362" t="s">
        <v>438</v>
      </c>
      <c r="F31" s="360" t="s">
        <v>66</v>
      </c>
      <c r="G31" s="360">
        <v>1</v>
      </c>
      <c r="H31" s="363" t="s">
        <v>75</v>
      </c>
      <c r="I31" s="360">
        <v>1</v>
      </c>
      <c r="J31" s="360" t="s">
        <v>68</v>
      </c>
      <c r="K31" s="360" t="s">
        <v>69</v>
      </c>
      <c r="L31" s="360" t="s">
        <v>95</v>
      </c>
      <c r="M31" s="484">
        <v>20000000</v>
      </c>
      <c r="N31" s="485">
        <v>20000000</v>
      </c>
      <c r="O31" s="360" t="s">
        <v>71</v>
      </c>
      <c r="P31" s="360" t="s">
        <v>72</v>
      </c>
      <c r="Q31" s="360" t="s">
        <v>73</v>
      </c>
      <c r="S31" s="364"/>
      <c r="T31" s="364"/>
      <c r="U31" s="365"/>
      <c r="V31" s="366"/>
      <c r="W31" s="367"/>
      <c r="X31" s="368"/>
      <c r="Y31" s="369"/>
      <c r="Z31" s="368"/>
      <c r="AA31" s="377"/>
      <c r="AB31" s="376"/>
      <c r="AC31" s="374"/>
      <c r="AD31" s="375"/>
      <c r="AE31" s="375"/>
      <c r="AF31" s="376"/>
      <c r="AG31" s="376"/>
    </row>
    <row r="32" spans="1:33" ht="272.45" customHeight="1" x14ac:dyDescent="0.35">
      <c r="A32" s="882"/>
      <c r="B32" s="360"/>
      <c r="C32" s="360" t="s">
        <v>338</v>
      </c>
      <c r="D32" s="361" t="s">
        <v>94</v>
      </c>
      <c r="E32" s="362" t="s">
        <v>439</v>
      </c>
      <c r="F32" s="360" t="s">
        <v>66</v>
      </c>
      <c r="G32" s="360">
        <v>1</v>
      </c>
      <c r="H32" s="363" t="s">
        <v>75</v>
      </c>
      <c r="I32" s="360">
        <v>1</v>
      </c>
      <c r="J32" s="360" t="s">
        <v>68</v>
      </c>
      <c r="K32" s="360" t="s">
        <v>69</v>
      </c>
      <c r="L32" s="360" t="s">
        <v>96</v>
      </c>
      <c r="M32" s="484">
        <v>25000000</v>
      </c>
      <c r="N32" s="485">
        <v>25000000</v>
      </c>
      <c r="O32" s="360" t="s">
        <v>71</v>
      </c>
      <c r="P32" s="360" t="s">
        <v>72</v>
      </c>
      <c r="Q32" s="360" t="s">
        <v>73</v>
      </c>
      <c r="S32" s="364"/>
      <c r="T32" s="364"/>
      <c r="U32" s="365"/>
      <c r="V32" s="366"/>
      <c r="W32" s="367"/>
      <c r="X32" s="378"/>
      <c r="Y32" s="379"/>
      <c r="Z32" s="378"/>
      <c r="AA32" s="366"/>
      <c r="AB32" s="367"/>
      <c r="AC32" s="366"/>
      <c r="AD32" s="365"/>
      <c r="AE32" s="365"/>
      <c r="AF32" s="367"/>
      <c r="AG32" s="370"/>
    </row>
    <row r="33" spans="1:33" s="308" customFormat="1" ht="272.45" customHeight="1" x14ac:dyDescent="0.55000000000000004">
      <c r="A33" s="371">
        <v>10</v>
      </c>
      <c r="B33" s="360"/>
      <c r="C33" s="360" t="s">
        <v>338</v>
      </c>
      <c r="D33" s="361">
        <v>84131512</v>
      </c>
      <c r="E33" s="362" t="s">
        <v>440</v>
      </c>
      <c r="F33" s="360" t="s">
        <v>66</v>
      </c>
      <c r="G33" s="360">
        <v>1</v>
      </c>
      <c r="H33" s="363" t="s">
        <v>80</v>
      </c>
      <c r="I33" s="360">
        <v>12</v>
      </c>
      <c r="J33" s="360" t="s">
        <v>76</v>
      </c>
      <c r="K33" s="360" t="s">
        <v>69</v>
      </c>
      <c r="L33" s="360" t="s">
        <v>97</v>
      </c>
      <c r="M33" s="484">
        <v>23000000</v>
      </c>
      <c r="N33" s="485">
        <v>23000000</v>
      </c>
      <c r="O33" s="360" t="s">
        <v>71</v>
      </c>
      <c r="P33" s="360" t="s">
        <v>72</v>
      </c>
      <c r="Q33" s="360" t="s">
        <v>73</v>
      </c>
      <c r="R33" s="28"/>
      <c r="S33" s="392"/>
      <c r="T33" s="392"/>
      <c r="U33" s="392"/>
      <c r="V33" s="392"/>
      <c r="W33" s="392"/>
      <c r="X33" s="393"/>
      <c r="Y33" s="393"/>
      <c r="Z33" s="393"/>
      <c r="AA33" s="392"/>
      <c r="AB33" s="392"/>
      <c r="AC33" s="392"/>
      <c r="AD33" s="392"/>
      <c r="AE33" s="392"/>
      <c r="AF33" s="392"/>
      <c r="AG33" s="392"/>
    </row>
    <row r="34" spans="1:33" ht="272.45" customHeight="1" x14ac:dyDescent="0.35">
      <c r="A34" s="371">
        <f>SUM(A33+1)</f>
        <v>11</v>
      </c>
      <c r="B34" s="360"/>
      <c r="C34" s="360" t="s">
        <v>338</v>
      </c>
      <c r="D34" s="361">
        <v>81111820</v>
      </c>
      <c r="E34" s="362" t="s">
        <v>441</v>
      </c>
      <c r="F34" s="360" t="s">
        <v>66</v>
      </c>
      <c r="G34" s="360">
        <v>1</v>
      </c>
      <c r="H34" s="363" t="s">
        <v>98</v>
      </c>
      <c r="I34" s="360">
        <v>12</v>
      </c>
      <c r="J34" s="360" t="s">
        <v>99</v>
      </c>
      <c r="K34" s="360" t="s">
        <v>69</v>
      </c>
      <c r="L34" s="360" t="s">
        <v>91</v>
      </c>
      <c r="M34" s="484">
        <v>10000000</v>
      </c>
      <c r="N34" s="485">
        <v>10000000</v>
      </c>
      <c r="O34" s="360" t="s">
        <v>71</v>
      </c>
      <c r="P34" s="360" t="s">
        <v>72</v>
      </c>
      <c r="Q34" s="360" t="s">
        <v>73</v>
      </c>
      <c r="S34" s="364"/>
      <c r="T34" s="364"/>
      <c r="U34" s="365"/>
      <c r="V34" s="366"/>
      <c r="W34" s="367"/>
      <c r="X34" s="368"/>
      <c r="Y34" s="369"/>
      <c r="Z34" s="368"/>
      <c r="AA34" s="366"/>
      <c r="AB34" s="367"/>
      <c r="AC34" s="366"/>
      <c r="AD34" s="365"/>
      <c r="AE34" s="365"/>
      <c r="AF34" s="367"/>
      <c r="AG34" s="370"/>
    </row>
    <row r="35" spans="1:33" ht="272.45" customHeight="1" x14ac:dyDescent="0.35">
      <c r="A35" s="371">
        <f t="shared" ref="A35:A89" si="0">SUM(A34+1)</f>
        <v>12</v>
      </c>
      <c r="B35" s="360"/>
      <c r="C35" s="360" t="s">
        <v>338</v>
      </c>
      <c r="D35" s="361">
        <v>44101706</v>
      </c>
      <c r="E35" s="362" t="s">
        <v>442</v>
      </c>
      <c r="F35" s="360" t="s">
        <v>66</v>
      </c>
      <c r="G35" s="360">
        <v>1</v>
      </c>
      <c r="H35" s="363" t="s">
        <v>105</v>
      </c>
      <c r="I35" s="360">
        <v>10</v>
      </c>
      <c r="J35" s="360" t="s">
        <v>68</v>
      </c>
      <c r="K35" s="360" t="s">
        <v>69</v>
      </c>
      <c r="L35" s="360" t="s">
        <v>79</v>
      </c>
      <c r="M35" s="484">
        <v>20000000</v>
      </c>
      <c r="N35" s="485">
        <v>20000000</v>
      </c>
      <c r="O35" s="360" t="s">
        <v>71</v>
      </c>
      <c r="P35" s="360" t="s">
        <v>72</v>
      </c>
      <c r="Q35" s="360" t="s">
        <v>73</v>
      </c>
      <c r="S35" s="380"/>
      <c r="T35" s="380"/>
      <c r="U35" s="375"/>
      <c r="V35" s="374"/>
      <c r="W35" s="376"/>
      <c r="X35" s="378"/>
      <c r="Y35" s="379"/>
      <c r="Z35" s="378"/>
      <c r="AA35" s="377"/>
      <c r="AB35" s="376"/>
      <c r="AC35" s="374"/>
      <c r="AD35" s="375"/>
      <c r="AE35" s="375"/>
      <c r="AF35" s="376"/>
      <c r="AG35" s="376"/>
    </row>
    <row r="36" spans="1:33" ht="272.45" customHeight="1" x14ac:dyDescent="0.35">
      <c r="A36" s="371">
        <f t="shared" si="0"/>
        <v>13</v>
      </c>
      <c r="B36" s="360"/>
      <c r="C36" s="360" t="s">
        <v>338</v>
      </c>
      <c r="D36" s="361" t="s">
        <v>102</v>
      </c>
      <c r="E36" s="362" t="s">
        <v>661</v>
      </c>
      <c r="F36" s="360" t="s">
        <v>66</v>
      </c>
      <c r="G36" s="360">
        <v>1</v>
      </c>
      <c r="H36" s="363" t="s">
        <v>90</v>
      </c>
      <c r="I36" s="360">
        <v>9</v>
      </c>
      <c r="J36" s="360" t="s">
        <v>342</v>
      </c>
      <c r="K36" s="360" t="s">
        <v>69</v>
      </c>
      <c r="L36" s="360" t="s">
        <v>103</v>
      </c>
      <c r="M36" s="484">
        <v>140000000</v>
      </c>
      <c r="N36" s="485">
        <v>140000000</v>
      </c>
      <c r="O36" s="360" t="s">
        <v>71</v>
      </c>
      <c r="P36" s="360" t="s">
        <v>72</v>
      </c>
      <c r="Q36" s="360" t="s">
        <v>73</v>
      </c>
      <c r="S36" s="364"/>
      <c r="T36" s="364"/>
      <c r="U36" s="375"/>
      <c r="V36" s="366"/>
      <c r="W36" s="367"/>
      <c r="X36" s="368"/>
      <c r="Y36" s="369"/>
      <c r="Z36" s="368"/>
      <c r="AA36" s="366"/>
      <c r="AB36" s="373"/>
      <c r="AC36" s="374"/>
      <c r="AD36" s="375"/>
      <c r="AE36" s="375"/>
      <c r="AF36" s="376"/>
      <c r="AG36" s="381"/>
    </row>
    <row r="37" spans="1:33" ht="272.45" customHeight="1" x14ac:dyDescent="0.35">
      <c r="A37" s="371">
        <f t="shared" si="0"/>
        <v>14</v>
      </c>
      <c r="B37" s="360"/>
      <c r="C37" s="360" t="s">
        <v>338</v>
      </c>
      <c r="D37" s="361" t="s">
        <v>116</v>
      </c>
      <c r="E37" s="362" t="s">
        <v>443</v>
      </c>
      <c r="F37" s="360" t="s">
        <v>66</v>
      </c>
      <c r="G37" s="360">
        <v>1</v>
      </c>
      <c r="H37" s="363" t="s">
        <v>90</v>
      </c>
      <c r="I37" s="360">
        <v>9</v>
      </c>
      <c r="J37" s="360" t="s">
        <v>88</v>
      </c>
      <c r="K37" s="360" t="s">
        <v>69</v>
      </c>
      <c r="L37" s="360" t="s">
        <v>117</v>
      </c>
      <c r="M37" s="484">
        <v>5000000</v>
      </c>
      <c r="N37" s="485">
        <v>5000000</v>
      </c>
      <c r="O37" s="360" t="s">
        <v>71</v>
      </c>
      <c r="P37" s="360" t="s">
        <v>72</v>
      </c>
      <c r="Q37" s="360" t="s">
        <v>73</v>
      </c>
      <c r="S37" s="364"/>
      <c r="T37" s="364"/>
      <c r="U37" s="365"/>
      <c r="V37" s="366"/>
      <c r="W37" s="367"/>
      <c r="X37" s="368"/>
      <c r="Y37" s="369"/>
      <c r="Z37" s="368"/>
      <c r="AA37" s="366"/>
      <c r="AB37" s="367"/>
      <c r="AC37" s="366"/>
      <c r="AD37" s="365"/>
      <c r="AE37" s="365"/>
      <c r="AF37" s="367"/>
      <c r="AG37" s="370"/>
    </row>
    <row r="38" spans="1:33" ht="272.45" customHeight="1" x14ac:dyDescent="0.35">
      <c r="A38" s="371">
        <f t="shared" si="0"/>
        <v>15</v>
      </c>
      <c r="B38" s="360"/>
      <c r="C38" s="360" t="s">
        <v>338</v>
      </c>
      <c r="D38" s="361" t="s">
        <v>118</v>
      </c>
      <c r="E38" s="362" t="s">
        <v>444</v>
      </c>
      <c r="F38" s="360" t="s">
        <v>66</v>
      </c>
      <c r="G38" s="360">
        <v>1</v>
      </c>
      <c r="H38" s="363" t="s">
        <v>87</v>
      </c>
      <c r="I38" s="360">
        <v>2</v>
      </c>
      <c r="J38" s="360" t="s">
        <v>68</v>
      </c>
      <c r="K38" s="360" t="s">
        <v>69</v>
      </c>
      <c r="L38" s="360" t="s">
        <v>119</v>
      </c>
      <c r="M38" s="484">
        <v>5800000</v>
      </c>
      <c r="N38" s="485">
        <v>5800000</v>
      </c>
      <c r="O38" s="360" t="s">
        <v>71</v>
      </c>
      <c r="P38" s="360" t="s">
        <v>72</v>
      </c>
      <c r="Q38" s="360" t="s">
        <v>73</v>
      </c>
      <c r="S38" s="364"/>
      <c r="T38" s="364"/>
      <c r="U38" s="365"/>
      <c r="V38" s="366"/>
      <c r="W38" s="367"/>
      <c r="X38" s="368"/>
      <c r="Y38" s="369"/>
      <c r="Z38" s="368"/>
      <c r="AA38" s="373"/>
      <c r="AB38" s="367"/>
      <c r="AC38" s="374"/>
      <c r="AD38" s="375"/>
      <c r="AE38" s="375"/>
      <c r="AF38" s="367"/>
      <c r="AG38" s="370"/>
    </row>
    <row r="39" spans="1:33" ht="272.45" customHeight="1" x14ac:dyDescent="0.35">
      <c r="A39" s="371">
        <f t="shared" si="0"/>
        <v>16</v>
      </c>
      <c r="B39" s="360"/>
      <c r="C39" s="382" t="s">
        <v>338</v>
      </c>
      <c r="D39" s="396">
        <v>48101909</v>
      </c>
      <c r="E39" s="397" t="s">
        <v>445</v>
      </c>
      <c r="F39" s="382" t="s">
        <v>66</v>
      </c>
      <c r="G39" s="382">
        <v>1</v>
      </c>
      <c r="H39" s="398" t="s">
        <v>90</v>
      </c>
      <c r="I39" s="382">
        <v>2</v>
      </c>
      <c r="J39" s="382" t="s">
        <v>68</v>
      </c>
      <c r="K39" s="382" t="s">
        <v>69</v>
      </c>
      <c r="L39" s="382" t="s">
        <v>120</v>
      </c>
      <c r="M39" s="486">
        <v>9000000</v>
      </c>
      <c r="N39" s="487">
        <v>9000000</v>
      </c>
      <c r="O39" s="382" t="s">
        <v>71</v>
      </c>
      <c r="P39" s="382" t="s">
        <v>72</v>
      </c>
      <c r="Q39" s="382" t="s">
        <v>73</v>
      </c>
      <c r="S39" s="364"/>
      <c r="T39" s="364"/>
      <c r="U39" s="365"/>
      <c r="V39" s="366"/>
      <c r="W39" s="367"/>
      <c r="X39" s="368"/>
      <c r="Y39" s="369"/>
      <c r="Z39" s="368"/>
      <c r="AA39" s="366"/>
      <c r="AB39" s="367"/>
      <c r="AC39" s="366"/>
      <c r="AD39" s="365"/>
      <c r="AE39" s="365"/>
      <c r="AF39" s="367"/>
      <c r="AG39" s="370"/>
    </row>
    <row r="40" spans="1:33" ht="272.45" customHeight="1" x14ac:dyDescent="0.35">
      <c r="A40" s="371">
        <f t="shared" si="0"/>
        <v>17</v>
      </c>
      <c r="B40" s="360" t="s">
        <v>446</v>
      </c>
      <c r="C40" s="360" t="s">
        <v>343</v>
      </c>
      <c r="D40" s="361" t="s">
        <v>344</v>
      </c>
      <c r="E40" s="362" t="s">
        <v>447</v>
      </c>
      <c r="F40" s="360" t="s">
        <v>66</v>
      </c>
      <c r="G40" s="360">
        <v>1</v>
      </c>
      <c r="H40" s="363" t="s">
        <v>105</v>
      </c>
      <c r="I40" s="360">
        <v>3</v>
      </c>
      <c r="J40" s="360" t="s">
        <v>133</v>
      </c>
      <c r="K40" s="360" t="s">
        <v>107</v>
      </c>
      <c r="L40" s="360" t="s">
        <v>345</v>
      </c>
      <c r="M40" s="484">
        <v>530000000</v>
      </c>
      <c r="N40" s="485">
        <v>530000000</v>
      </c>
      <c r="O40" s="360" t="s">
        <v>71</v>
      </c>
      <c r="P40" s="360" t="s">
        <v>72</v>
      </c>
      <c r="Q40" s="360" t="s">
        <v>73</v>
      </c>
      <c r="S40" s="364"/>
      <c r="T40" s="364"/>
      <c r="U40" s="365"/>
      <c r="V40" s="366"/>
      <c r="W40" s="367"/>
      <c r="X40" s="368"/>
      <c r="Y40" s="369"/>
      <c r="Z40" s="368"/>
      <c r="AA40" s="366"/>
      <c r="AB40" s="367"/>
      <c r="AC40" s="374"/>
      <c r="AD40" s="375"/>
      <c r="AE40" s="375"/>
      <c r="AF40" s="376"/>
      <c r="AG40" s="381"/>
    </row>
    <row r="41" spans="1:33" ht="272.45" customHeight="1" x14ac:dyDescent="0.35">
      <c r="A41" s="371">
        <f t="shared" si="0"/>
        <v>18</v>
      </c>
      <c r="B41" s="360"/>
      <c r="C41" s="360" t="s">
        <v>338</v>
      </c>
      <c r="D41" s="361" t="s">
        <v>121</v>
      </c>
      <c r="E41" s="362" t="s">
        <v>448</v>
      </c>
      <c r="F41" s="360" t="s">
        <v>66</v>
      </c>
      <c r="G41" s="360">
        <v>1</v>
      </c>
      <c r="H41" s="363" t="s">
        <v>75</v>
      </c>
      <c r="I41" s="360">
        <v>2</v>
      </c>
      <c r="J41" s="360" t="s">
        <v>68</v>
      </c>
      <c r="K41" s="360" t="s">
        <v>69</v>
      </c>
      <c r="L41" s="360" t="s">
        <v>122</v>
      </c>
      <c r="M41" s="484">
        <v>5000000</v>
      </c>
      <c r="N41" s="485">
        <v>5000000</v>
      </c>
      <c r="O41" s="360" t="s">
        <v>71</v>
      </c>
      <c r="P41" s="360" t="s">
        <v>72</v>
      </c>
      <c r="Q41" s="360" t="s">
        <v>73</v>
      </c>
      <c r="S41" s="364"/>
      <c r="T41" s="364"/>
      <c r="U41" s="365"/>
      <c r="V41" s="366"/>
      <c r="W41" s="367"/>
      <c r="X41" s="368"/>
      <c r="Y41" s="369"/>
      <c r="Z41" s="368"/>
      <c r="AA41" s="366"/>
      <c r="AB41" s="367"/>
      <c r="AC41" s="374"/>
      <c r="AD41" s="375"/>
      <c r="AE41" s="375"/>
      <c r="AF41" s="376"/>
      <c r="AG41" s="381"/>
    </row>
    <row r="42" spans="1:33" ht="272.45" customHeight="1" x14ac:dyDescent="0.35">
      <c r="A42" s="371">
        <f t="shared" si="0"/>
        <v>19</v>
      </c>
      <c r="B42" s="360"/>
      <c r="C42" s="360" t="s">
        <v>338</v>
      </c>
      <c r="D42" s="361">
        <v>81141804</v>
      </c>
      <c r="E42" s="362" t="s">
        <v>449</v>
      </c>
      <c r="F42" s="360" t="s">
        <v>66</v>
      </c>
      <c r="G42" s="360">
        <v>1</v>
      </c>
      <c r="H42" s="363" t="s">
        <v>67</v>
      </c>
      <c r="I42" s="360">
        <v>1</v>
      </c>
      <c r="J42" s="360" t="s">
        <v>88</v>
      </c>
      <c r="K42" s="360" t="s">
        <v>69</v>
      </c>
      <c r="L42" s="360" t="s">
        <v>115</v>
      </c>
      <c r="M42" s="484">
        <v>1800000</v>
      </c>
      <c r="N42" s="485">
        <v>1800000</v>
      </c>
      <c r="O42" s="360" t="s">
        <v>71</v>
      </c>
      <c r="P42" s="360" t="s">
        <v>72</v>
      </c>
      <c r="Q42" s="360" t="s">
        <v>73</v>
      </c>
      <c r="S42" s="364"/>
      <c r="T42" s="364"/>
      <c r="U42" s="365"/>
      <c r="V42" s="366"/>
      <c r="W42" s="367"/>
      <c r="X42" s="368"/>
      <c r="Y42" s="369"/>
      <c r="Z42" s="368"/>
      <c r="AA42" s="366"/>
      <c r="AB42" s="367"/>
      <c r="AC42" s="366"/>
      <c r="AD42" s="365"/>
      <c r="AE42" s="365"/>
      <c r="AF42" s="367"/>
      <c r="AG42" s="370"/>
    </row>
    <row r="43" spans="1:33" ht="272.45" customHeight="1" x14ac:dyDescent="0.35">
      <c r="A43" s="371">
        <f t="shared" si="0"/>
        <v>20</v>
      </c>
      <c r="B43" s="360" t="s">
        <v>450</v>
      </c>
      <c r="C43" s="356" t="s">
        <v>338</v>
      </c>
      <c r="D43" s="361" t="s">
        <v>124</v>
      </c>
      <c r="E43" s="362" t="s">
        <v>451</v>
      </c>
      <c r="F43" s="360" t="s">
        <v>66</v>
      </c>
      <c r="G43" s="360">
        <v>1</v>
      </c>
      <c r="H43" s="363" t="s">
        <v>98</v>
      </c>
      <c r="I43" s="360">
        <v>5</v>
      </c>
      <c r="J43" s="360" t="s">
        <v>99</v>
      </c>
      <c r="K43" s="360" t="s">
        <v>107</v>
      </c>
      <c r="L43" s="360" t="s">
        <v>422</v>
      </c>
      <c r="M43" s="484">
        <v>485000000</v>
      </c>
      <c r="N43" s="485">
        <v>485000000</v>
      </c>
      <c r="O43" s="360" t="s">
        <v>71</v>
      </c>
      <c r="P43" s="360" t="s">
        <v>71</v>
      </c>
      <c r="Q43" s="360" t="s">
        <v>73</v>
      </c>
      <c r="S43" s="380"/>
      <c r="T43" s="380"/>
      <c r="U43" s="375"/>
      <c r="V43" s="374"/>
      <c r="W43" s="376"/>
      <c r="X43" s="378"/>
      <c r="Y43" s="379"/>
      <c r="Z43" s="378"/>
      <c r="AA43" s="377"/>
      <c r="AB43" s="376"/>
      <c r="AC43" s="374"/>
      <c r="AD43" s="375"/>
      <c r="AE43" s="375"/>
      <c r="AF43" s="376"/>
      <c r="AG43" s="376"/>
    </row>
    <row r="44" spans="1:33" ht="272.45" customHeight="1" x14ac:dyDescent="0.55000000000000004">
      <c r="A44" s="371">
        <f t="shared" si="0"/>
        <v>21</v>
      </c>
      <c r="B44" s="360"/>
      <c r="C44" s="360" t="s">
        <v>338</v>
      </c>
      <c r="D44" s="361">
        <v>80101706</v>
      </c>
      <c r="E44" s="360" t="s">
        <v>452</v>
      </c>
      <c r="F44" s="360" t="s">
        <v>66</v>
      </c>
      <c r="G44" s="360">
        <v>1</v>
      </c>
      <c r="H44" s="363" t="s">
        <v>98</v>
      </c>
      <c r="I44" s="360">
        <v>11</v>
      </c>
      <c r="J44" s="360" t="s">
        <v>99</v>
      </c>
      <c r="K44" s="360" t="s">
        <v>69</v>
      </c>
      <c r="L44" s="360" t="s">
        <v>115</v>
      </c>
      <c r="M44" s="484">
        <v>21702560</v>
      </c>
      <c r="N44" s="485">
        <v>21702560</v>
      </c>
      <c r="O44" s="360" t="s">
        <v>71</v>
      </c>
      <c r="P44" s="360" t="s">
        <v>72</v>
      </c>
      <c r="Q44" s="360" t="s">
        <v>73</v>
      </c>
      <c r="S44" s="394"/>
      <c r="T44" s="394"/>
      <c r="U44" s="394"/>
      <c r="V44" s="394"/>
      <c r="W44" s="394"/>
      <c r="X44" s="395"/>
      <c r="Y44" s="395"/>
      <c r="Z44" s="395"/>
      <c r="AA44" s="394"/>
      <c r="AB44" s="394"/>
      <c r="AC44" s="394"/>
      <c r="AD44" s="394"/>
      <c r="AE44" s="394"/>
      <c r="AF44" s="394"/>
      <c r="AG44" s="394"/>
    </row>
    <row r="45" spans="1:33" ht="272.45" customHeight="1" x14ac:dyDescent="0.55000000000000004">
      <c r="A45" s="371">
        <f t="shared" si="0"/>
        <v>22</v>
      </c>
      <c r="B45" s="360"/>
      <c r="C45" s="360" t="s">
        <v>338</v>
      </c>
      <c r="D45" s="361">
        <v>80101706</v>
      </c>
      <c r="E45" s="362" t="s">
        <v>453</v>
      </c>
      <c r="F45" s="360" t="s">
        <v>66</v>
      </c>
      <c r="G45" s="360">
        <v>1</v>
      </c>
      <c r="H45" s="363" t="s">
        <v>98</v>
      </c>
      <c r="I45" s="360">
        <v>11</v>
      </c>
      <c r="J45" s="360" t="s">
        <v>99</v>
      </c>
      <c r="K45" s="360" t="s">
        <v>69</v>
      </c>
      <c r="L45" s="360" t="s">
        <v>115</v>
      </c>
      <c r="M45" s="484">
        <v>47974080</v>
      </c>
      <c r="N45" s="485">
        <v>47974080</v>
      </c>
      <c r="O45" s="360" t="s">
        <v>71</v>
      </c>
      <c r="P45" s="360" t="s">
        <v>72</v>
      </c>
      <c r="Q45" s="360" t="s">
        <v>73</v>
      </c>
      <c r="S45" s="394"/>
      <c r="T45" s="394"/>
      <c r="U45" s="394"/>
      <c r="V45" s="394"/>
      <c r="W45" s="394"/>
      <c r="X45" s="395"/>
      <c r="Y45" s="395"/>
      <c r="Z45" s="395"/>
      <c r="AA45" s="394"/>
      <c r="AB45" s="394"/>
      <c r="AC45" s="394"/>
      <c r="AD45" s="394"/>
      <c r="AE45" s="394"/>
      <c r="AF45" s="394"/>
      <c r="AG45" s="394"/>
    </row>
    <row r="46" spans="1:33" ht="272.45" customHeight="1" x14ac:dyDescent="0.55000000000000004">
      <c r="A46" s="371">
        <f t="shared" si="0"/>
        <v>23</v>
      </c>
      <c r="B46" s="360"/>
      <c r="C46" s="360" t="s">
        <v>338</v>
      </c>
      <c r="D46" s="361" t="s">
        <v>104</v>
      </c>
      <c r="E46" s="362" t="s">
        <v>662</v>
      </c>
      <c r="F46" s="360" t="s">
        <v>66</v>
      </c>
      <c r="G46" s="360">
        <v>1</v>
      </c>
      <c r="H46" s="363" t="s">
        <v>98</v>
      </c>
      <c r="I46" s="360">
        <v>11</v>
      </c>
      <c r="J46" s="360" t="s">
        <v>76</v>
      </c>
      <c r="K46" s="360" t="s">
        <v>69</v>
      </c>
      <c r="L46" s="360" t="s">
        <v>106</v>
      </c>
      <c r="M46" s="484">
        <v>27000000</v>
      </c>
      <c r="N46" s="485">
        <v>27000000</v>
      </c>
      <c r="O46" s="360" t="s">
        <v>71</v>
      </c>
      <c r="P46" s="360" t="s">
        <v>72</v>
      </c>
      <c r="Q46" s="360" t="s">
        <v>73</v>
      </c>
      <c r="S46" s="394"/>
      <c r="T46" s="394"/>
      <c r="U46" s="394"/>
      <c r="V46" s="394"/>
      <c r="W46" s="394"/>
      <c r="X46" s="395"/>
      <c r="Y46" s="395"/>
      <c r="Z46" s="395"/>
      <c r="AA46" s="394"/>
      <c r="AB46" s="394"/>
      <c r="AC46" s="394"/>
      <c r="AD46" s="394"/>
      <c r="AE46" s="394"/>
      <c r="AF46" s="394"/>
      <c r="AG46" s="394"/>
    </row>
    <row r="47" spans="1:33" ht="272.45" customHeight="1" x14ac:dyDescent="0.35">
      <c r="A47" s="371">
        <f t="shared" si="0"/>
        <v>24</v>
      </c>
      <c r="B47" s="360"/>
      <c r="C47" s="360" t="s">
        <v>338</v>
      </c>
      <c r="D47" s="361" t="s">
        <v>663</v>
      </c>
      <c r="E47" s="362" t="s">
        <v>454</v>
      </c>
      <c r="F47" s="360" t="s">
        <v>66</v>
      </c>
      <c r="G47" s="360">
        <v>1</v>
      </c>
      <c r="H47" s="363" t="s">
        <v>105</v>
      </c>
      <c r="I47" s="360">
        <v>10</v>
      </c>
      <c r="J47" s="360" t="s">
        <v>88</v>
      </c>
      <c r="K47" s="360" t="s">
        <v>69</v>
      </c>
      <c r="L47" s="360" t="s">
        <v>141</v>
      </c>
      <c r="M47" s="484">
        <v>2500000</v>
      </c>
      <c r="N47" s="485">
        <v>2500000</v>
      </c>
      <c r="O47" s="360" t="s">
        <v>71</v>
      </c>
      <c r="P47" s="360" t="s">
        <v>72</v>
      </c>
      <c r="Q47" s="360" t="s">
        <v>73</v>
      </c>
      <c r="S47" s="380"/>
      <c r="T47" s="380"/>
      <c r="U47" s="375"/>
      <c r="V47" s="374"/>
      <c r="W47" s="376"/>
      <c r="X47" s="378"/>
      <c r="Y47" s="379"/>
      <c r="Z47" s="378"/>
      <c r="AA47" s="377"/>
      <c r="AB47" s="376"/>
      <c r="AC47" s="374"/>
      <c r="AD47" s="375"/>
      <c r="AE47" s="375"/>
      <c r="AF47" s="376"/>
      <c r="AG47" s="376"/>
    </row>
    <row r="48" spans="1:33" ht="272.45" customHeight="1" x14ac:dyDescent="0.55000000000000004">
      <c r="A48" s="371">
        <f t="shared" si="0"/>
        <v>25</v>
      </c>
      <c r="B48" s="360"/>
      <c r="C48" s="360" t="s">
        <v>338</v>
      </c>
      <c r="D48" s="361" t="s">
        <v>664</v>
      </c>
      <c r="E48" s="362" t="s">
        <v>665</v>
      </c>
      <c r="F48" s="360" t="s">
        <v>66</v>
      </c>
      <c r="G48" s="360">
        <v>1</v>
      </c>
      <c r="H48" s="363" t="s">
        <v>75</v>
      </c>
      <c r="I48" s="360">
        <v>1</v>
      </c>
      <c r="J48" s="360" t="s">
        <v>68</v>
      </c>
      <c r="K48" s="360" t="s">
        <v>69</v>
      </c>
      <c r="L48" s="360" t="s">
        <v>329</v>
      </c>
      <c r="M48" s="484">
        <v>3000000</v>
      </c>
      <c r="N48" s="485">
        <v>3000000</v>
      </c>
      <c r="O48" s="360" t="s">
        <v>71</v>
      </c>
      <c r="P48" s="360" t="s">
        <v>72</v>
      </c>
      <c r="Q48" s="360" t="s">
        <v>313</v>
      </c>
      <c r="S48" s="394"/>
      <c r="T48" s="394"/>
      <c r="U48" s="394"/>
      <c r="V48" s="394"/>
      <c r="W48" s="394"/>
      <c r="X48" s="395"/>
      <c r="Y48" s="395"/>
      <c r="Z48" s="395"/>
      <c r="AA48" s="394"/>
      <c r="AB48" s="394"/>
      <c r="AC48" s="394"/>
      <c r="AD48" s="394"/>
      <c r="AE48" s="394"/>
      <c r="AF48" s="394"/>
      <c r="AG48" s="394"/>
    </row>
    <row r="49" spans="1:33" ht="272.45" customHeight="1" x14ac:dyDescent="0.35">
      <c r="A49" s="371">
        <f t="shared" si="0"/>
        <v>26</v>
      </c>
      <c r="B49" s="360"/>
      <c r="C49" s="360" t="s">
        <v>338</v>
      </c>
      <c r="D49" s="361" t="s">
        <v>323</v>
      </c>
      <c r="E49" s="362" t="s">
        <v>455</v>
      </c>
      <c r="F49" s="360" t="s">
        <v>66</v>
      </c>
      <c r="G49" s="360">
        <v>1</v>
      </c>
      <c r="H49" s="363" t="s">
        <v>75</v>
      </c>
      <c r="I49" s="360">
        <v>2</v>
      </c>
      <c r="J49" s="360" t="s">
        <v>88</v>
      </c>
      <c r="K49" s="360" t="s">
        <v>69</v>
      </c>
      <c r="L49" s="360" t="s">
        <v>253</v>
      </c>
      <c r="M49" s="484">
        <v>15000000</v>
      </c>
      <c r="N49" s="485">
        <v>15000000</v>
      </c>
      <c r="O49" s="360" t="s">
        <v>322</v>
      </c>
      <c r="P49" s="360" t="s">
        <v>72</v>
      </c>
      <c r="Q49" s="360" t="s">
        <v>73</v>
      </c>
      <c r="S49" s="380"/>
      <c r="T49" s="380"/>
      <c r="U49" s="375"/>
      <c r="V49" s="374"/>
      <c r="W49" s="376"/>
      <c r="X49" s="378"/>
      <c r="Y49" s="379"/>
      <c r="Z49" s="378"/>
      <c r="AA49" s="374"/>
      <c r="AB49" s="376"/>
      <c r="AC49" s="374"/>
      <c r="AD49" s="375"/>
      <c r="AE49" s="375"/>
      <c r="AF49" s="376"/>
      <c r="AG49" s="381"/>
    </row>
    <row r="50" spans="1:33" ht="272.45" customHeight="1" x14ac:dyDescent="0.35">
      <c r="A50" s="371">
        <f t="shared" si="0"/>
        <v>27</v>
      </c>
      <c r="B50" s="360"/>
      <c r="C50" s="360" t="s">
        <v>338</v>
      </c>
      <c r="D50" s="361">
        <v>84131512</v>
      </c>
      <c r="E50" s="362" t="s">
        <v>456</v>
      </c>
      <c r="F50" s="360" t="s">
        <v>66</v>
      </c>
      <c r="G50" s="360">
        <v>1</v>
      </c>
      <c r="H50" s="363" t="s">
        <v>67</v>
      </c>
      <c r="I50" s="360">
        <v>24</v>
      </c>
      <c r="J50" s="360" t="s">
        <v>342</v>
      </c>
      <c r="K50" s="360" t="s">
        <v>69</v>
      </c>
      <c r="L50" s="360" t="s">
        <v>97</v>
      </c>
      <c r="M50" s="484">
        <v>170000000</v>
      </c>
      <c r="N50" s="485">
        <v>170000000</v>
      </c>
      <c r="O50" s="360" t="s">
        <v>71</v>
      </c>
      <c r="P50" s="360" t="s">
        <v>72</v>
      </c>
      <c r="Q50" s="360" t="s">
        <v>73</v>
      </c>
      <c r="S50" s="364"/>
      <c r="T50" s="364"/>
      <c r="U50" s="365"/>
      <c r="V50" s="366"/>
      <c r="W50" s="367"/>
      <c r="X50" s="368"/>
      <c r="Y50" s="369"/>
      <c r="Z50" s="368"/>
      <c r="AA50" s="366"/>
      <c r="AB50" s="367"/>
      <c r="AC50" s="366"/>
      <c r="AD50" s="365"/>
      <c r="AE50" s="365"/>
      <c r="AF50" s="367"/>
      <c r="AG50" s="370"/>
    </row>
    <row r="51" spans="1:33" ht="272.45" customHeight="1" x14ac:dyDescent="0.55000000000000004">
      <c r="A51" s="371">
        <f t="shared" si="0"/>
        <v>28</v>
      </c>
      <c r="B51" s="360" t="s">
        <v>450</v>
      </c>
      <c r="C51" s="360" t="s">
        <v>338</v>
      </c>
      <c r="D51" s="361" t="s">
        <v>666</v>
      </c>
      <c r="E51" s="362" t="s">
        <v>457</v>
      </c>
      <c r="F51" s="360" t="s">
        <v>66</v>
      </c>
      <c r="G51" s="360">
        <v>1</v>
      </c>
      <c r="H51" s="363" t="s">
        <v>105</v>
      </c>
      <c r="I51" s="360">
        <v>20</v>
      </c>
      <c r="J51" s="360" t="s">
        <v>132</v>
      </c>
      <c r="K51" s="360" t="s">
        <v>107</v>
      </c>
      <c r="L51" s="360" t="s">
        <v>422</v>
      </c>
      <c r="M51" s="484">
        <v>1775000000</v>
      </c>
      <c r="N51" s="485">
        <v>515000000</v>
      </c>
      <c r="O51" s="360" t="s">
        <v>82</v>
      </c>
      <c r="P51" s="360" t="s">
        <v>83</v>
      </c>
      <c r="Q51" s="360" t="s">
        <v>73</v>
      </c>
      <c r="S51" s="394"/>
      <c r="T51" s="394"/>
      <c r="U51" s="394"/>
      <c r="V51" s="394"/>
      <c r="W51" s="394"/>
      <c r="X51" s="395"/>
      <c r="Y51" s="395"/>
      <c r="Z51" s="395"/>
      <c r="AA51" s="394"/>
      <c r="AB51" s="394"/>
      <c r="AC51" s="394"/>
      <c r="AD51" s="394"/>
      <c r="AE51" s="394"/>
      <c r="AF51" s="394"/>
      <c r="AG51" s="394"/>
    </row>
    <row r="52" spans="1:33" ht="272.45" customHeight="1" x14ac:dyDescent="0.35">
      <c r="A52" s="371">
        <f t="shared" si="0"/>
        <v>29</v>
      </c>
      <c r="B52" s="360" t="s">
        <v>450</v>
      </c>
      <c r="C52" s="360" t="s">
        <v>338</v>
      </c>
      <c r="D52" s="361" t="s">
        <v>666</v>
      </c>
      <c r="E52" s="362" t="s">
        <v>458</v>
      </c>
      <c r="F52" s="360" t="s">
        <v>66</v>
      </c>
      <c r="G52" s="360">
        <v>1</v>
      </c>
      <c r="H52" s="363" t="s">
        <v>105</v>
      </c>
      <c r="I52" s="360">
        <v>20</v>
      </c>
      <c r="J52" s="360" t="s">
        <v>125</v>
      </c>
      <c r="K52" s="360" t="s">
        <v>107</v>
      </c>
      <c r="L52" s="360" t="s">
        <v>422</v>
      </c>
      <c r="M52" s="484">
        <v>180000000</v>
      </c>
      <c r="N52" s="485">
        <v>40000000</v>
      </c>
      <c r="O52" s="360" t="s">
        <v>82</v>
      </c>
      <c r="P52" s="360" t="s">
        <v>83</v>
      </c>
      <c r="Q52" s="360" t="s">
        <v>73</v>
      </c>
      <c r="S52" s="364"/>
      <c r="T52" s="364"/>
      <c r="U52" s="365"/>
      <c r="V52" s="366"/>
      <c r="W52" s="367"/>
      <c r="X52" s="368"/>
      <c r="Y52" s="369"/>
      <c r="Z52" s="368"/>
      <c r="AA52" s="373"/>
      <c r="AB52" s="367"/>
      <c r="AC52" s="374"/>
      <c r="AD52" s="375"/>
      <c r="AE52" s="375"/>
      <c r="AF52" s="367"/>
      <c r="AG52" s="367"/>
    </row>
    <row r="53" spans="1:33" s="27" customFormat="1" ht="272.45" customHeight="1" x14ac:dyDescent="0.35">
      <c r="A53" s="371">
        <f t="shared" si="0"/>
        <v>30</v>
      </c>
      <c r="B53" s="360"/>
      <c r="C53" s="382" t="s">
        <v>338</v>
      </c>
      <c r="D53" s="396">
        <v>43212100</v>
      </c>
      <c r="E53" s="397" t="s">
        <v>459</v>
      </c>
      <c r="F53" s="382" t="s">
        <v>66</v>
      </c>
      <c r="G53" s="382">
        <v>1</v>
      </c>
      <c r="H53" s="398" t="s">
        <v>75</v>
      </c>
      <c r="I53" s="382">
        <v>1</v>
      </c>
      <c r="J53" s="382" t="s">
        <v>68</v>
      </c>
      <c r="K53" s="382" t="s">
        <v>69</v>
      </c>
      <c r="L53" s="360" t="s">
        <v>378</v>
      </c>
      <c r="M53" s="486">
        <v>22000000</v>
      </c>
      <c r="N53" s="487">
        <v>22000000</v>
      </c>
      <c r="O53" s="382" t="s">
        <v>71</v>
      </c>
      <c r="P53" s="382" t="s">
        <v>72</v>
      </c>
      <c r="Q53" s="382" t="s">
        <v>73</v>
      </c>
      <c r="R53" s="26"/>
      <c r="S53" s="364"/>
      <c r="T53" s="364"/>
      <c r="U53" s="375"/>
      <c r="V53" s="366"/>
      <c r="W53" s="367"/>
      <c r="X53" s="368"/>
      <c r="Y53" s="369"/>
      <c r="Z53" s="368"/>
      <c r="AA53" s="366"/>
      <c r="AB53" s="367"/>
      <c r="AC53" s="374"/>
      <c r="AD53" s="375"/>
      <c r="AE53" s="375"/>
      <c r="AF53" s="376"/>
      <c r="AG53" s="381"/>
    </row>
    <row r="54" spans="1:33" s="27" customFormat="1" ht="272.45" customHeight="1" x14ac:dyDescent="0.35">
      <c r="A54" s="371">
        <f t="shared" si="0"/>
        <v>31</v>
      </c>
      <c r="B54" s="360"/>
      <c r="C54" s="382" t="s">
        <v>338</v>
      </c>
      <c r="D54" s="396" t="s">
        <v>347</v>
      </c>
      <c r="E54" s="397" t="s">
        <v>460</v>
      </c>
      <c r="F54" s="382" t="s">
        <v>66</v>
      </c>
      <c r="G54" s="382">
        <v>1</v>
      </c>
      <c r="H54" s="398" t="s">
        <v>75</v>
      </c>
      <c r="I54" s="382">
        <v>1</v>
      </c>
      <c r="J54" s="382" t="s">
        <v>68</v>
      </c>
      <c r="K54" s="382" t="s">
        <v>69</v>
      </c>
      <c r="L54" s="360" t="s">
        <v>346</v>
      </c>
      <c r="M54" s="486">
        <v>9000000</v>
      </c>
      <c r="N54" s="487">
        <v>9000000</v>
      </c>
      <c r="O54" s="382" t="s">
        <v>71</v>
      </c>
      <c r="P54" s="382" t="s">
        <v>72</v>
      </c>
      <c r="Q54" s="382" t="s">
        <v>73</v>
      </c>
      <c r="R54" s="26"/>
      <c r="S54" s="364"/>
      <c r="T54" s="364"/>
      <c r="U54" s="365"/>
      <c r="V54" s="366"/>
      <c r="W54" s="367"/>
      <c r="X54" s="488"/>
      <c r="Y54" s="488"/>
      <c r="Z54" s="488"/>
      <c r="AA54" s="373"/>
      <c r="AB54" s="367"/>
      <c r="AC54" s="366"/>
      <c r="AD54" s="365"/>
      <c r="AE54" s="365"/>
      <c r="AF54" s="367"/>
      <c r="AG54" s="367"/>
    </row>
    <row r="55" spans="1:33" s="27" customFormat="1" ht="272.45" customHeight="1" x14ac:dyDescent="0.55000000000000004">
      <c r="A55" s="371">
        <f t="shared" si="0"/>
        <v>32</v>
      </c>
      <c r="B55" s="360"/>
      <c r="C55" s="360" t="s">
        <v>338</v>
      </c>
      <c r="D55" s="361">
        <v>78181500</v>
      </c>
      <c r="E55" s="362" t="s">
        <v>461</v>
      </c>
      <c r="F55" s="360" t="s">
        <v>348</v>
      </c>
      <c r="G55" s="360">
        <v>1</v>
      </c>
      <c r="H55" s="363" t="s">
        <v>80</v>
      </c>
      <c r="I55" s="360">
        <v>24</v>
      </c>
      <c r="J55" s="360" t="s">
        <v>342</v>
      </c>
      <c r="K55" s="360" t="s">
        <v>69</v>
      </c>
      <c r="L55" s="360" t="s">
        <v>349</v>
      </c>
      <c r="M55" s="484">
        <v>120000000</v>
      </c>
      <c r="N55" s="485">
        <v>10000000</v>
      </c>
      <c r="O55" s="360" t="s">
        <v>82</v>
      </c>
      <c r="P55" s="360" t="s">
        <v>83</v>
      </c>
      <c r="Q55" s="360" t="s">
        <v>73</v>
      </c>
      <c r="R55" s="26"/>
      <c r="S55" s="394"/>
      <c r="T55" s="394"/>
      <c r="U55" s="394"/>
      <c r="V55" s="394"/>
      <c r="W55" s="394"/>
      <c r="X55" s="395"/>
      <c r="Y55" s="395"/>
      <c r="Z55" s="395"/>
      <c r="AA55" s="394"/>
      <c r="AB55" s="394"/>
      <c r="AC55" s="394"/>
      <c r="AD55" s="394"/>
      <c r="AE55" s="394"/>
      <c r="AF55" s="394"/>
      <c r="AG55" s="394"/>
    </row>
    <row r="56" spans="1:33" s="27" customFormat="1" ht="272.45" customHeight="1" x14ac:dyDescent="0.55000000000000004">
      <c r="A56" s="371">
        <f t="shared" si="0"/>
        <v>33</v>
      </c>
      <c r="B56" s="360"/>
      <c r="C56" s="360" t="s">
        <v>338</v>
      </c>
      <c r="D56" s="361">
        <v>72101511</v>
      </c>
      <c r="E56" s="362" t="s">
        <v>462</v>
      </c>
      <c r="F56" s="360" t="s">
        <v>66</v>
      </c>
      <c r="G56" s="360">
        <v>1</v>
      </c>
      <c r="H56" s="363" t="s">
        <v>67</v>
      </c>
      <c r="I56" s="360">
        <v>12</v>
      </c>
      <c r="J56" s="360" t="s">
        <v>88</v>
      </c>
      <c r="K56" s="360" t="s">
        <v>69</v>
      </c>
      <c r="L56" s="360" t="s">
        <v>81</v>
      </c>
      <c r="M56" s="484">
        <v>15600000</v>
      </c>
      <c r="N56" s="485">
        <v>1300000</v>
      </c>
      <c r="O56" s="360" t="s">
        <v>82</v>
      </c>
      <c r="P56" s="360" t="s">
        <v>83</v>
      </c>
      <c r="Q56" s="360" t="s">
        <v>73</v>
      </c>
      <c r="R56" s="26"/>
      <c r="S56" s="394"/>
      <c r="T56" s="394"/>
      <c r="U56" s="394"/>
      <c r="V56" s="394"/>
      <c r="W56" s="394"/>
      <c r="X56" s="395"/>
      <c r="Y56" s="395"/>
      <c r="Z56" s="395"/>
      <c r="AA56" s="394"/>
      <c r="AB56" s="394"/>
      <c r="AC56" s="394"/>
      <c r="AD56" s="394"/>
      <c r="AE56" s="394"/>
      <c r="AF56" s="394"/>
      <c r="AG56" s="394"/>
    </row>
    <row r="57" spans="1:33" s="29" customFormat="1" ht="272.45" customHeight="1" x14ac:dyDescent="0.55000000000000004">
      <c r="A57" s="371">
        <f t="shared" si="0"/>
        <v>34</v>
      </c>
      <c r="B57" s="360" t="s">
        <v>446</v>
      </c>
      <c r="C57" s="360" t="s">
        <v>343</v>
      </c>
      <c r="D57" s="361">
        <v>81112006</v>
      </c>
      <c r="E57" s="362" t="s">
        <v>463</v>
      </c>
      <c r="F57" s="360" t="s">
        <v>66</v>
      </c>
      <c r="G57" s="360">
        <v>1</v>
      </c>
      <c r="H57" s="363" t="s">
        <v>98</v>
      </c>
      <c r="I57" s="360">
        <v>11.5</v>
      </c>
      <c r="J57" s="360" t="s">
        <v>99</v>
      </c>
      <c r="K57" s="360" t="s">
        <v>107</v>
      </c>
      <c r="L57" s="360" t="s">
        <v>423</v>
      </c>
      <c r="M57" s="484">
        <f>180000*800</f>
        <v>144000000</v>
      </c>
      <c r="N57" s="485">
        <v>144000000</v>
      </c>
      <c r="O57" s="360" t="s">
        <v>71</v>
      </c>
      <c r="P57" s="360" t="s">
        <v>72</v>
      </c>
      <c r="Q57" s="360" t="s">
        <v>101</v>
      </c>
      <c r="R57" s="28"/>
      <c r="S57" s="392"/>
      <c r="T57" s="392"/>
      <c r="U57" s="392"/>
      <c r="V57" s="392"/>
      <c r="W57" s="392"/>
      <c r="X57" s="393"/>
      <c r="Y57" s="393"/>
      <c r="Z57" s="393"/>
      <c r="AA57" s="392"/>
      <c r="AB57" s="392"/>
      <c r="AC57" s="392"/>
      <c r="AD57" s="392"/>
      <c r="AE57" s="392"/>
      <c r="AF57" s="392"/>
      <c r="AG57" s="392"/>
    </row>
    <row r="58" spans="1:33" ht="272.45" customHeight="1" x14ac:dyDescent="0.35">
      <c r="A58" s="371">
        <f t="shared" si="0"/>
        <v>35</v>
      </c>
      <c r="B58" s="360" t="s">
        <v>446</v>
      </c>
      <c r="C58" s="360" t="s">
        <v>343</v>
      </c>
      <c r="D58" s="361">
        <v>81112006</v>
      </c>
      <c r="E58" s="362" t="s">
        <v>464</v>
      </c>
      <c r="F58" s="360" t="s">
        <v>66</v>
      </c>
      <c r="G58" s="360">
        <v>1</v>
      </c>
      <c r="H58" s="363" t="s">
        <v>98</v>
      </c>
      <c r="I58" s="360">
        <v>11.5</v>
      </c>
      <c r="J58" s="360" t="s">
        <v>99</v>
      </c>
      <c r="K58" s="360" t="s">
        <v>107</v>
      </c>
      <c r="L58" s="360" t="s">
        <v>423</v>
      </c>
      <c r="M58" s="484">
        <v>400000000</v>
      </c>
      <c r="N58" s="485">
        <v>400000000</v>
      </c>
      <c r="O58" s="360" t="s">
        <v>71</v>
      </c>
      <c r="P58" s="360" t="s">
        <v>72</v>
      </c>
      <c r="Q58" s="360" t="s">
        <v>101</v>
      </c>
      <c r="S58" s="364"/>
      <c r="T58" s="364"/>
      <c r="U58" s="365"/>
      <c r="V58" s="366"/>
      <c r="W58" s="367"/>
      <c r="X58" s="368"/>
      <c r="Y58" s="369"/>
      <c r="Z58" s="368"/>
      <c r="AA58" s="366"/>
      <c r="AB58" s="367"/>
      <c r="AC58" s="366"/>
      <c r="AD58" s="365"/>
      <c r="AE58" s="365"/>
      <c r="AF58" s="367"/>
      <c r="AG58" s="370"/>
    </row>
    <row r="59" spans="1:33" s="274" customFormat="1" ht="272.45" customHeight="1" x14ac:dyDescent="0.55000000000000004">
      <c r="A59" s="371">
        <f t="shared" si="0"/>
        <v>36</v>
      </c>
      <c r="B59" s="360" t="s">
        <v>465</v>
      </c>
      <c r="C59" s="360" t="s">
        <v>343</v>
      </c>
      <c r="D59" s="361">
        <v>81110000</v>
      </c>
      <c r="E59" s="362" t="s">
        <v>466</v>
      </c>
      <c r="F59" s="360" t="s">
        <v>66</v>
      </c>
      <c r="G59" s="360">
        <v>1</v>
      </c>
      <c r="H59" s="363" t="s">
        <v>90</v>
      </c>
      <c r="I59" s="360">
        <v>6</v>
      </c>
      <c r="J59" s="360" t="s">
        <v>126</v>
      </c>
      <c r="K59" s="360" t="s">
        <v>107</v>
      </c>
      <c r="L59" s="360" t="s">
        <v>424</v>
      </c>
      <c r="M59" s="484">
        <v>200000000</v>
      </c>
      <c r="N59" s="485">
        <v>200000000</v>
      </c>
      <c r="O59" s="360" t="s">
        <v>71</v>
      </c>
      <c r="P59" s="360" t="s">
        <v>72</v>
      </c>
      <c r="Q59" s="360" t="s">
        <v>101</v>
      </c>
      <c r="R59" s="26"/>
      <c r="S59" s="394"/>
      <c r="T59" s="394"/>
      <c r="U59" s="394"/>
      <c r="V59" s="394"/>
      <c r="W59" s="394"/>
      <c r="X59" s="395"/>
      <c r="Y59" s="395"/>
      <c r="Z59" s="395"/>
      <c r="AA59" s="394"/>
      <c r="AB59" s="394"/>
      <c r="AC59" s="394"/>
      <c r="AD59" s="394"/>
      <c r="AE59" s="394"/>
      <c r="AF59" s="394"/>
      <c r="AG59" s="394"/>
    </row>
    <row r="60" spans="1:33" ht="272.45" customHeight="1" x14ac:dyDescent="0.35">
      <c r="A60" s="371">
        <f t="shared" si="0"/>
        <v>37</v>
      </c>
      <c r="B60" s="360" t="s">
        <v>465</v>
      </c>
      <c r="C60" s="360" t="s">
        <v>343</v>
      </c>
      <c r="D60" s="361">
        <v>81110000</v>
      </c>
      <c r="E60" s="362" t="s">
        <v>467</v>
      </c>
      <c r="F60" s="360" t="s">
        <v>66</v>
      </c>
      <c r="G60" s="360">
        <v>1</v>
      </c>
      <c r="H60" s="363" t="s">
        <v>105</v>
      </c>
      <c r="I60" s="360">
        <v>6</v>
      </c>
      <c r="J60" s="360" t="s">
        <v>126</v>
      </c>
      <c r="K60" s="360" t="s">
        <v>107</v>
      </c>
      <c r="L60" s="360" t="s">
        <v>425</v>
      </c>
      <c r="M60" s="484">
        <v>300000000</v>
      </c>
      <c r="N60" s="485">
        <v>300000000</v>
      </c>
      <c r="O60" s="360" t="s">
        <v>71</v>
      </c>
      <c r="P60" s="360" t="s">
        <v>72</v>
      </c>
      <c r="Q60" s="360" t="s">
        <v>101</v>
      </c>
      <c r="S60" s="364"/>
      <c r="T60" s="364"/>
      <c r="U60" s="365"/>
      <c r="V60" s="366"/>
      <c r="W60" s="367"/>
      <c r="X60" s="368"/>
      <c r="Y60" s="369"/>
      <c r="Z60" s="368"/>
      <c r="AA60" s="366"/>
      <c r="AB60" s="367"/>
      <c r="AC60" s="366"/>
      <c r="AD60" s="365"/>
      <c r="AE60" s="365"/>
      <c r="AF60" s="367"/>
      <c r="AG60" s="370"/>
    </row>
    <row r="61" spans="1:33" ht="272.45" customHeight="1" x14ac:dyDescent="0.55000000000000004">
      <c r="A61" s="371">
        <f t="shared" si="0"/>
        <v>38</v>
      </c>
      <c r="B61" s="360" t="s">
        <v>446</v>
      </c>
      <c r="C61" s="360" t="s">
        <v>343</v>
      </c>
      <c r="D61" s="361" t="s">
        <v>667</v>
      </c>
      <c r="E61" s="362" t="s">
        <v>468</v>
      </c>
      <c r="F61" s="360" t="s">
        <v>66</v>
      </c>
      <c r="G61" s="360">
        <v>1</v>
      </c>
      <c r="H61" s="363" t="s">
        <v>90</v>
      </c>
      <c r="I61" s="360">
        <v>12</v>
      </c>
      <c r="J61" s="360" t="s">
        <v>133</v>
      </c>
      <c r="K61" s="360" t="s">
        <v>107</v>
      </c>
      <c r="L61" s="360" t="s">
        <v>345</v>
      </c>
      <c r="M61" s="484">
        <v>101305600</v>
      </c>
      <c r="N61" s="485">
        <v>101305600</v>
      </c>
      <c r="O61" s="360" t="s">
        <v>71</v>
      </c>
      <c r="P61" s="360" t="s">
        <v>72</v>
      </c>
      <c r="Q61" s="360" t="s">
        <v>101</v>
      </c>
      <c r="S61" s="394"/>
      <c r="T61" s="394"/>
      <c r="U61" s="394"/>
      <c r="V61" s="394"/>
      <c r="W61" s="394"/>
      <c r="X61" s="395"/>
      <c r="Y61" s="395"/>
      <c r="Z61" s="395"/>
      <c r="AA61" s="394"/>
      <c r="AB61" s="394"/>
      <c r="AC61" s="394"/>
      <c r="AD61" s="394"/>
      <c r="AE61" s="394"/>
      <c r="AF61" s="394"/>
      <c r="AG61" s="394"/>
    </row>
    <row r="62" spans="1:33" ht="272.45" customHeight="1" x14ac:dyDescent="0.35">
      <c r="A62" s="371">
        <f t="shared" si="0"/>
        <v>39</v>
      </c>
      <c r="B62" s="360" t="s">
        <v>446</v>
      </c>
      <c r="C62" s="360" t="s">
        <v>343</v>
      </c>
      <c r="D62" s="361" t="s">
        <v>668</v>
      </c>
      <c r="E62" s="362" t="s">
        <v>469</v>
      </c>
      <c r="F62" s="360" t="s">
        <v>66</v>
      </c>
      <c r="G62" s="360">
        <v>1</v>
      </c>
      <c r="H62" s="363" t="s">
        <v>90</v>
      </c>
      <c r="I62" s="360">
        <v>12</v>
      </c>
      <c r="J62" s="360" t="s">
        <v>133</v>
      </c>
      <c r="K62" s="360" t="s">
        <v>107</v>
      </c>
      <c r="L62" s="360" t="s">
        <v>345</v>
      </c>
      <c r="M62" s="484">
        <v>40000000</v>
      </c>
      <c r="N62" s="485">
        <v>40000000</v>
      </c>
      <c r="O62" s="360" t="s">
        <v>71</v>
      </c>
      <c r="P62" s="360" t="s">
        <v>72</v>
      </c>
      <c r="Q62" s="360" t="s">
        <v>101</v>
      </c>
      <c r="S62" s="364"/>
      <c r="T62" s="364"/>
      <c r="U62" s="365"/>
      <c r="V62" s="366"/>
      <c r="W62" s="367"/>
      <c r="X62" s="368"/>
      <c r="Y62" s="369"/>
      <c r="Z62" s="368"/>
      <c r="AA62" s="366"/>
      <c r="AB62" s="367"/>
      <c r="AC62" s="366"/>
      <c r="AD62" s="365"/>
      <c r="AE62" s="365"/>
      <c r="AF62" s="367"/>
      <c r="AG62" s="370"/>
    </row>
    <row r="63" spans="1:33" ht="272.45" customHeight="1" x14ac:dyDescent="0.35">
      <c r="A63" s="371">
        <f t="shared" si="0"/>
        <v>40</v>
      </c>
      <c r="B63" s="360" t="s">
        <v>446</v>
      </c>
      <c r="C63" s="360" t="s">
        <v>343</v>
      </c>
      <c r="D63" s="361" t="s">
        <v>669</v>
      </c>
      <c r="E63" s="362" t="s">
        <v>470</v>
      </c>
      <c r="F63" s="360" t="s">
        <v>66</v>
      </c>
      <c r="G63" s="360">
        <v>1</v>
      </c>
      <c r="H63" s="363" t="s">
        <v>105</v>
      </c>
      <c r="I63" s="360">
        <v>5</v>
      </c>
      <c r="J63" s="360" t="s">
        <v>133</v>
      </c>
      <c r="K63" s="360" t="s">
        <v>107</v>
      </c>
      <c r="L63" s="360" t="s">
        <v>423</v>
      </c>
      <c r="M63" s="484">
        <v>50000000</v>
      </c>
      <c r="N63" s="485">
        <v>50000000</v>
      </c>
      <c r="O63" s="360" t="s">
        <v>71</v>
      </c>
      <c r="P63" s="360" t="s">
        <v>72</v>
      </c>
      <c r="Q63" s="360" t="s">
        <v>101</v>
      </c>
      <c r="S63" s="364"/>
      <c r="T63" s="364"/>
      <c r="U63" s="365"/>
      <c r="V63" s="366"/>
      <c r="W63" s="367"/>
      <c r="X63" s="368"/>
      <c r="Y63" s="369"/>
      <c r="Z63" s="368"/>
      <c r="AA63" s="366"/>
      <c r="AB63" s="367"/>
      <c r="AC63" s="366"/>
      <c r="AD63" s="365"/>
      <c r="AE63" s="365"/>
      <c r="AF63" s="367"/>
      <c r="AG63" s="370"/>
    </row>
    <row r="64" spans="1:33" ht="272.45" customHeight="1" x14ac:dyDescent="0.55000000000000004">
      <c r="A64" s="371">
        <f t="shared" si="0"/>
        <v>41</v>
      </c>
      <c r="B64" s="360" t="s">
        <v>446</v>
      </c>
      <c r="C64" s="360" t="s">
        <v>343</v>
      </c>
      <c r="D64" s="361">
        <v>80101706</v>
      </c>
      <c r="E64" s="362" t="s">
        <v>471</v>
      </c>
      <c r="F64" s="360" t="s">
        <v>66</v>
      </c>
      <c r="G64" s="360">
        <v>1</v>
      </c>
      <c r="H64" s="363" t="s">
        <v>92</v>
      </c>
      <c r="I64" s="360">
        <v>12</v>
      </c>
      <c r="J64" s="360" t="s">
        <v>99</v>
      </c>
      <c r="K64" s="360" t="s">
        <v>107</v>
      </c>
      <c r="L64" s="360" t="s">
        <v>345</v>
      </c>
      <c r="M64" s="484">
        <v>55000000</v>
      </c>
      <c r="N64" s="485">
        <v>55000000</v>
      </c>
      <c r="O64" s="360" t="s">
        <v>71</v>
      </c>
      <c r="P64" s="360" t="s">
        <v>72</v>
      </c>
      <c r="Q64" s="360" t="s">
        <v>101</v>
      </c>
      <c r="S64" s="394"/>
      <c r="T64" s="394"/>
      <c r="U64" s="394"/>
      <c r="V64" s="394"/>
      <c r="W64" s="394"/>
      <c r="X64" s="395"/>
      <c r="Y64" s="395"/>
      <c r="Z64" s="395"/>
      <c r="AA64" s="394"/>
      <c r="AB64" s="394"/>
      <c r="AC64" s="394"/>
      <c r="AD64" s="394"/>
      <c r="AE64" s="394"/>
      <c r="AF64" s="394"/>
      <c r="AG64" s="394"/>
    </row>
    <row r="65" spans="1:33" ht="272.45" customHeight="1" x14ac:dyDescent="0.55000000000000004">
      <c r="A65" s="371">
        <f t="shared" si="0"/>
        <v>42</v>
      </c>
      <c r="B65" s="360" t="s">
        <v>472</v>
      </c>
      <c r="C65" s="360" t="s">
        <v>343</v>
      </c>
      <c r="D65" s="361" t="s">
        <v>670</v>
      </c>
      <c r="E65" s="362" t="s">
        <v>473</v>
      </c>
      <c r="F65" s="360" t="s">
        <v>66</v>
      </c>
      <c r="G65" s="360">
        <v>1</v>
      </c>
      <c r="H65" s="363" t="s">
        <v>105</v>
      </c>
      <c r="I65" s="360">
        <v>12</v>
      </c>
      <c r="J65" s="360" t="s">
        <v>133</v>
      </c>
      <c r="K65" s="360" t="s">
        <v>107</v>
      </c>
      <c r="L65" s="360" t="s">
        <v>425</v>
      </c>
      <c r="M65" s="484">
        <v>60000000</v>
      </c>
      <c r="N65" s="485">
        <v>60000000</v>
      </c>
      <c r="O65" s="360" t="s">
        <v>71</v>
      </c>
      <c r="P65" s="360" t="s">
        <v>72</v>
      </c>
      <c r="Q65" s="360" t="s">
        <v>101</v>
      </c>
      <c r="S65" s="394"/>
      <c r="T65" s="394"/>
      <c r="U65" s="394"/>
      <c r="V65" s="394"/>
      <c r="W65" s="394"/>
      <c r="X65" s="395"/>
      <c r="Y65" s="395"/>
      <c r="Z65" s="395"/>
      <c r="AA65" s="394"/>
      <c r="AB65" s="394"/>
      <c r="AC65" s="394"/>
      <c r="AD65" s="394"/>
      <c r="AE65" s="394"/>
      <c r="AF65" s="394"/>
      <c r="AG65" s="394"/>
    </row>
    <row r="66" spans="1:33" ht="272.45" customHeight="1" x14ac:dyDescent="0.55000000000000004">
      <c r="A66" s="371">
        <f t="shared" si="0"/>
        <v>43</v>
      </c>
      <c r="B66" s="360" t="s">
        <v>474</v>
      </c>
      <c r="C66" s="360" t="s">
        <v>343</v>
      </c>
      <c r="D66" s="361">
        <v>43232703</v>
      </c>
      <c r="E66" s="362" t="s">
        <v>475</v>
      </c>
      <c r="F66" s="360" t="s">
        <v>66</v>
      </c>
      <c r="G66" s="360">
        <v>1</v>
      </c>
      <c r="H66" s="363" t="s">
        <v>78</v>
      </c>
      <c r="I66" s="360">
        <v>6</v>
      </c>
      <c r="J66" s="360" t="s">
        <v>88</v>
      </c>
      <c r="K66" s="360" t="s">
        <v>107</v>
      </c>
      <c r="L66" s="360" t="s">
        <v>425</v>
      </c>
      <c r="M66" s="484">
        <v>20000000</v>
      </c>
      <c r="N66" s="485">
        <v>20000000</v>
      </c>
      <c r="O66" s="360" t="s">
        <v>71</v>
      </c>
      <c r="P66" s="360" t="s">
        <v>72</v>
      </c>
      <c r="Q66" s="360" t="s">
        <v>101</v>
      </c>
      <c r="S66" s="394"/>
      <c r="T66" s="394"/>
      <c r="U66" s="394"/>
      <c r="V66" s="394"/>
      <c r="W66" s="394"/>
      <c r="X66" s="395"/>
      <c r="Y66" s="395"/>
      <c r="Z66" s="395"/>
      <c r="AA66" s="394"/>
      <c r="AB66" s="394"/>
      <c r="AC66" s="394"/>
      <c r="AD66" s="394"/>
      <c r="AE66" s="394"/>
      <c r="AF66" s="394"/>
      <c r="AG66" s="394"/>
    </row>
    <row r="67" spans="1:33" ht="272.45" customHeight="1" x14ac:dyDescent="0.35">
      <c r="A67" s="371">
        <f t="shared" si="0"/>
        <v>44</v>
      </c>
      <c r="B67" s="360" t="s">
        <v>474</v>
      </c>
      <c r="C67" s="360" t="s">
        <v>343</v>
      </c>
      <c r="D67" s="361" t="s">
        <v>315</v>
      </c>
      <c r="E67" s="362" t="s">
        <v>476</v>
      </c>
      <c r="F67" s="360" t="s">
        <v>66</v>
      </c>
      <c r="G67" s="360">
        <v>1</v>
      </c>
      <c r="H67" s="363" t="s">
        <v>90</v>
      </c>
      <c r="I67" s="360">
        <v>8</v>
      </c>
      <c r="J67" s="360" t="s">
        <v>125</v>
      </c>
      <c r="K67" s="360" t="s">
        <v>107</v>
      </c>
      <c r="L67" s="360" t="s">
        <v>425</v>
      </c>
      <c r="M67" s="484">
        <v>100000000</v>
      </c>
      <c r="N67" s="485">
        <v>100000000</v>
      </c>
      <c r="O67" s="360" t="s">
        <v>71</v>
      </c>
      <c r="P67" s="360" t="s">
        <v>72</v>
      </c>
      <c r="Q67" s="360" t="s">
        <v>101</v>
      </c>
      <c r="S67" s="364"/>
      <c r="T67" s="364"/>
      <c r="U67" s="365"/>
      <c r="V67" s="366"/>
      <c r="W67" s="367"/>
      <c r="X67" s="368"/>
      <c r="Y67" s="369"/>
      <c r="Z67" s="368"/>
      <c r="AA67" s="366"/>
      <c r="AB67" s="367"/>
      <c r="AC67" s="366"/>
      <c r="AD67" s="365"/>
      <c r="AE67" s="365"/>
      <c r="AF67" s="367"/>
      <c r="AG67" s="370"/>
    </row>
    <row r="68" spans="1:33" ht="272.45" customHeight="1" x14ac:dyDescent="0.55000000000000004">
      <c r="A68" s="371">
        <f t="shared" si="0"/>
        <v>45</v>
      </c>
      <c r="B68" s="360" t="s">
        <v>474</v>
      </c>
      <c r="C68" s="360" t="s">
        <v>343</v>
      </c>
      <c r="D68" s="361">
        <v>81112501</v>
      </c>
      <c r="E68" s="362" t="s">
        <v>477</v>
      </c>
      <c r="F68" s="360" t="s">
        <v>66</v>
      </c>
      <c r="G68" s="360">
        <v>1</v>
      </c>
      <c r="H68" s="363" t="s">
        <v>98</v>
      </c>
      <c r="I68" s="360">
        <v>2</v>
      </c>
      <c r="J68" s="360" t="s">
        <v>88</v>
      </c>
      <c r="K68" s="360" t="s">
        <v>107</v>
      </c>
      <c r="L68" s="360" t="s">
        <v>425</v>
      </c>
      <c r="M68" s="484">
        <v>4500000</v>
      </c>
      <c r="N68" s="485">
        <v>4500000</v>
      </c>
      <c r="O68" s="360" t="s">
        <v>71</v>
      </c>
      <c r="P68" s="360" t="s">
        <v>72</v>
      </c>
      <c r="Q68" s="360" t="s">
        <v>101</v>
      </c>
      <c r="S68" s="394"/>
      <c r="T68" s="394"/>
      <c r="U68" s="394"/>
      <c r="V68" s="394"/>
      <c r="W68" s="394"/>
      <c r="X68" s="395"/>
      <c r="Y68" s="395"/>
      <c r="Z68" s="395"/>
      <c r="AA68" s="394"/>
      <c r="AB68" s="394"/>
      <c r="AC68" s="394"/>
      <c r="AD68" s="394"/>
      <c r="AE68" s="394"/>
      <c r="AF68" s="394"/>
      <c r="AG68" s="394"/>
    </row>
    <row r="69" spans="1:33" ht="272.45" customHeight="1" x14ac:dyDescent="0.55000000000000004">
      <c r="A69" s="371">
        <f t="shared" si="0"/>
        <v>46</v>
      </c>
      <c r="B69" s="360" t="s">
        <v>446</v>
      </c>
      <c r="C69" s="360" t="s">
        <v>343</v>
      </c>
      <c r="D69" s="361" t="s">
        <v>671</v>
      </c>
      <c r="E69" s="362" t="s">
        <v>478</v>
      </c>
      <c r="F69" s="360" t="s">
        <v>66</v>
      </c>
      <c r="G69" s="360">
        <v>1</v>
      </c>
      <c r="H69" s="363" t="s">
        <v>92</v>
      </c>
      <c r="I69" s="360">
        <v>12</v>
      </c>
      <c r="J69" s="360" t="s">
        <v>133</v>
      </c>
      <c r="K69" s="360" t="s">
        <v>107</v>
      </c>
      <c r="L69" s="360" t="s">
        <v>345</v>
      </c>
      <c r="M69" s="484">
        <v>55000000</v>
      </c>
      <c r="N69" s="485">
        <v>55000000</v>
      </c>
      <c r="O69" s="360" t="s">
        <v>71</v>
      </c>
      <c r="P69" s="360" t="s">
        <v>72</v>
      </c>
      <c r="Q69" s="360" t="s">
        <v>101</v>
      </c>
      <c r="S69" s="394"/>
      <c r="T69" s="394"/>
      <c r="U69" s="394"/>
      <c r="V69" s="394"/>
      <c r="W69" s="394"/>
      <c r="X69" s="395"/>
      <c r="Y69" s="395"/>
      <c r="Z69" s="395"/>
      <c r="AA69" s="394"/>
      <c r="AB69" s="394"/>
      <c r="AC69" s="394"/>
      <c r="AD69" s="394"/>
      <c r="AE69" s="394"/>
      <c r="AF69" s="394"/>
      <c r="AG69" s="394"/>
    </row>
    <row r="70" spans="1:33" ht="272.45" customHeight="1" x14ac:dyDescent="0.35">
      <c r="A70" s="371">
        <f t="shared" si="0"/>
        <v>47</v>
      </c>
      <c r="B70" s="360" t="s">
        <v>472</v>
      </c>
      <c r="C70" s="360" t="s">
        <v>343</v>
      </c>
      <c r="D70" s="361">
        <v>81112501</v>
      </c>
      <c r="E70" s="362" t="s">
        <v>479</v>
      </c>
      <c r="F70" s="360" t="s">
        <v>66</v>
      </c>
      <c r="G70" s="360">
        <v>1</v>
      </c>
      <c r="H70" s="363" t="s">
        <v>75</v>
      </c>
      <c r="I70" s="360">
        <v>12</v>
      </c>
      <c r="J70" s="360" t="s">
        <v>76</v>
      </c>
      <c r="K70" s="360" t="s">
        <v>107</v>
      </c>
      <c r="L70" s="360" t="s">
        <v>425</v>
      </c>
      <c r="M70" s="484">
        <v>300000000</v>
      </c>
      <c r="N70" s="485">
        <v>300000000</v>
      </c>
      <c r="O70" s="360" t="s">
        <v>71</v>
      </c>
      <c r="P70" s="360" t="s">
        <v>72</v>
      </c>
      <c r="Q70" s="360" t="s">
        <v>101</v>
      </c>
      <c r="S70" s="364"/>
      <c r="T70" s="364"/>
      <c r="U70" s="365"/>
      <c r="V70" s="366"/>
      <c r="W70" s="367"/>
      <c r="X70" s="368"/>
      <c r="Y70" s="369"/>
      <c r="Z70" s="368"/>
      <c r="AA70" s="373"/>
      <c r="AB70" s="367"/>
      <c r="AC70" s="366"/>
      <c r="AD70" s="365"/>
      <c r="AE70" s="365"/>
      <c r="AF70" s="367"/>
      <c r="AG70" s="367"/>
    </row>
    <row r="71" spans="1:33" ht="272.45" customHeight="1" x14ac:dyDescent="0.35">
      <c r="A71" s="371">
        <f t="shared" si="0"/>
        <v>48</v>
      </c>
      <c r="B71" s="360" t="s">
        <v>472</v>
      </c>
      <c r="C71" s="360" t="s">
        <v>343</v>
      </c>
      <c r="D71" s="361">
        <v>81112501</v>
      </c>
      <c r="E71" s="362" t="s">
        <v>480</v>
      </c>
      <c r="F71" s="360" t="s">
        <v>66</v>
      </c>
      <c r="G71" s="360">
        <v>1</v>
      </c>
      <c r="H71" s="363" t="s">
        <v>105</v>
      </c>
      <c r="I71" s="360">
        <v>12</v>
      </c>
      <c r="J71" s="360" t="s">
        <v>76</v>
      </c>
      <c r="K71" s="360" t="s">
        <v>107</v>
      </c>
      <c r="L71" s="360" t="s">
        <v>425</v>
      </c>
      <c r="M71" s="484">
        <v>70000000</v>
      </c>
      <c r="N71" s="485">
        <v>70000000</v>
      </c>
      <c r="O71" s="360" t="s">
        <v>71</v>
      </c>
      <c r="P71" s="360" t="s">
        <v>72</v>
      </c>
      <c r="Q71" s="360" t="s">
        <v>101</v>
      </c>
      <c r="S71" s="364"/>
      <c r="T71" s="364"/>
      <c r="U71" s="365"/>
      <c r="V71" s="366"/>
      <c r="W71" s="367"/>
      <c r="X71" s="368"/>
      <c r="Y71" s="369"/>
      <c r="Z71" s="368"/>
      <c r="AA71" s="373"/>
      <c r="AB71" s="367"/>
      <c r="AC71" s="374"/>
      <c r="AD71" s="375"/>
      <c r="AE71" s="375"/>
      <c r="AF71" s="376"/>
      <c r="AG71" s="376"/>
    </row>
    <row r="72" spans="1:33" ht="272.45" customHeight="1" x14ac:dyDescent="0.35">
      <c r="A72" s="371">
        <f t="shared" si="0"/>
        <v>49</v>
      </c>
      <c r="B72" s="360" t="s">
        <v>472</v>
      </c>
      <c r="C72" s="360" t="s">
        <v>343</v>
      </c>
      <c r="D72" s="361">
        <v>81112501</v>
      </c>
      <c r="E72" s="362" t="s">
        <v>481</v>
      </c>
      <c r="F72" s="360" t="s">
        <v>66</v>
      </c>
      <c r="G72" s="360">
        <v>1</v>
      </c>
      <c r="H72" s="363" t="s">
        <v>90</v>
      </c>
      <c r="I72" s="360">
        <v>12</v>
      </c>
      <c r="J72" s="360" t="s">
        <v>125</v>
      </c>
      <c r="K72" s="360" t="s">
        <v>107</v>
      </c>
      <c r="L72" s="360" t="s">
        <v>425</v>
      </c>
      <c r="M72" s="484">
        <v>300000000</v>
      </c>
      <c r="N72" s="485">
        <v>300000000</v>
      </c>
      <c r="O72" s="360" t="s">
        <v>71</v>
      </c>
      <c r="P72" s="360" t="s">
        <v>72</v>
      </c>
      <c r="Q72" s="360" t="s">
        <v>101</v>
      </c>
      <c r="S72" s="364"/>
      <c r="T72" s="364"/>
      <c r="U72" s="365"/>
      <c r="V72" s="366"/>
      <c r="W72" s="367"/>
      <c r="X72" s="368"/>
      <c r="Y72" s="369"/>
      <c r="Z72" s="368"/>
      <c r="AA72" s="373"/>
      <c r="AB72" s="367"/>
      <c r="AC72" s="366"/>
      <c r="AD72" s="365"/>
      <c r="AE72" s="365"/>
      <c r="AF72" s="367"/>
      <c r="AG72" s="367"/>
    </row>
    <row r="73" spans="1:33" ht="272.45" customHeight="1" x14ac:dyDescent="0.55000000000000004">
      <c r="A73" s="371">
        <f t="shared" si="0"/>
        <v>50</v>
      </c>
      <c r="B73" s="360" t="s">
        <v>472</v>
      </c>
      <c r="C73" s="360" t="s">
        <v>343</v>
      </c>
      <c r="D73" s="361" t="s">
        <v>123</v>
      </c>
      <c r="E73" s="362" t="s">
        <v>482</v>
      </c>
      <c r="F73" s="360" t="s">
        <v>66</v>
      </c>
      <c r="G73" s="360">
        <v>1</v>
      </c>
      <c r="H73" s="363" t="s">
        <v>105</v>
      </c>
      <c r="I73" s="360">
        <v>12</v>
      </c>
      <c r="J73" s="360" t="s">
        <v>99</v>
      </c>
      <c r="K73" s="360" t="s">
        <v>107</v>
      </c>
      <c r="L73" s="360" t="s">
        <v>425</v>
      </c>
      <c r="M73" s="484">
        <v>68640000</v>
      </c>
      <c r="N73" s="485">
        <v>68640000</v>
      </c>
      <c r="O73" s="360" t="s">
        <v>71</v>
      </c>
      <c r="P73" s="360" t="s">
        <v>72</v>
      </c>
      <c r="Q73" s="360" t="s">
        <v>101</v>
      </c>
      <c r="S73" s="394"/>
      <c r="T73" s="394"/>
      <c r="U73" s="394"/>
      <c r="V73" s="394"/>
      <c r="W73" s="394"/>
      <c r="X73" s="395"/>
      <c r="Y73" s="395"/>
      <c r="Z73" s="395"/>
      <c r="AA73" s="394"/>
      <c r="AB73" s="394"/>
      <c r="AC73" s="394"/>
      <c r="AD73" s="394"/>
      <c r="AE73" s="394"/>
      <c r="AF73" s="394"/>
      <c r="AG73" s="394"/>
    </row>
    <row r="74" spans="1:33" ht="272.45" customHeight="1" x14ac:dyDescent="0.55000000000000004">
      <c r="A74" s="371">
        <f t="shared" si="0"/>
        <v>51</v>
      </c>
      <c r="B74" s="360" t="s">
        <v>472</v>
      </c>
      <c r="C74" s="360" t="s">
        <v>343</v>
      </c>
      <c r="D74" s="361" t="s">
        <v>131</v>
      </c>
      <c r="E74" s="362" t="s">
        <v>483</v>
      </c>
      <c r="F74" s="360" t="s">
        <v>66</v>
      </c>
      <c r="G74" s="360">
        <v>1</v>
      </c>
      <c r="H74" s="363" t="s">
        <v>90</v>
      </c>
      <c r="I74" s="360">
        <v>12</v>
      </c>
      <c r="J74" s="360" t="s">
        <v>133</v>
      </c>
      <c r="K74" s="360" t="s">
        <v>107</v>
      </c>
      <c r="L74" s="360" t="s">
        <v>425</v>
      </c>
      <c r="M74" s="484">
        <v>210000000</v>
      </c>
      <c r="N74" s="485">
        <v>210000000</v>
      </c>
      <c r="O74" s="360" t="s">
        <v>71</v>
      </c>
      <c r="P74" s="360" t="s">
        <v>72</v>
      </c>
      <c r="Q74" s="360" t="s">
        <v>101</v>
      </c>
      <c r="S74" s="394"/>
      <c r="T74" s="394"/>
      <c r="U74" s="394"/>
      <c r="V74" s="394"/>
      <c r="W74" s="394"/>
      <c r="X74" s="395"/>
      <c r="Y74" s="395"/>
      <c r="Z74" s="395"/>
      <c r="AA74" s="394"/>
      <c r="AB74" s="394"/>
      <c r="AC74" s="394"/>
      <c r="AD74" s="394"/>
      <c r="AE74" s="394"/>
      <c r="AF74" s="394"/>
      <c r="AG74" s="394"/>
    </row>
    <row r="75" spans="1:33" ht="272.45" customHeight="1" x14ac:dyDescent="0.35">
      <c r="A75" s="371">
        <f t="shared" si="0"/>
        <v>52</v>
      </c>
      <c r="B75" s="360" t="s">
        <v>472</v>
      </c>
      <c r="C75" s="360" t="s">
        <v>343</v>
      </c>
      <c r="D75" s="361">
        <v>81112501</v>
      </c>
      <c r="E75" s="362" t="s">
        <v>484</v>
      </c>
      <c r="F75" s="360" t="s">
        <v>66</v>
      </c>
      <c r="G75" s="360">
        <v>1</v>
      </c>
      <c r="H75" s="363" t="s">
        <v>67</v>
      </c>
      <c r="I75" s="360">
        <v>12</v>
      </c>
      <c r="J75" s="360" t="s">
        <v>88</v>
      </c>
      <c r="K75" s="360" t="s">
        <v>107</v>
      </c>
      <c r="L75" s="360" t="s">
        <v>425</v>
      </c>
      <c r="M75" s="484">
        <v>16500000</v>
      </c>
      <c r="N75" s="485">
        <v>16500000</v>
      </c>
      <c r="O75" s="360" t="s">
        <v>71</v>
      </c>
      <c r="P75" s="360" t="s">
        <v>72</v>
      </c>
      <c r="Q75" s="360" t="s">
        <v>101</v>
      </c>
      <c r="S75" s="364"/>
      <c r="T75" s="364"/>
      <c r="U75" s="365"/>
      <c r="V75" s="366"/>
      <c r="W75" s="367"/>
      <c r="X75" s="368"/>
      <c r="Y75" s="369"/>
      <c r="Z75" s="368"/>
      <c r="AA75" s="373"/>
      <c r="AB75" s="367"/>
      <c r="AC75" s="366"/>
      <c r="AD75" s="365"/>
      <c r="AE75" s="365"/>
      <c r="AF75" s="367"/>
      <c r="AG75" s="367"/>
    </row>
    <row r="76" spans="1:33" ht="272.45" customHeight="1" x14ac:dyDescent="0.35">
      <c r="A76" s="371">
        <f t="shared" si="0"/>
        <v>53</v>
      </c>
      <c r="B76" s="360" t="s">
        <v>472</v>
      </c>
      <c r="C76" s="360" t="s">
        <v>343</v>
      </c>
      <c r="D76" s="361" t="s">
        <v>672</v>
      </c>
      <c r="E76" s="362" t="s">
        <v>485</v>
      </c>
      <c r="F76" s="360" t="s">
        <v>66</v>
      </c>
      <c r="G76" s="360">
        <v>1</v>
      </c>
      <c r="H76" s="363" t="s">
        <v>112</v>
      </c>
      <c r="I76" s="360">
        <v>12</v>
      </c>
      <c r="J76" s="360" t="s">
        <v>133</v>
      </c>
      <c r="K76" s="360" t="s">
        <v>107</v>
      </c>
      <c r="L76" s="360" t="s">
        <v>425</v>
      </c>
      <c r="M76" s="484">
        <v>71500000</v>
      </c>
      <c r="N76" s="485">
        <v>71500000</v>
      </c>
      <c r="O76" s="360" t="s">
        <v>71</v>
      </c>
      <c r="P76" s="360" t="s">
        <v>72</v>
      </c>
      <c r="Q76" s="360" t="s">
        <v>101</v>
      </c>
      <c r="S76" s="380"/>
      <c r="T76" s="380"/>
      <c r="U76" s="375"/>
      <c r="V76" s="374"/>
      <c r="W76" s="376"/>
      <c r="X76" s="378"/>
      <c r="Y76" s="379"/>
      <c r="Z76" s="378"/>
      <c r="AA76" s="374"/>
      <c r="AB76" s="376"/>
      <c r="AC76" s="374"/>
      <c r="AD76" s="375"/>
      <c r="AE76" s="375"/>
      <c r="AF76" s="376"/>
      <c r="AG76" s="381"/>
    </row>
    <row r="77" spans="1:33" ht="272.45" customHeight="1" x14ac:dyDescent="0.35">
      <c r="A77" s="371">
        <f t="shared" si="0"/>
        <v>54</v>
      </c>
      <c r="B77" s="360" t="s">
        <v>472</v>
      </c>
      <c r="C77" s="360" t="s">
        <v>343</v>
      </c>
      <c r="D77" s="361">
        <v>81111500</v>
      </c>
      <c r="E77" s="362" t="s">
        <v>486</v>
      </c>
      <c r="F77" s="360" t="s">
        <v>66</v>
      </c>
      <c r="G77" s="360">
        <v>1</v>
      </c>
      <c r="H77" s="363" t="s">
        <v>87</v>
      </c>
      <c r="I77" s="360">
        <v>12</v>
      </c>
      <c r="J77" s="360" t="s">
        <v>88</v>
      </c>
      <c r="K77" s="360" t="s">
        <v>107</v>
      </c>
      <c r="L77" s="360" t="s">
        <v>425</v>
      </c>
      <c r="M77" s="484">
        <v>1000000</v>
      </c>
      <c r="N77" s="485">
        <v>1000000</v>
      </c>
      <c r="O77" s="360" t="s">
        <v>71</v>
      </c>
      <c r="P77" s="360" t="s">
        <v>72</v>
      </c>
      <c r="Q77" s="360" t="s">
        <v>101</v>
      </c>
      <c r="S77" s="380"/>
      <c r="T77" s="380"/>
      <c r="U77" s="375"/>
      <c r="V77" s="374"/>
      <c r="W77" s="376"/>
      <c r="X77" s="378"/>
      <c r="Y77" s="379"/>
      <c r="Z77" s="378"/>
      <c r="AA77" s="374"/>
      <c r="AB77" s="376"/>
      <c r="AC77" s="374"/>
      <c r="AD77" s="375"/>
      <c r="AE77" s="375"/>
      <c r="AF77" s="376"/>
      <c r="AG77" s="381"/>
    </row>
    <row r="78" spans="1:33" ht="272.45" customHeight="1" x14ac:dyDescent="0.55000000000000004">
      <c r="A78" s="371">
        <f t="shared" si="0"/>
        <v>55</v>
      </c>
      <c r="B78" s="360" t="s">
        <v>472</v>
      </c>
      <c r="C78" s="360" t="s">
        <v>343</v>
      </c>
      <c r="D78" s="361">
        <v>81111500</v>
      </c>
      <c r="E78" s="362" t="s">
        <v>487</v>
      </c>
      <c r="F78" s="360" t="s">
        <v>66</v>
      </c>
      <c r="G78" s="360">
        <v>1</v>
      </c>
      <c r="H78" s="363" t="s">
        <v>112</v>
      </c>
      <c r="I78" s="360">
        <v>12</v>
      </c>
      <c r="J78" s="360" t="s">
        <v>88</v>
      </c>
      <c r="K78" s="360" t="s">
        <v>107</v>
      </c>
      <c r="L78" s="360" t="s">
        <v>425</v>
      </c>
      <c r="M78" s="484">
        <f>5100*3500</f>
        <v>17850000</v>
      </c>
      <c r="N78" s="485">
        <v>17850000</v>
      </c>
      <c r="O78" s="360" t="s">
        <v>71</v>
      </c>
      <c r="P78" s="360" t="s">
        <v>72</v>
      </c>
      <c r="Q78" s="360" t="s">
        <v>101</v>
      </c>
      <c r="S78" s="394"/>
      <c r="T78" s="394"/>
      <c r="U78" s="394"/>
      <c r="V78" s="394"/>
      <c r="W78" s="394"/>
      <c r="X78" s="395"/>
      <c r="Y78" s="395"/>
      <c r="Z78" s="395"/>
      <c r="AA78" s="394"/>
      <c r="AB78" s="394"/>
      <c r="AC78" s="394"/>
      <c r="AD78" s="394"/>
      <c r="AE78" s="394"/>
      <c r="AF78" s="394"/>
      <c r="AG78" s="394"/>
    </row>
    <row r="79" spans="1:33" ht="272.45" customHeight="1" x14ac:dyDescent="0.55000000000000004">
      <c r="A79" s="371">
        <f t="shared" si="0"/>
        <v>56</v>
      </c>
      <c r="B79" s="360" t="s">
        <v>446</v>
      </c>
      <c r="C79" s="360" t="s">
        <v>343</v>
      </c>
      <c r="D79" s="361" t="s">
        <v>314</v>
      </c>
      <c r="E79" s="362" t="s">
        <v>488</v>
      </c>
      <c r="F79" s="360" t="s">
        <v>66</v>
      </c>
      <c r="G79" s="360">
        <v>1</v>
      </c>
      <c r="H79" s="363" t="s">
        <v>90</v>
      </c>
      <c r="I79" s="360">
        <v>8</v>
      </c>
      <c r="J79" s="360" t="s">
        <v>99</v>
      </c>
      <c r="K79" s="360" t="s">
        <v>107</v>
      </c>
      <c r="L79" s="360" t="s">
        <v>423</v>
      </c>
      <c r="M79" s="486">
        <v>200000000</v>
      </c>
      <c r="N79" s="487">
        <v>200000000</v>
      </c>
      <c r="O79" s="360" t="s">
        <v>71</v>
      </c>
      <c r="P79" s="360" t="s">
        <v>72</v>
      </c>
      <c r="Q79" s="360" t="s">
        <v>101</v>
      </c>
      <c r="S79" s="394"/>
      <c r="T79" s="394"/>
      <c r="U79" s="394"/>
      <c r="V79" s="394"/>
      <c r="W79" s="394"/>
      <c r="X79" s="395"/>
      <c r="Y79" s="395"/>
      <c r="Z79" s="395"/>
      <c r="AA79" s="394"/>
      <c r="AB79" s="394"/>
      <c r="AC79" s="394"/>
      <c r="AD79" s="394"/>
      <c r="AE79" s="394"/>
      <c r="AF79" s="394"/>
      <c r="AG79" s="394"/>
    </row>
    <row r="80" spans="1:33" ht="272.45" customHeight="1" x14ac:dyDescent="0.35">
      <c r="A80" s="371">
        <f t="shared" si="0"/>
        <v>57</v>
      </c>
      <c r="B80" s="360" t="s">
        <v>446</v>
      </c>
      <c r="C80" s="360" t="s">
        <v>343</v>
      </c>
      <c r="D80" s="361" t="s">
        <v>314</v>
      </c>
      <c r="E80" s="362" t="s">
        <v>489</v>
      </c>
      <c r="F80" s="360" t="s">
        <v>66</v>
      </c>
      <c r="G80" s="360">
        <v>1</v>
      </c>
      <c r="H80" s="363" t="s">
        <v>90</v>
      </c>
      <c r="I80" s="360">
        <v>8</v>
      </c>
      <c r="J80" s="360" t="s">
        <v>125</v>
      </c>
      <c r="K80" s="360" t="s">
        <v>107</v>
      </c>
      <c r="L80" s="360" t="s">
        <v>423</v>
      </c>
      <c r="M80" s="486">
        <v>150000000</v>
      </c>
      <c r="N80" s="487">
        <v>150000000</v>
      </c>
      <c r="O80" s="360" t="s">
        <v>71</v>
      </c>
      <c r="P80" s="360" t="s">
        <v>72</v>
      </c>
      <c r="Q80" s="360" t="s">
        <v>101</v>
      </c>
      <c r="S80" s="380"/>
      <c r="T80" s="380"/>
      <c r="U80" s="375"/>
      <c r="V80" s="374"/>
      <c r="W80" s="376"/>
      <c r="X80" s="378"/>
      <c r="Y80" s="379"/>
      <c r="Z80" s="378"/>
      <c r="AA80" s="374"/>
      <c r="AB80" s="376"/>
      <c r="AC80" s="374"/>
      <c r="AD80" s="375"/>
      <c r="AE80" s="375"/>
      <c r="AF80" s="376"/>
      <c r="AG80" s="381"/>
    </row>
    <row r="81" spans="1:33" ht="272.45" customHeight="1" x14ac:dyDescent="0.55000000000000004">
      <c r="A81" s="371">
        <f t="shared" si="0"/>
        <v>58</v>
      </c>
      <c r="B81" s="360" t="s">
        <v>472</v>
      </c>
      <c r="C81" s="360" t="s">
        <v>343</v>
      </c>
      <c r="D81" s="361" t="s">
        <v>314</v>
      </c>
      <c r="E81" s="362" t="s">
        <v>490</v>
      </c>
      <c r="F81" s="360" t="s">
        <v>66</v>
      </c>
      <c r="G81" s="360">
        <v>1</v>
      </c>
      <c r="H81" s="363" t="s">
        <v>98</v>
      </c>
      <c r="I81" s="360">
        <v>12</v>
      </c>
      <c r="J81" s="360" t="s">
        <v>99</v>
      </c>
      <c r="K81" s="360" t="s">
        <v>107</v>
      </c>
      <c r="L81" s="360" t="s">
        <v>425</v>
      </c>
      <c r="M81" s="484">
        <f>80000000+(500*180000)</f>
        <v>170000000</v>
      </c>
      <c r="N81" s="485">
        <v>170000000</v>
      </c>
      <c r="O81" s="360" t="s">
        <v>71</v>
      </c>
      <c r="P81" s="360" t="s">
        <v>72</v>
      </c>
      <c r="Q81" s="360" t="s">
        <v>101</v>
      </c>
      <c r="S81" s="394"/>
      <c r="T81" s="394"/>
      <c r="U81" s="394"/>
      <c r="V81" s="394"/>
      <c r="W81" s="394"/>
      <c r="X81" s="395"/>
      <c r="Y81" s="395"/>
      <c r="Z81" s="395"/>
      <c r="AA81" s="394"/>
      <c r="AB81" s="394"/>
      <c r="AC81" s="394"/>
      <c r="AD81" s="394"/>
      <c r="AE81" s="394"/>
      <c r="AF81" s="394"/>
      <c r="AG81" s="394"/>
    </row>
    <row r="82" spans="1:33" ht="272.45" customHeight="1" x14ac:dyDescent="0.35">
      <c r="A82" s="371">
        <f t="shared" si="0"/>
        <v>59</v>
      </c>
      <c r="B82" s="360" t="s">
        <v>446</v>
      </c>
      <c r="C82" s="360" t="s">
        <v>343</v>
      </c>
      <c r="D82" s="361">
        <v>81111500</v>
      </c>
      <c r="E82" s="362" t="s">
        <v>491</v>
      </c>
      <c r="F82" s="360" t="s">
        <v>66</v>
      </c>
      <c r="G82" s="360">
        <v>1</v>
      </c>
      <c r="H82" s="363" t="s">
        <v>105</v>
      </c>
      <c r="I82" s="360">
        <v>5</v>
      </c>
      <c r="J82" s="360" t="s">
        <v>99</v>
      </c>
      <c r="K82" s="360" t="s">
        <v>107</v>
      </c>
      <c r="L82" s="360" t="s">
        <v>423</v>
      </c>
      <c r="M82" s="484">
        <v>400000000</v>
      </c>
      <c r="N82" s="485">
        <v>400000000</v>
      </c>
      <c r="O82" s="360" t="s">
        <v>71</v>
      </c>
      <c r="P82" s="360" t="s">
        <v>72</v>
      </c>
      <c r="Q82" s="360" t="s">
        <v>101</v>
      </c>
      <c r="S82" s="364"/>
      <c r="T82" s="364"/>
      <c r="U82" s="365"/>
      <c r="V82" s="366"/>
      <c r="W82" s="367"/>
      <c r="X82" s="368"/>
      <c r="Y82" s="369"/>
      <c r="Z82" s="368"/>
      <c r="AA82" s="366"/>
      <c r="AB82" s="367"/>
      <c r="AC82" s="366"/>
      <c r="AD82" s="365"/>
      <c r="AE82" s="365"/>
      <c r="AF82" s="367"/>
      <c r="AG82" s="370"/>
    </row>
    <row r="83" spans="1:33" ht="272.45" customHeight="1" x14ac:dyDescent="0.35">
      <c r="A83" s="371">
        <f t="shared" si="0"/>
        <v>60</v>
      </c>
      <c r="B83" s="360" t="s">
        <v>446</v>
      </c>
      <c r="C83" s="360" t="s">
        <v>343</v>
      </c>
      <c r="D83" s="361">
        <v>81112501</v>
      </c>
      <c r="E83" s="362" t="s">
        <v>492</v>
      </c>
      <c r="F83" s="360" t="s">
        <v>66</v>
      </c>
      <c r="G83" s="360">
        <v>1</v>
      </c>
      <c r="H83" s="363" t="s">
        <v>92</v>
      </c>
      <c r="I83" s="360">
        <v>12</v>
      </c>
      <c r="J83" s="360" t="s">
        <v>76</v>
      </c>
      <c r="K83" s="360" t="s">
        <v>107</v>
      </c>
      <c r="L83" s="360" t="s">
        <v>423</v>
      </c>
      <c r="M83" s="484">
        <v>483826083</v>
      </c>
      <c r="N83" s="485">
        <v>483826083</v>
      </c>
      <c r="O83" s="360" t="s">
        <v>71</v>
      </c>
      <c r="P83" s="360" t="s">
        <v>72</v>
      </c>
      <c r="Q83" s="360" t="s">
        <v>101</v>
      </c>
      <c r="S83" s="364"/>
      <c r="T83" s="364"/>
      <c r="U83" s="365"/>
      <c r="V83" s="366"/>
      <c r="W83" s="367"/>
      <c r="X83" s="368"/>
      <c r="Y83" s="369"/>
      <c r="Z83" s="368"/>
      <c r="AA83" s="366"/>
      <c r="AB83" s="367"/>
      <c r="AC83" s="366"/>
      <c r="AD83" s="365"/>
      <c r="AE83" s="365"/>
      <c r="AF83" s="367"/>
      <c r="AG83" s="367"/>
    </row>
    <row r="84" spans="1:33" ht="272.45" customHeight="1" x14ac:dyDescent="0.55000000000000004">
      <c r="A84" s="371">
        <f t="shared" si="0"/>
        <v>61</v>
      </c>
      <c r="B84" s="360" t="s">
        <v>446</v>
      </c>
      <c r="C84" s="360" t="s">
        <v>343</v>
      </c>
      <c r="D84" s="361" t="s">
        <v>318</v>
      </c>
      <c r="E84" s="362" t="s">
        <v>493</v>
      </c>
      <c r="F84" s="360" t="s">
        <v>66</v>
      </c>
      <c r="G84" s="360">
        <v>1</v>
      </c>
      <c r="H84" s="363" t="s">
        <v>92</v>
      </c>
      <c r="I84" s="360">
        <v>12</v>
      </c>
      <c r="J84" s="360" t="s">
        <v>133</v>
      </c>
      <c r="K84" s="360" t="s">
        <v>107</v>
      </c>
      <c r="L84" s="360" t="s">
        <v>423</v>
      </c>
      <c r="M84" s="486">
        <v>420000000</v>
      </c>
      <c r="N84" s="487">
        <v>420000000</v>
      </c>
      <c r="O84" s="360" t="s">
        <v>71</v>
      </c>
      <c r="P84" s="360" t="s">
        <v>72</v>
      </c>
      <c r="Q84" s="360" t="s">
        <v>101</v>
      </c>
      <c r="S84" s="394"/>
      <c r="T84" s="394"/>
      <c r="U84" s="394"/>
      <c r="V84" s="394"/>
      <c r="W84" s="394"/>
      <c r="X84" s="395"/>
      <c r="Y84" s="395"/>
      <c r="Z84" s="395"/>
      <c r="AA84" s="394"/>
      <c r="AB84" s="394"/>
      <c r="AC84" s="394"/>
      <c r="AD84" s="394"/>
      <c r="AE84" s="394"/>
      <c r="AF84" s="394"/>
      <c r="AG84" s="394"/>
    </row>
    <row r="85" spans="1:33" ht="272.45" customHeight="1" x14ac:dyDescent="0.35">
      <c r="A85" s="371">
        <f t="shared" si="0"/>
        <v>62</v>
      </c>
      <c r="B85" s="360" t="s">
        <v>446</v>
      </c>
      <c r="C85" s="360" t="s">
        <v>343</v>
      </c>
      <c r="D85" s="361" t="s">
        <v>134</v>
      </c>
      <c r="E85" s="362" t="s">
        <v>494</v>
      </c>
      <c r="F85" s="360" t="s">
        <v>66</v>
      </c>
      <c r="G85" s="360">
        <v>1</v>
      </c>
      <c r="H85" s="363" t="s">
        <v>87</v>
      </c>
      <c r="I85" s="360">
        <v>12</v>
      </c>
      <c r="J85" s="360" t="s">
        <v>133</v>
      </c>
      <c r="K85" s="360" t="s">
        <v>107</v>
      </c>
      <c r="L85" s="360" t="s">
        <v>423</v>
      </c>
      <c r="M85" s="484">
        <v>201814800</v>
      </c>
      <c r="N85" s="485">
        <v>201814800</v>
      </c>
      <c r="O85" s="360" t="s">
        <v>71</v>
      </c>
      <c r="P85" s="360" t="s">
        <v>72</v>
      </c>
      <c r="Q85" s="360" t="s">
        <v>101</v>
      </c>
      <c r="S85" s="364"/>
      <c r="T85" s="364"/>
      <c r="U85" s="365"/>
      <c r="V85" s="366"/>
      <c r="W85" s="367"/>
      <c r="X85" s="368"/>
      <c r="Y85" s="369"/>
      <c r="Z85" s="368"/>
      <c r="AA85" s="373"/>
      <c r="AB85" s="367"/>
      <c r="AC85" s="374"/>
      <c r="AD85" s="375"/>
      <c r="AE85" s="375"/>
      <c r="AF85" s="376"/>
      <c r="AG85" s="376"/>
    </row>
    <row r="86" spans="1:33" ht="272.45" customHeight="1" x14ac:dyDescent="0.55000000000000004">
      <c r="A86" s="371">
        <f t="shared" si="0"/>
        <v>63</v>
      </c>
      <c r="B86" s="360" t="s">
        <v>135</v>
      </c>
      <c r="C86" s="382" t="s">
        <v>343</v>
      </c>
      <c r="D86" s="396">
        <v>81112502</v>
      </c>
      <c r="E86" s="397" t="s">
        <v>495</v>
      </c>
      <c r="F86" s="382" t="s">
        <v>66</v>
      </c>
      <c r="G86" s="382">
        <v>1</v>
      </c>
      <c r="H86" s="398" t="s">
        <v>67</v>
      </c>
      <c r="I86" s="382">
        <v>29</v>
      </c>
      <c r="J86" s="382" t="s">
        <v>76</v>
      </c>
      <c r="K86" s="382" t="s">
        <v>69</v>
      </c>
      <c r="L86" s="360" t="s">
        <v>113</v>
      </c>
      <c r="M86" s="486">
        <v>665000000</v>
      </c>
      <c r="N86" s="487">
        <v>99750000</v>
      </c>
      <c r="O86" s="382" t="s">
        <v>82</v>
      </c>
      <c r="P86" s="382" t="s">
        <v>83</v>
      </c>
      <c r="Q86" s="382" t="s">
        <v>101</v>
      </c>
      <c r="S86" s="394"/>
      <c r="T86" s="394"/>
      <c r="U86" s="394"/>
      <c r="V86" s="394"/>
      <c r="W86" s="394"/>
      <c r="X86" s="395"/>
      <c r="Y86" s="395"/>
      <c r="Z86" s="395"/>
      <c r="AA86" s="394"/>
      <c r="AB86" s="394"/>
      <c r="AC86" s="394"/>
      <c r="AD86" s="394"/>
      <c r="AE86" s="394"/>
      <c r="AF86" s="394"/>
      <c r="AG86" s="394"/>
    </row>
    <row r="87" spans="1:33" ht="272.45" customHeight="1" x14ac:dyDescent="0.35">
      <c r="A87" s="371">
        <f t="shared" si="0"/>
        <v>64</v>
      </c>
      <c r="B87" s="360" t="s">
        <v>474</v>
      </c>
      <c r="C87" s="360" t="s">
        <v>343</v>
      </c>
      <c r="D87" s="361">
        <v>81111500</v>
      </c>
      <c r="E87" s="362" t="s">
        <v>496</v>
      </c>
      <c r="F87" s="360" t="s">
        <v>66</v>
      </c>
      <c r="G87" s="360">
        <v>1</v>
      </c>
      <c r="H87" s="363" t="s">
        <v>90</v>
      </c>
      <c r="I87" s="360">
        <v>3</v>
      </c>
      <c r="J87" s="360" t="s">
        <v>76</v>
      </c>
      <c r="K87" s="360" t="s">
        <v>107</v>
      </c>
      <c r="L87" s="360" t="s">
        <v>425</v>
      </c>
      <c r="M87" s="484">
        <v>180000000</v>
      </c>
      <c r="N87" s="485">
        <v>180000000</v>
      </c>
      <c r="O87" s="360" t="s">
        <v>71</v>
      </c>
      <c r="P87" s="360" t="s">
        <v>72</v>
      </c>
      <c r="Q87" s="360" t="s">
        <v>101</v>
      </c>
      <c r="S87" s="364"/>
      <c r="T87" s="364"/>
      <c r="U87" s="365"/>
      <c r="V87" s="366"/>
      <c r="W87" s="367"/>
      <c r="X87" s="368"/>
      <c r="Y87" s="369"/>
      <c r="Z87" s="368"/>
      <c r="AA87" s="373"/>
      <c r="AB87" s="367"/>
      <c r="AC87" s="366"/>
      <c r="AD87" s="365"/>
      <c r="AE87" s="365"/>
      <c r="AF87" s="367"/>
      <c r="AG87" s="367"/>
    </row>
    <row r="88" spans="1:33" ht="272.45" customHeight="1" x14ac:dyDescent="0.35">
      <c r="A88" s="371">
        <f t="shared" si="0"/>
        <v>65</v>
      </c>
      <c r="B88" s="360" t="s">
        <v>450</v>
      </c>
      <c r="C88" s="360" t="s">
        <v>343</v>
      </c>
      <c r="D88" s="361">
        <v>39121621</v>
      </c>
      <c r="E88" s="362" t="s">
        <v>497</v>
      </c>
      <c r="F88" s="360" t="s">
        <v>66</v>
      </c>
      <c r="G88" s="360">
        <v>1</v>
      </c>
      <c r="H88" s="363" t="s">
        <v>105</v>
      </c>
      <c r="I88" s="360">
        <v>4</v>
      </c>
      <c r="J88" s="360" t="s">
        <v>133</v>
      </c>
      <c r="K88" s="360" t="s">
        <v>107</v>
      </c>
      <c r="L88" s="360" t="s">
        <v>422</v>
      </c>
      <c r="M88" s="484">
        <v>35000000</v>
      </c>
      <c r="N88" s="485">
        <v>35000000</v>
      </c>
      <c r="O88" s="360" t="s">
        <v>71</v>
      </c>
      <c r="P88" s="360" t="s">
        <v>72</v>
      </c>
      <c r="Q88" s="360" t="s">
        <v>101</v>
      </c>
      <c r="S88" s="364"/>
      <c r="T88" s="364"/>
      <c r="U88" s="365"/>
      <c r="V88" s="366"/>
      <c r="W88" s="367"/>
      <c r="X88" s="368"/>
      <c r="Y88" s="369"/>
      <c r="Z88" s="368"/>
      <c r="AA88" s="373"/>
      <c r="AB88" s="367"/>
      <c r="AC88" s="366"/>
      <c r="AD88" s="375"/>
      <c r="AE88" s="375"/>
      <c r="AF88" s="367"/>
      <c r="AG88" s="367"/>
    </row>
    <row r="89" spans="1:33" ht="272.45" customHeight="1" x14ac:dyDescent="0.55000000000000004">
      <c r="A89" s="371">
        <f t="shared" si="0"/>
        <v>66</v>
      </c>
      <c r="B89" s="360" t="s">
        <v>450</v>
      </c>
      <c r="C89" s="360" t="s">
        <v>343</v>
      </c>
      <c r="D89" s="361">
        <v>26101766</v>
      </c>
      <c r="E89" s="362" t="s">
        <v>498</v>
      </c>
      <c r="F89" s="360" t="s">
        <v>66</v>
      </c>
      <c r="G89" s="360">
        <v>1</v>
      </c>
      <c r="H89" s="363" t="s">
        <v>105</v>
      </c>
      <c r="I89" s="360">
        <v>4</v>
      </c>
      <c r="J89" s="360" t="s">
        <v>133</v>
      </c>
      <c r="K89" s="360" t="s">
        <v>107</v>
      </c>
      <c r="L89" s="360" t="s">
        <v>422</v>
      </c>
      <c r="M89" s="484">
        <v>50000000</v>
      </c>
      <c r="N89" s="485">
        <v>50000000</v>
      </c>
      <c r="O89" s="360" t="s">
        <v>71</v>
      </c>
      <c r="P89" s="360" t="s">
        <v>72</v>
      </c>
      <c r="Q89" s="360" t="s">
        <v>101</v>
      </c>
      <c r="S89" s="394"/>
      <c r="T89" s="394"/>
      <c r="U89" s="394"/>
      <c r="V89" s="394"/>
      <c r="W89" s="394"/>
      <c r="X89" s="395"/>
      <c r="Y89" s="395"/>
      <c r="Z89" s="395"/>
      <c r="AA89" s="394"/>
      <c r="AB89" s="394"/>
      <c r="AC89" s="394"/>
      <c r="AD89" s="394"/>
      <c r="AE89" s="394"/>
      <c r="AF89" s="394"/>
      <c r="AG89" s="394"/>
    </row>
    <row r="90" spans="1:33" ht="272.45" customHeight="1" x14ac:dyDescent="0.55000000000000004">
      <c r="A90" s="371">
        <f t="shared" ref="A90:A153" si="1">SUM(A89+1)</f>
        <v>67</v>
      </c>
      <c r="B90" s="360" t="s">
        <v>472</v>
      </c>
      <c r="C90" s="360" t="s">
        <v>343</v>
      </c>
      <c r="D90" s="361" t="s">
        <v>350</v>
      </c>
      <c r="E90" s="362" t="s">
        <v>499</v>
      </c>
      <c r="F90" s="360" t="s">
        <v>66</v>
      </c>
      <c r="G90" s="360">
        <v>1</v>
      </c>
      <c r="H90" s="363" t="s">
        <v>87</v>
      </c>
      <c r="I90" s="360">
        <v>8</v>
      </c>
      <c r="J90" s="360" t="s">
        <v>133</v>
      </c>
      <c r="K90" s="360" t="s">
        <v>107</v>
      </c>
      <c r="L90" s="360" t="s">
        <v>425</v>
      </c>
      <c r="M90" s="484">
        <v>10000000</v>
      </c>
      <c r="N90" s="485">
        <v>10000000</v>
      </c>
      <c r="O90" s="360" t="s">
        <v>71</v>
      </c>
      <c r="P90" s="360" t="s">
        <v>72</v>
      </c>
      <c r="Q90" s="360" t="s">
        <v>101</v>
      </c>
      <c r="S90" s="394"/>
      <c r="T90" s="394"/>
      <c r="U90" s="394"/>
      <c r="V90" s="394"/>
      <c r="W90" s="394"/>
      <c r="X90" s="395"/>
      <c r="Y90" s="395"/>
      <c r="Z90" s="395"/>
      <c r="AA90" s="394"/>
      <c r="AB90" s="394"/>
      <c r="AC90" s="394"/>
      <c r="AD90" s="394"/>
      <c r="AE90" s="394"/>
      <c r="AF90" s="394"/>
      <c r="AG90" s="394"/>
    </row>
    <row r="91" spans="1:33" ht="272.45" customHeight="1" x14ac:dyDescent="0.35">
      <c r="A91" s="371">
        <f t="shared" si="1"/>
        <v>68</v>
      </c>
      <c r="B91" s="360" t="s">
        <v>450</v>
      </c>
      <c r="C91" s="360" t="s">
        <v>338</v>
      </c>
      <c r="D91" s="361">
        <v>39121032</v>
      </c>
      <c r="E91" s="362" t="s">
        <v>500</v>
      </c>
      <c r="F91" s="360" t="s">
        <v>66</v>
      </c>
      <c r="G91" s="360">
        <v>1</v>
      </c>
      <c r="H91" s="363" t="s">
        <v>105</v>
      </c>
      <c r="I91" s="360">
        <v>3</v>
      </c>
      <c r="J91" s="360" t="s">
        <v>133</v>
      </c>
      <c r="K91" s="360" t="s">
        <v>107</v>
      </c>
      <c r="L91" s="360" t="s">
        <v>422</v>
      </c>
      <c r="M91" s="484">
        <v>75000000</v>
      </c>
      <c r="N91" s="485">
        <v>75000000</v>
      </c>
      <c r="O91" s="360" t="s">
        <v>71</v>
      </c>
      <c r="P91" s="360" t="s">
        <v>72</v>
      </c>
      <c r="Q91" s="360" t="s">
        <v>73</v>
      </c>
      <c r="S91" s="364"/>
      <c r="T91" s="364"/>
      <c r="U91" s="365"/>
      <c r="V91" s="366"/>
      <c r="W91" s="367"/>
      <c r="X91" s="368"/>
      <c r="Y91" s="369"/>
      <c r="Z91" s="368"/>
      <c r="AA91" s="366"/>
      <c r="AB91" s="367"/>
      <c r="AC91" s="366"/>
      <c r="AD91" s="365"/>
      <c r="AE91" s="365"/>
      <c r="AF91" s="367"/>
      <c r="AG91" s="370"/>
    </row>
    <row r="92" spans="1:33" ht="272.45" customHeight="1" x14ac:dyDescent="0.35">
      <c r="A92" s="371">
        <f t="shared" si="1"/>
        <v>69</v>
      </c>
      <c r="B92" s="360"/>
      <c r="C92" s="360" t="s">
        <v>351</v>
      </c>
      <c r="D92" s="361" t="s">
        <v>352</v>
      </c>
      <c r="E92" s="362" t="s">
        <v>501</v>
      </c>
      <c r="F92" s="360" t="s">
        <v>66</v>
      </c>
      <c r="G92" s="360">
        <v>1</v>
      </c>
      <c r="H92" s="363" t="s">
        <v>105</v>
      </c>
      <c r="I92" s="360">
        <v>10</v>
      </c>
      <c r="J92" s="360" t="s">
        <v>88</v>
      </c>
      <c r="K92" s="360" t="s">
        <v>69</v>
      </c>
      <c r="L92" s="360" t="s">
        <v>114</v>
      </c>
      <c r="M92" s="484">
        <v>23000000</v>
      </c>
      <c r="N92" s="485">
        <v>23000000</v>
      </c>
      <c r="O92" s="360" t="s">
        <v>71</v>
      </c>
      <c r="P92" s="360" t="s">
        <v>72</v>
      </c>
      <c r="Q92" s="360" t="s">
        <v>353</v>
      </c>
      <c r="S92" s="364"/>
      <c r="T92" s="364"/>
      <c r="U92" s="365"/>
      <c r="V92" s="366"/>
      <c r="W92" s="367"/>
      <c r="X92" s="368"/>
      <c r="Y92" s="369"/>
      <c r="Z92" s="368"/>
      <c r="AA92" s="366"/>
      <c r="AB92" s="367"/>
      <c r="AC92" s="374"/>
      <c r="AD92" s="375"/>
      <c r="AE92" s="375"/>
      <c r="AF92" s="376"/>
      <c r="AG92" s="381"/>
    </row>
    <row r="93" spans="1:33" ht="272.45" customHeight="1" x14ac:dyDescent="0.55000000000000004">
      <c r="A93" s="371">
        <f t="shared" si="1"/>
        <v>70</v>
      </c>
      <c r="B93" s="360"/>
      <c r="C93" s="360" t="s">
        <v>354</v>
      </c>
      <c r="D93" s="361" t="s">
        <v>109</v>
      </c>
      <c r="E93" s="362" t="s">
        <v>502</v>
      </c>
      <c r="F93" s="360" t="s">
        <v>66</v>
      </c>
      <c r="G93" s="360">
        <v>1</v>
      </c>
      <c r="H93" s="363" t="s">
        <v>90</v>
      </c>
      <c r="I93" s="360">
        <v>9</v>
      </c>
      <c r="J93" s="360" t="s">
        <v>133</v>
      </c>
      <c r="K93" s="360" t="s">
        <v>69</v>
      </c>
      <c r="L93" s="360" t="s">
        <v>110</v>
      </c>
      <c r="M93" s="484">
        <v>25000000</v>
      </c>
      <c r="N93" s="485">
        <v>25000000</v>
      </c>
      <c r="O93" s="360" t="s">
        <v>71</v>
      </c>
      <c r="P93" s="360" t="s">
        <v>72</v>
      </c>
      <c r="Q93" s="360" t="s">
        <v>313</v>
      </c>
      <c r="S93" s="394"/>
      <c r="T93" s="394"/>
      <c r="U93" s="394"/>
      <c r="V93" s="394"/>
      <c r="W93" s="394"/>
      <c r="X93" s="395"/>
      <c r="Y93" s="395"/>
      <c r="Z93" s="395"/>
      <c r="AA93" s="394"/>
      <c r="AB93" s="394"/>
      <c r="AC93" s="394"/>
      <c r="AD93" s="394"/>
      <c r="AE93" s="394"/>
      <c r="AF93" s="394"/>
      <c r="AG93" s="394"/>
    </row>
    <row r="94" spans="1:33" ht="272.45" customHeight="1" x14ac:dyDescent="0.55000000000000004">
      <c r="A94" s="371">
        <f t="shared" si="1"/>
        <v>71</v>
      </c>
      <c r="B94" s="360"/>
      <c r="C94" s="360" t="s">
        <v>354</v>
      </c>
      <c r="D94" s="361" t="s">
        <v>316</v>
      </c>
      <c r="E94" s="362" t="s">
        <v>503</v>
      </c>
      <c r="F94" s="360" t="s">
        <v>66</v>
      </c>
      <c r="G94" s="360">
        <v>1</v>
      </c>
      <c r="H94" s="363" t="s">
        <v>90</v>
      </c>
      <c r="I94" s="360">
        <v>2</v>
      </c>
      <c r="J94" s="360" t="s">
        <v>88</v>
      </c>
      <c r="K94" s="360" t="s">
        <v>69</v>
      </c>
      <c r="L94" s="360" t="s">
        <v>110</v>
      </c>
      <c r="M94" s="484">
        <v>5000000</v>
      </c>
      <c r="N94" s="485">
        <v>5000000</v>
      </c>
      <c r="O94" s="360" t="s">
        <v>71</v>
      </c>
      <c r="P94" s="360" t="s">
        <v>72</v>
      </c>
      <c r="Q94" s="360" t="s">
        <v>313</v>
      </c>
      <c r="S94" s="394"/>
      <c r="T94" s="394"/>
      <c r="U94" s="394"/>
      <c r="V94" s="394"/>
      <c r="W94" s="394"/>
      <c r="X94" s="395"/>
      <c r="Y94" s="395"/>
      <c r="Z94" s="395"/>
      <c r="AA94" s="394"/>
      <c r="AB94" s="394"/>
      <c r="AC94" s="394"/>
      <c r="AD94" s="394"/>
      <c r="AE94" s="394"/>
      <c r="AF94" s="394"/>
      <c r="AG94" s="394"/>
    </row>
    <row r="95" spans="1:33" ht="272.45" customHeight="1" x14ac:dyDescent="0.55000000000000004">
      <c r="A95" s="371">
        <f t="shared" si="1"/>
        <v>72</v>
      </c>
      <c r="B95" s="360"/>
      <c r="C95" s="360" t="s">
        <v>354</v>
      </c>
      <c r="D95" s="361" t="s">
        <v>319</v>
      </c>
      <c r="E95" s="362" t="s">
        <v>504</v>
      </c>
      <c r="F95" s="360" t="s">
        <v>66</v>
      </c>
      <c r="G95" s="360">
        <v>1</v>
      </c>
      <c r="H95" s="363" t="s">
        <v>87</v>
      </c>
      <c r="I95" s="360">
        <v>8</v>
      </c>
      <c r="J95" s="360" t="s">
        <v>99</v>
      </c>
      <c r="K95" s="360" t="s">
        <v>69</v>
      </c>
      <c r="L95" s="360" t="s">
        <v>111</v>
      </c>
      <c r="M95" s="484">
        <v>40000000</v>
      </c>
      <c r="N95" s="485">
        <v>40000000</v>
      </c>
      <c r="O95" s="360" t="s">
        <v>71</v>
      </c>
      <c r="P95" s="360" t="s">
        <v>72</v>
      </c>
      <c r="Q95" s="360" t="s">
        <v>313</v>
      </c>
      <c r="S95" s="394"/>
      <c r="T95" s="394"/>
      <c r="U95" s="394"/>
      <c r="V95" s="394"/>
      <c r="W95" s="394"/>
      <c r="X95" s="395"/>
      <c r="Y95" s="395"/>
      <c r="Z95" s="395"/>
      <c r="AA95" s="394"/>
      <c r="AB95" s="394"/>
      <c r="AC95" s="394"/>
      <c r="AD95" s="394"/>
      <c r="AE95" s="394"/>
      <c r="AF95" s="394"/>
      <c r="AG95" s="394"/>
    </row>
    <row r="96" spans="1:33" ht="272.45" customHeight="1" x14ac:dyDescent="0.55000000000000004">
      <c r="A96" s="371">
        <f t="shared" si="1"/>
        <v>73</v>
      </c>
      <c r="B96" s="360"/>
      <c r="C96" s="360" t="s">
        <v>354</v>
      </c>
      <c r="D96" s="361" t="s">
        <v>673</v>
      </c>
      <c r="E96" s="362" t="s">
        <v>505</v>
      </c>
      <c r="F96" s="360" t="s">
        <v>66</v>
      </c>
      <c r="G96" s="360">
        <v>1</v>
      </c>
      <c r="H96" s="363" t="s">
        <v>80</v>
      </c>
      <c r="I96" s="360">
        <v>1</v>
      </c>
      <c r="J96" s="360" t="s">
        <v>68</v>
      </c>
      <c r="K96" s="360" t="s">
        <v>69</v>
      </c>
      <c r="L96" s="360" t="s">
        <v>77</v>
      </c>
      <c r="M96" s="484">
        <v>2000000</v>
      </c>
      <c r="N96" s="485">
        <v>2000000</v>
      </c>
      <c r="O96" s="360" t="s">
        <v>71</v>
      </c>
      <c r="P96" s="360" t="s">
        <v>72</v>
      </c>
      <c r="Q96" s="360" t="s">
        <v>313</v>
      </c>
      <c r="S96" s="394"/>
      <c r="T96" s="394"/>
      <c r="U96" s="394"/>
      <c r="V96" s="394"/>
      <c r="W96" s="394"/>
      <c r="X96" s="395"/>
      <c r="Y96" s="395"/>
      <c r="Z96" s="395"/>
      <c r="AA96" s="394"/>
      <c r="AB96" s="394"/>
      <c r="AC96" s="394"/>
      <c r="AD96" s="394"/>
      <c r="AE96" s="394"/>
      <c r="AF96" s="394"/>
      <c r="AG96" s="394"/>
    </row>
    <row r="97" spans="1:33" ht="272.45" customHeight="1" x14ac:dyDescent="0.35">
      <c r="A97" s="371">
        <f t="shared" si="1"/>
        <v>74</v>
      </c>
      <c r="B97" s="360"/>
      <c r="C97" s="360" t="s">
        <v>354</v>
      </c>
      <c r="D97" s="361">
        <v>80101706</v>
      </c>
      <c r="E97" s="362" t="s">
        <v>506</v>
      </c>
      <c r="F97" s="360" t="s">
        <v>66</v>
      </c>
      <c r="G97" s="360">
        <v>1</v>
      </c>
      <c r="H97" s="363" t="s">
        <v>87</v>
      </c>
      <c r="I97" s="360">
        <v>8</v>
      </c>
      <c r="J97" s="360" t="s">
        <v>88</v>
      </c>
      <c r="K97" s="360" t="s">
        <v>69</v>
      </c>
      <c r="L97" s="360" t="s">
        <v>115</v>
      </c>
      <c r="M97" s="484">
        <v>10000000</v>
      </c>
      <c r="N97" s="485">
        <v>10000000</v>
      </c>
      <c r="O97" s="360" t="s">
        <v>71</v>
      </c>
      <c r="P97" s="360" t="s">
        <v>72</v>
      </c>
      <c r="Q97" s="360" t="s">
        <v>313</v>
      </c>
      <c r="S97" s="364"/>
      <c r="T97" s="364"/>
      <c r="U97" s="375"/>
      <c r="V97" s="366"/>
      <c r="W97" s="367"/>
      <c r="X97" s="368"/>
      <c r="Y97" s="369"/>
      <c r="Z97" s="368"/>
      <c r="AA97" s="366"/>
      <c r="AB97" s="373"/>
      <c r="AC97" s="374"/>
      <c r="AD97" s="375"/>
      <c r="AE97" s="375"/>
      <c r="AF97" s="376"/>
      <c r="AG97" s="381"/>
    </row>
    <row r="98" spans="1:33" ht="272.45" customHeight="1" x14ac:dyDescent="0.35">
      <c r="A98" s="371">
        <f t="shared" si="1"/>
        <v>75</v>
      </c>
      <c r="B98" s="360"/>
      <c r="C98" s="360" t="s">
        <v>355</v>
      </c>
      <c r="D98" s="361">
        <v>32101617</v>
      </c>
      <c r="E98" s="362" t="s">
        <v>507</v>
      </c>
      <c r="F98" s="360" t="s">
        <v>66</v>
      </c>
      <c r="G98" s="360">
        <v>1</v>
      </c>
      <c r="H98" s="363" t="s">
        <v>78</v>
      </c>
      <c r="I98" s="360">
        <v>12</v>
      </c>
      <c r="J98" s="360" t="s">
        <v>88</v>
      </c>
      <c r="K98" s="360" t="s">
        <v>69</v>
      </c>
      <c r="L98" s="360" t="s">
        <v>100</v>
      </c>
      <c r="M98" s="484">
        <v>2800000</v>
      </c>
      <c r="N98" s="485">
        <v>2800000</v>
      </c>
      <c r="O98" s="360" t="s">
        <v>71</v>
      </c>
      <c r="P98" s="360" t="s">
        <v>72</v>
      </c>
      <c r="Q98" s="360" t="s">
        <v>356</v>
      </c>
      <c r="S98" s="364"/>
      <c r="T98" s="364"/>
      <c r="U98" s="365"/>
      <c r="V98" s="366"/>
      <c r="W98" s="367"/>
      <c r="X98" s="368"/>
      <c r="Y98" s="368"/>
      <c r="Z98" s="368"/>
      <c r="AA98" s="374"/>
      <c r="AB98" s="376"/>
      <c r="AC98" s="374"/>
      <c r="AD98" s="375"/>
      <c r="AE98" s="375"/>
      <c r="AF98" s="376"/>
      <c r="AG98" s="381"/>
    </row>
    <row r="99" spans="1:33" ht="272.45" customHeight="1" x14ac:dyDescent="0.35">
      <c r="A99" s="371">
        <f t="shared" si="1"/>
        <v>76</v>
      </c>
      <c r="B99" s="360"/>
      <c r="C99" s="360" t="s">
        <v>357</v>
      </c>
      <c r="D99" s="361" t="s">
        <v>358</v>
      </c>
      <c r="E99" s="362" t="s">
        <v>508</v>
      </c>
      <c r="F99" s="360" t="s">
        <v>66</v>
      </c>
      <c r="G99" s="360">
        <v>1</v>
      </c>
      <c r="H99" s="363" t="s">
        <v>112</v>
      </c>
      <c r="I99" s="360">
        <v>12</v>
      </c>
      <c r="J99" s="360" t="s">
        <v>133</v>
      </c>
      <c r="K99" s="360" t="s">
        <v>69</v>
      </c>
      <c r="L99" s="360" t="s">
        <v>100</v>
      </c>
      <c r="M99" s="484">
        <v>40000000</v>
      </c>
      <c r="N99" s="485">
        <v>40000000</v>
      </c>
      <c r="O99" s="360" t="s">
        <v>71</v>
      </c>
      <c r="P99" s="360" t="s">
        <v>72</v>
      </c>
      <c r="Q99" s="360" t="s">
        <v>359</v>
      </c>
      <c r="S99" s="364"/>
      <c r="T99" s="364"/>
      <c r="U99" s="375"/>
      <c r="V99" s="366"/>
      <c r="W99" s="367"/>
      <c r="X99" s="368"/>
      <c r="Y99" s="368"/>
      <c r="Z99" s="368"/>
      <c r="AA99" s="374"/>
      <c r="AB99" s="376"/>
      <c r="AC99" s="374"/>
      <c r="AD99" s="375"/>
      <c r="AE99" s="375"/>
      <c r="AF99" s="376"/>
      <c r="AG99" s="381"/>
    </row>
    <row r="100" spans="1:33" ht="272.45" customHeight="1" x14ac:dyDescent="0.35">
      <c r="A100" s="371">
        <f t="shared" si="1"/>
        <v>77</v>
      </c>
      <c r="B100" s="360"/>
      <c r="C100" s="360" t="s">
        <v>357</v>
      </c>
      <c r="D100" s="361" t="s">
        <v>360</v>
      </c>
      <c r="E100" s="362" t="s">
        <v>509</v>
      </c>
      <c r="F100" s="360" t="s">
        <v>66</v>
      </c>
      <c r="G100" s="360">
        <v>1</v>
      </c>
      <c r="H100" s="363" t="s">
        <v>80</v>
      </c>
      <c r="I100" s="360">
        <v>12</v>
      </c>
      <c r="J100" s="360" t="s">
        <v>133</v>
      </c>
      <c r="K100" s="360" t="s">
        <v>69</v>
      </c>
      <c r="L100" s="360" t="s">
        <v>272</v>
      </c>
      <c r="M100" s="484">
        <v>30000000</v>
      </c>
      <c r="N100" s="485">
        <v>30000000</v>
      </c>
      <c r="O100" s="360" t="s">
        <v>71</v>
      </c>
      <c r="P100" s="360" t="s">
        <v>72</v>
      </c>
      <c r="Q100" s="360" t="s">
        <v>359</v>
      </c>
      <c r="S100" s="364"/>
      <c r="T100" s="364"/>
      <c r="U100" s="375"/>
      <c r="V100" s="366"/>
      <c r="W100" s="367"/>
      <c r="X100" s="368"/>
      <c r="Y100" s="369"/>
      <c r="Z100" s="368"/>
      <c r="AA100" s="374"/>
      <c r="AB100" s="376"/>
      <c r="AC100" s="374"/>
      <c r="AD100" s="375"/>
      <c r="AE100" s="375"/>
      <c r="AF100" s="376"/>
      <c r="AG100" s="381"/>
    </row>
    <row r="101" spans="1:33" ht="272.45" customHeight="1" x14ac:dyDescent="0.35">
      <c r="A101" s="371">
        <f t="shared" si="1"/>
        <v>78</v>
      </c>
      <c r="B101" s="360" t="s">
        <v>430</v>
      </c>
      <c r="C101" s="360" t="s">
        <v>338</v>
      </c>
      <c r="D101" s="361">
        <v>80141607</v>
      </c>
      <c r="E101" s="362" t="s">
        <v>510</v>
      </c>
      <c r="F101" s="360" t="s">
        <v>66</v>
      </c>
      <c r="G101" s="360">
        <v>1</v>
      </c>
      <c r="H101" s="363" t="s">
        <v>98</v>
      </c>
      <c r="I101" s="360">
        <v>1</v>
      </c>
      <c r="J101" s="360" t="s">
        <v>126</v>
      </c>
      <c r="K101" s="360" t="s">
        <v>107</v>
      </c>
      <c r="L101" s="360" t="s">
        <v>421</v>
      </c>
      <c r="M101" s="484">
        <v>374000000</v>
      </c>
      <c r="N101" s="484">
        <v>374000000</v>
      </c>
      <c r="O101" s="360" t="s">
        <v>71</v>
      </c>
      <c r="P101" s="360" t="s">
        <v>72</v>
      </c>
      <c r="Q101" s="360" t="s">
        <v>367</v>
      </c>
      <c r="S101" s="364"/>
      <c r="T101" s="364"/>
      <c r="U101" s="365"/>
      <c r="V101" s="366"/>
      <c r="W101" s="367"/>
      <c r="X101" s="368"/>
      <c r="Y101" s="369"/>
      <c r="Z101" s="368"/>
      <c r="AA101" s="366"/>
      <c r="AB101" s="367"/>
      <c r="AC101" s="366"/>
      <c r="AD101" s="365"/>
      <c r="AE101" s="365"/>
      <c r="AF101" s="367"/>
      <c r="AG101" s="370"/>
    </row>
    <row r="102" spans="1:33" ht="360.95" customHeight="1" x14ac:dyDescent="0.35">
      <c r="A102" s="371">
        <f t="shared" si="1"/>
        <v>79</v>
      </c>
      <c r="B102" s="360" t="s">
        <v>430</v>
      </c>
      <c r="C102" s="360" t="s">
        <v>363</v>
      </c>
      <c r="D102" s="361">
        <v>80101706</v>
      </c>
      <c r="E102" s="362" t="s">
        <v>511</v>
      </c>
      <c r="F102" s="360" t="s">
        <v>66</v>
      </c>
      <c r="G102" s="360">
        <v>1</v>
      </c>
      <c r="H102" s="363" t="s">
        <v>78</v>
      </c>
      <c r="I102" s="360">
        <v>2</v>
      </c>
      <c r="J102" s="360" t="s">
        <v>126</v>
      </c>
      <c r="K102" s="360" t="s">
        <v>107</v>
      </c>
      <c r="L102" s="360" t="s">
        <v>426</v>
      </c>
      <c r="M102" s="485">
        <v>27000000</v>
      </c>
      <c r="N102" s="485">
        <v>27000000</v>
      </c>
      <c r="O102" s="360" t="s">
        <v>71</v>
      </c>
      <c r="P102" s="360" t="s">
        <v>72</v>
      </c>
      <c r="Q102" s="360" t="s">
        <v>364</v>
      </c>
      <c r="S102" s="364"/>
      <c r="T102" s="364"/>
      <c r="U102" s="365"/>
      <c r="V102" s="366"/>
      <c r="W102" s="367"/>
      <c r="X102" s="368"/>
      <c r="Y102" s="369"/>
      <c r="Z102" s="368"/>
      <c r="AA102" s="366"/>
      <c r="AB102" s="367"/>
      <c r="AC102" s="374"/>
      <c r="AD102" s="375"/>
      <c r="AE102" s="375"/>
      <c r="AF102" s="376"/>
      <c r="AG102" s="381"/>
    </row>
    <row r="103" spans="1:33" ht="272.45" customHeight="1" x14ac:dyDescent="0.35">
      <c r="A103" s="371">
        <f t="shared" si="1"/>
        <v>80</v>
      </c>
      <c r="B103" s="360" t="s">
        <v>430</v>
      </c>
      <c r="C103" s="360" t="s">
        <v>317</v>
      </c>
      <c r="D103" s="361" t="s">
        <v>104</v>
      </c>
      <c r="E103" s="362" t="s">
        <v>512</v>
      </c>
      <c r="F103" s="360" t="s">
        <v>66</v>
      </c>
      <c r="G103" s="360">
        <v>1</v>
      </c>
      <c r="H103" s="363" t="s">
        <v>98</v>
      </c>
      <c r="I103" s="360">
        <v>12</v>
      </c>
      <c r="J103" s="360" t="s">
        <v>76</v>
      </c>
      <c r="K103" s="360" t="s">
        <v>107</v>
      </c>
      <c r="L103" s="360" t="s">
        <v>421</v>
      </c>
      <c r="M103" s="484">
        <v>320000000</v>
      </c>
      <c r="N103" s="485">
        <v>320000000</v>
      </c>
      <c r="O103" s="360" t="s">
        <v>71</v>
      </c>
      <c r="P103" s="360" t="s">
        <v>72</v>
      </c>
      <c r="Q103" s="360" t="s">
        <v>341</v>
      </c>
      <c r="S103" s="364"/>
      <c r="T103" s="364"/>
      <c r="U103" s="375"/>
      <c r="V103" s="366"/>
      <c r="W103" s="367"/>
      <c r="X103" s="368"/>
      <c r="Y103" s="369"/>
      <c r="Z103" s="368"/>
      <c r="AA103" s="374"/>
      <c r="AB103" s="376"/>
      <c r="AC103" s="374"/>
      <c r="AD103" s="375"/>
      <c r="AE103" s="375"/>
      <c r="AF103" s="376"/>
      <c r="AG103" s="381"/>
    </row>
    <row r="104" spans="1:33" ht="272.45" customHeight="1" x14ac:dyDescent="0.35">
      <c r="A104" s="371">
        <f t="shared" si="1"/>
        <v>81</v>
      </c>
      <c r="B104" s="360" t="s">
        <v>513</v>
      </c>
      <c r="C104" s="360" t="s">
        <v>365</v>
      </c>
      <c r="D104" s="361">
        <v>80101706</v>
      </c>
      <c r="E104" s="360" t="s">
        <v>514</v>
      </c>
      <c r="F104" s="360" t="s">
        <v>66</v>
      </c>
      <c r="G104" s="360">
        <v>1</v>
      </c>
      <c r="H104" s="363" t="s">
        <v>98</v>
      </c>
      <c r="I104" s="360">
        <v>11.5</v>
      </c>
      <c r="J104" s="360" t="s">
        <v>320</v>
      </c>
      <c r="K104" s="360" t="s">
        <v>107</v>
      </c>
      <c r="L104" s="360" t="s">
        <v>345</v>
      </c>
      <c r="M104" s="484">
        <v>37950000</v>
      </c>
      <c r="N104" s="484">
        <v>37950000</v>
      </c>
      <c r="O104" s="360" t="s">
        <v>71</v>
      </c>
      <c r="P104" s="360" t="s">
        <v>72</v>
      </c>
      <c r="Q104" s="360" t="s">
        <v>366</v>
      </c>
      <c r="S104" s="364"/>
      <c r="T104" s="364"/>
      <c r="U104" s="365"/>
      <c r="V104" s="366"/>
      <c r="W104" s="367"/>
      <c r="X104" s="368"/>
      <c r="Y104" s="369"/>
      <c r="Z104" s="368"/>
      <c r="AA104" s="366"/>
      <c r="AB104" s="367"/>
      <c r="AC104" s="374"/>
      <c r="AD104" s="375"/>
      <c r="AE104" s="375"/>
      <c r="AF104" s="376"/>
      <c r="AG104" s="381"/>
    </row>
    <row r="105" spans="1:33" ht="272.45" customHeight="1" x14ac:dyDescent="0.35">
      <c r="A105" s="371">
        <f t="shared" si="1"/>
        <v>82</v>
      </c>
      <c r="B105" s="360" t="s">
        <v>430</v>
      </c>
      <c r="C105" s="360" t="s">
        <v>365</v>
      </c>
      <c r="D105" s="361">
        <v>80101706</v>
      </c>
      <c r="E105" s="360" t="s">
        <v>515</v>
      </c>
      <c r="F105" s="360" t="s">
        <v>66</v>
      </c>
      <c r="G105" s="360">
        <v>1</v>
      </c>
      <c r="H105" s="363" t="s">
        <v>98</v>
      </c>
      <c r="I105" s="360">
        <v>10.5</v>
      </c>
      <c r="J105" s="360" t="s">
        <v>320</v>
      </c>
      <c r="K105" s="360" t="s">
        <v>107</v>
      </c>
      <c r="L105" s="360" t="s">
        <v>421</v>
      </c>
      <c r="M105" s="484">
        <v>58877280</v>
      </c>
      <c r="N105" s="484">
        <v>58877280</v>
      </c>
      <c r="O105" s="360" t="s">
        <v>71</v>
      </c>
      <c r="P105" s="360" t="s">
        <v>72</v>
      </c>
      <c r="Q105" s="360" t="s">
        <v>366</v>
      </c>
      <c r="S105" s="364"/>
      <c r="T105" s="364"/>
      <c r="U105" s="375"/>
      <c r="V105" s="366"/>
      <c r="W105" s="367"/>
      <c r="X105" s="368"/>
      <c r="Y105" s="368"/>
      <c r="Z105" s="368"/>
      <c r="AA105" s="374"/>
      <c r="AB105" s="376"/>
      <c r="AC105" s="374"/>
      <c r="AD105" s="375"/>
      <c r="AE105" s="375"/>
      <c r="AF105" s="376"/>
      <c r="AG105" s="381"/>
    </row>
    <row r="106" spans="1:33" ht="272.45" customHeight="1" x14ac:dyDescent="0.35">
      <c r="A106" s="371">
        <f t="shared" si="1"/>
        <v>83</v>
      </c>
      <c r="B106" s="360" t="s">
        <v>430</v>
      </c>
      <c r="C106" s="360" t="s">
        <v>365</v>
      </c>
      <c r="D106" s="361">
        <v>80101706</v>
      </c>
      <c r="E106" s="360" t="s">
        <v>516</v>
      </c>
      <c r="F106" s="360" t="s">
        <v>66</v>
      </c>
      <c r="G106" s="360">
        <v>1</v>
      </c>
      <c r="H106" s="363" t="s">
        <v>98</v>
      </c>
      <c r="I106" s="360">
        <v>10.5</v>
      </c>
      <c r="J106" s="360" t="s">
        <v>320</v>
      </c>
      <c r="K106" s="360" t="s">
        <v>107</v>
      </c>
      <c r="L106" s="360" t="s">
        <v>421</v>
      </c>
      <c r="M106" s="484">
        <v>27258000</v>
      </c>
      <c r="N106" s="484">
        <v>27258000</v>
      </c>
      <c r="O106" s="360" t="s">
        <v>71</v>
      </c>
      <c r="P106" s="360" t="s">
        <v>72</v>
      </c>
      <c r="Q106" s="360" t="s">
        <v>366</v>
      </c>
      <c r="S106" s="364"/>
      <c r="T106" s="364"/>
      <c r="U106" s="375"/>
      <c r="V106" s="366"/>
      <c r="W106" s="367"/>
      <c r="X106" s="368"/>
      <c r="Y106" s="369"/>
      <c r="Z106" s="368"/>
      <c r="AA106" s="366"/>
      <c r="AB106" s="367"/>
      <c r="AC106" s="366"/>
      <c r="AD106" s="365"/>
      <c r="AE106" s="365"/>
      <c r="AF106" s="367"/>
      <c r="AG106" s="370"/>
    </row>
    <row r="107" spans="1:33" ht="272.45" customHeight="1" x14ac:dyDescent="0.35">
      <c r="A107" s="371">
        <f t="shared" si="1"/>
        <v>84</v>
      </c>
      <c r="B107" s="360" t="s">
        <v>430</v>
      </c>
      <c r="C107" s="360" t="s">
        <v>365</v>
      </c>
      <c r="D107" s="361">
        <v>80101706</v>
      </c>
      <c r="E107" s="360" t="s">
        <v>517</v>
      </c>
      <c r="F107" s="360" t="s">
        <v>66</v>
      </c>
      <c r="G107" s="360">
        <v>1</v>
      </c>
      <c r="H107" s="363" t="s">
        <v>98</v>
      </c>
      <c r="I107" s="360">
        <v>10.5</v>
      </c>
      <c r="J107" s="360" t="s">
        <v>320</v>
      </c>
      <c r="K107" s="360" t="s">
        <v>107</v>
      </c>
      <c r="L107" s="360" t="s">
        <v>421</v>
      </c>
      <c r="M107" s="484">
        <v>95403000</v>
      </c>
      <c r="N107" s="484">
        <v>95403000</v>
      </c>
      <c r="O107" s="360" t="s">
        <v>71</v>
      </c>
      <c r="P107" s="360" t="s">
        <v>72</v>
      </c>
      <c r="Q107" s="360" t="s">
        <v>366</v>
      </c>
      <c r="S107" s="364"/>
      <c r="T107" s="364"/>
      <c r="U107" s="365"/>
      <c r="V107" s="366"/>
      <c r="W107" s="367"/>
      <c r="X107" s="368"/>
      <c r="Y107" s="368"/>
      <c r="Z107" s="368"/>
      <c r="AA107" s="374"/>
      <c r="AB107" s="376"/>
      <c r="AC107" s="374"/>
      <c r="AD107" s="375"/>
      <c r="AE107" s="375"/>
      <c r="AF107" s="376"/>
      <c r="AG107" s="381"/>
    </row>
    <row r="108" spans="1:33" ht="272.45" customHeight="1" x14ac:dyDescent="0.35">
      <c r="A108" s="371">
        <f t="shared" si="1"/>
        <v>85</v>
      </c>
      <c r="B108" s="360" t="s">
        <v>518</v>
      </c>
      <c r="C108" s="360" t="s">
        <v>365</v>
      </c>
      <c r="D108" s="361">
        <v>80101706</v>
      </c>
      <c r="E108" s="360" t="s">
        <v>519</v>
      </c>
      <c r="F108" s="360" t="s">
        <v>66</v>
      </c>
      <c r="G108" s="360">
        <v>1</v>
      </c>
      <c r="H108" s="363" t="s">
        <v>98</v>
      </c>
      <c r="I108" s="360">
        <v>10.5</v>
      </c>
      <c r="J108" s="360" t="s">
        <v>320</v>
      </c>
      <c r="K108" s="360" t="s">
        <v>107</v>
      </c>
      <c r="L108" s="360" t="s">
        <v>423</v>
      </c>
      <c r="M108" s="484">
        <v>95403000</v>
      </c>
      <c r="N108" s="484">
        <v>95403000</v>
      </c>
      <c r="O108" s="360" t="s">
        <v>71</v>
      </c>
      <c r="P108" s="360" t="s">
        <v>72</v>
      </c>
      <c r="Q108" s="360" t="s">
        <v>366</v>
      </c>
      <c r="S108" s="364"/>
      <c r="T108" s="364"/>
      <c r="U108" s="375"/>
      <c r="V108" s="366"/>
      <c r="W108" s="367"/>
      <c r="X108" s="378"/>
      <c r="Y108" s="379"/>
      <c r="Z108" s="378"/>
      <c r="AA108" s="374"/>
      <c r="AB108" s="376"/>
      <c r="AC108" s="374"/>
      <c r="AD108" s="375"/>
      <c r="AE108" s="375"/>
      <c r="AF108" s="376"/>
      <c r="AG108" s="381"/>
    </row>
    <row r="109" spans="1:33" ht="272.45" customHeight="1" x14ac:dyDescent="0.35">
      <c r="A109" s="371">
        <f t="shared" si="1"/>
        <v>86</v>
      </c>
      <c r="B109" s="360" t="s">
        <v>513</v>
      </c>
      <c r="C109" s="360" t="s">
        <v>365</v>
      </c>
      <c r="D109" s="361">
        <v>80101706</v>
      </c>
      <c r="E109" s="360" t="s">
        <v>520</v>
      </c>
      <c r="F109" s="360" t="s">
        <v>66</v>
      </c>
      <c r="G109" s="360">
        <v>1</v>
      </c>
      <c r="H109" s="363" t="s">
        <v>98</v>
      </c>
      <c r="I109" s="360">
        <v>10.5</v>
      </c>
      <c r="J109" s="360" t="s">
        <v>320</v>
      </c>
      <c r="K109" s="360" t="s">
        <v>107</v>
      </c>
      <c r="L109" s="360" t="s">
        <v>345</v>
      </c>
      <c r="M109" s="484">
        <v>52500000</v>
      </c>
      <c r="N109" s="484">
        <v>52500000</v>
      </c>
      <c r="O109" s="360" t="s">
        <v>71</v>
      </c>
      <c r="P109" s="360" t="s">
        <v>72</v>
      </c>
      <c r="Q109" s="360" t="s">
        <v>366</v>
      </c>
      <c r="S109" s="364"/>
      <c r="T109" s="364"/>
      <c r="U109" s="365"/>
      <c r="V109" s="366"/>
      <c r="W109" s="367"/>
      <c r="X109" s="368"/>
      <c r="Y109" s="369"/>
      <c r="Z109" s="368"/>
      <c r="AA109" s="374"/>
      <c r="AB109" s="376"/>
      <c r="AC109" s="374"/>
      <c r="AD109" s="375"/>
      <c r="AE109" s="375"/>
      <c r="AF109" s="376"/>
      <c r="AG109" s="381"/>
    </row>
    <row r="110" spans="1:33" ht="272.45" customHeight="1" x14ac:dyDescent="0.35">
      <c r="A110" s="371">
        <f t="shared" si="1"/>
        <v>87</v>
      </c>
      <c r="B110" s="360" t="s">
        <v>521</v>
      </c>
      <c r="C110" s="360" t="s">
        <v>139</v>
      </c>
      <c r="D110" s="361">
        <v>80101706</v>
      </c>
      <c r="E110" s="360" t="s">
        <v>522</v>
      </c>
      <c r="F110" s="360" t="s">
        <v>66</v>
      </c>
      <c r="G110" s="360">
        <v>1</v>
      </c>
      <c r="H110" s="363" t="s">
        <v>98</v>
      </c>
      <c r="I110" s="360">
        <v>11.5</v>
      </c>
      <c r="J110" s="360" t="s">
        <v>320</v>
      </c>
      <c r="K110" s="360" t="s">
        <v>107</v>
      </c>
      <c r="L110" s="360" t="s">
        <v>345</v>
      </c>
      <c r="M110" s="484">
        <v>38213120</v>
      </c>
      <c r="N110" s="484">
        <v>38213120</v>
      </c>
      <c r="O110" s="360" t="s">
        <v>71</v>
      </c>
      <c r="P110" s="360" t="s">
        <v>72</v>
      </c>
      <c r="Q110" s="360" t="s">
        <v>367</v>
      </c>
      <c r="S110" s="364"/>
      <c r="T110" s="364"/>
      <c r="U110" s="375"/>
      <c r="V110" s="366"/>
      <c r="W110" s="367"/>
      <c r="X110" s="368"/>
      <c r="Y110" s="369"/>
      <c r="Z110" s="368"/>
      <c r="AA110" s="366"/>
      <c r="AB110" s="367"/>
      <c r="AC110" s="374"/>
      <c r="AD110" s="375"/>
      <c r="AE110" s="375"/>
      <c r="AF110" s="376"/>
      <c r="AG110" s="381"/>
    </row>
    <row r="111" spans="1:33" ht="272.45" customHeight="1" x14ac:dyDescent="0.35">
      <c r="A111" s="371">
        <f t="shared" si="1"/>
        <v>88</v>
      </c>
      <c r="B111" s="360" t="s">
        <v>523</v>
      </c>
      <c r="C111" s="360" t="s">
        <v>139</v>
      </c>
      <c r="D111" s="361">
        <v>80101706</v>
      </c>
      <c r="E111" s="360" t="s">
        <v>524</v>
      </c>
      <c r="F111" s="360" t="s">
        <v>66</v>
      </c>
      <c r="G111" s="360">
        <v>1</v>
      </c>
      <c r="H111" s="363" t="s">
        <v>98</v>
      </c>
      <c r="I111" s="360">
        <v>10.5</v>
      </c>
      <c r="J111" s="360" t="s">
        <v>320</v>
      </c>
      <c r="K111" s="360" t="s">
        <v>107</v>
      </c>
      <c r="L111" s="360" t="s">
        <v>421</v>
      </c>
      <c r="M111" s="484">
        <v>130838400</v>
      </c>
      <c r="N111" s="484">
        <v>130838400</v>
      </c>
      <c r="O111" s="360" t="s">
        <v>71</v>
      </c>
      <c r="P111" s="360" t="s">
        <v>72</v>
      </c>
      <c r="Q111" s="360" t="s">
        <v>367</v>
      </c>
      <c r="S111" s="364"/>
      <c r="T111" s="364"/>
      <c r="U111" s="375"/>
      <c r="V111" s="366"/>
      <c r="W111" s="367"/>
      <c r="X111" s="368"/>
      <c r="Y111" s="369"/>
      <c r="Z111" s="368"/>
      <c r="AA111" s="366"/>
      <c r="AB111" s="367"/>
      <c r="AC111" s="366"/>
      <c r="AD111" s="365"/>
      <c r="AE111" s="365"/>
      <c r="AF111" s="367"/>
      <c r="AG111" s="370"/>
    </row>
    <row r="112" spans="1:33" ht="272.45" customHeight="1" x14ac:dyDescent="0.35">
      <c r="A112" s="371">
        <f t="shared" si="1"/>
        <v>89</v>
      </c>
      <c r="B112" s="360" t="s">
        <v>446</v>
      </c>
      <c r="C112" s="360" t="s">
        <v>139</v>
      </c>
      <c r="D112" s="361">
        <v>80101706</v>
      </c>
      <c r="E112" s="360" t="s">
        <v>525</v>
      </c>
      <c r="F112" s="360" t="s">
        <v>66</v>
      </c>
      <c r="G112" s="360">
        <v>1</v>
      </c>
      <c r="H112" s="363" t="s">
        <v>98</v>
      </c>
      <c r="I112" s="360">
        <v>11</v>
      </c>
      <c r="J112" s="360" t="s">
        <v>320</v>
      </c>
      <c r="K112" s="360" t="s">
        <v>107</v>
      </c>
      <c r="L112" s="360" t="s">
        <v>345</v>
      </c>
      <c r="M112" s="484">
        <v>83954640</v>
      </c>
      <c r="N112" s="484">
        <v>83954640</v>
      </c>
      <c r="O112" s="360" t="s">
        <v>71</v>
      </c>
      <c r="P112" s="360" t="s">
        <v>72</v>
      </c>
      <c r="Q112" s="360" t="s">
        <v>367</v>
      </c>
      <c r="S112" s="364"/>
      <c r="T112" s="364"/>
      <c r="U112" s="375"/>
      <c r="V112" s="366"/>
      <c r="W112" s="367"/>
      <c r="X112" s="368"/>
      <c r="Y112" s="369"/>
      <c r="Z112" s="368"/>
      <c r="AA112" s="374"/>
      <c r="AB112" s="376"/>
      <c r="AC112" s="374"/>
      <c r="AD112" s="375"/>
      <c r="AE112" s="375"/>
      <c r="AF112" s="376"/>
      <c r="AG112" s="381"/>
    </row>
    <row r="113" spans="1:33" ht="272.45" customHeight="1" x14ac:dyDescent="0.35">
      <c r="A113" s="371">
        <f t="shared" si="1"/>
        <v>90</v>
      </c>
      <c r="B113" s="360" t="s">
        <v>518</v>
      </c>
      <c r="C113" s="360" t="s">
        <v>139</v>
      </c>
      <c r="D113" s="361">
        <v>80101706</v>
      </c>
      <c r="E113" s="360" t="s">
        <v>526</v>
      </c>
      <c r="F113" s="360" t="s">
        <v>66</v>
      </c>
      <c r="G113" s="360">
        <v>1</v>
      </c>
      <c r="H113" s="363" t="s">
        <v>98</v>
      </c>
      <c r="I113" s="360">
        <v>11.5</v>
      </c>
      <c r="J113" s="360" t="s">
        <v>320</v>
      </c>
      <c r="K113" s="360" t="s">
        <v>107</v>
      </c>
      <c r="L113" s="360" t="s">
        <v>345</v>
      </c>
      <c r="M113" s="484">
        <v>95532800</v>
      </c>
      <c r="N113" s="484">
        <v>95532800</v>
      </c>
      <c r="O113" s="360" t="s">
        <v>71</v>
      </c>
      <c r="P113" s="360" t="s">
        <v>72</v>
      </c>
      <c r="Q113" s="360" t="s">
        <v>367</v>
      </c>
      <c r="S113" s="364"/>
      <c r="T113" s="364"/>
      <c r="U113" s="365"/>
      <c r="V113" s="366"/>
      <c r="W113" s="367"/>
      <c r="X113" s="368"/>
      <c r="Y113" s="369"/>
      <c r="Z113" s="368"/>
      <c r="AA113" s="366"/>
      <c r="AB113" s="367"/>
      <c r="AC113" s="374"/>
      <c r="AD113" s="375"/>
      <c r="AE113" s="375"/>
      <c r="AF113" s="376"/>
      <c r="AG113" s="381"/>
    </row>
    <row r="114" spans="1:33" ht="272.45" customHeight="1" x14ac:dyDescent="0.35">
      <c r="A114" s="371">
        <f t="shared" si="1"/>
        <v>91</v>
      </c>
      <c r="B114" s="360" t="s">
        <v>527</v>
      </c>
      <c r="C114" s="360" t="s">
        <v>139</v>
      </c>
      <c r="D114" s="361">
        <v>80101706</v>
      </c>
      <c r="E114" s="360" t="s">
        <v>528</v>
      </c>
      <c r="F114" s="360" t="s">
        <v>66</v>
      </c>
      <c r="G114" s="360">
        <v>1</v>
      </c>
      <c r="H114" s="363" t="s">
        <v>98</v>
      </c>
      <c r="I114" s="360">
        <v>10.5</v>
      </c>
      <c r="J114" s="360" t="s">
        <v>320</v>
      </c>
      <c r="K114" s="360" t="s">
        <v>107</v>
      </c>
      <c r="L114" s="360" t="s">
        <v>423</v>
      </c>
      <c r="M114" s="484">
        <v>49064400</v>
      </c>
      <c r="N114" s="484">
        <v>49064400</v>
      </c>
      <c r="O114" s="360" t="s">
        <v>71</v>
      </c>
      <c r="P114" s="360" t="s">
        <v>72</v>
      </c>
      <c r="Q114" s="360" t="s">
        <v>367</v>
      </c>
      <c r="S114" s="364"/>
      <c r="T114" s="364"/>
      <c r="U114" s="365"/>
      <c r="V114" s="366"/>
      <c r="W114" s="367"/>
      <c r="X114" s="368"/>
      <c r="Y114" s="369"/>
      <c r="Z114" s="368"/>
      <c r="AA114" s="366"/>
      <c r="AB114" s="367"/>
      <c r="AC114" s="374"/>
      <c r="AD114" s="375"/>
      <c r="AE114" s="375"/>
      <c r="AF114" s="376"/>
      <c r="AG114" s="381"/>
    </row>
    <row r="115" spans="1:33" ht="272.45" customHeight="1" x14ac:dyDescent="0.35">
      <c r="A115" s="371">
        <f t="shared" si="1"/>
        <v>92</v>
      </c>
      <c r="B115" s="360" t="s">
        <v>529</v>
      </c>
      <c r="C115" s="360" t="s">
        <v>330</v>
      </c>
      <c r="D115" s="361">
        <v>80101706</v>
      </c>
      <c r="E115" s="360" t="s">
        <v>530</v>
      </c>
      <c r="F115" s="360" t="s">
        <v>66</v>
      </c>
      <c r="G115" s="360">
        <v>1</v>
      </c>
      <c r="H115" s="363" t="s">
        <v>98</v>
      </c>
      <c r="I115" s="360">
        <v>11</v>
      </c>
      <c r="J115" s="360" t="s">
        <v>320</v>
      </c>
      <c r="K115" s="360" t="s">
        <v>107</v>
      </c>
      <c r="L115" s="360" t="s">
        <v>345</v>
      </c>
      <c r="M115" s="484">
        <v>92521440</v>
      </c>
      <c r="N115" s="484">
        <v>92521440</v>
      </c>
      <c r="O115" s="360" t="s">
        <v>71</v>
      </c>
      <c r="P115" s="360" t="s">
        <v>72</v>
      </c>
      <c r="Q115" s="360" t="s">
        <v>368</v>
      </c>
      <c r="S115" s="364"/>
      <c r="T115" s="364"/>
      <c r="U115" s="375"/>
      <c r="V115" s="366"/>
      <c r="W115" s="367"/>
      <c r="X115" s="368"/>
      <c r="Y115" s="369"/>
      <c r="Z115" s="368"/>
      <c r="AA115" s="366"/>
      <c r="AB115" s="367"/>
      <c r="AC115" s="366"/>
      <c r="AD115" s="365"/>
      <c r="AE115" s="365"/>
      <c r="AF115" s="367"/>
      <c r="AG115" s="370"/>
    </row>
    <row r="116" spans="1:33" ht="272.45" customHeight="1" x14ac:dyDescent="0.35">
      <c r="A116" s="371">
        <f t="shared" si="1"/>
        <v>93</v>
      </c>
      <c r="B116" s="360" t="s">
        <v>529</v>
      </c>
      <c r="C116" s="360" t="s">
        <v>330</v>
      </c>
      <c r="D116" s="361">
        <v>80101706</v>
      </c>
      <c r="E116" s="360" t="s">
        <v>531</v>
      </c>
      <c r="F116" s="360" t="s">
        <v>66</v>
      </c>
      <c r="G116" s="360">
        <v>1</v>
      </c>
      <c r="H116" s="363" t="s">
        <v>98</v>
      </c>
      <c r="I116" s="360">
        <v>10.5</v>
      </c>
      <c r="J116" s="360" t="s">
        <v>320</v>
      </c>
      <c r="K116" s="360" t="s">
        <v>107</v>
      </c>
      <c r="L116" s="360" t="s">
        <v>423</v>
      </c>
      <c r="M116" s="484">
        <v>58877280</v>
      </c>
      <c r="N116" s="484">
        <v>58877280</v>
      </c>
      <c r="O116" s="360" t="s">
        <v>71</v>
      </c>
      <c r="P116" s="360" t="s">
        <v>72</v>
      </c>
      <c r="Q116" s="360" t="s">
        <v>368</v>
      </c>
      <c r="S116" s="364"/>
      <c r="T116" s="364"/>
      <c r="U116" s="375"/>
      <c r="V116" s="366"/>
      <c r="W116" s="367"/>
      <c r="X116" s="368"/>
      <c r="Y116" s="369"/>
      <c r="Z116" s="368"/>
      <c r="AA116" s="366"/>
      <c r="AB116" s="367"/>
      <c r="AC116" s="366"/>
      <c r="AD116" s="365"/>
      <c r="AE116" s="365"/>
      <c r="AF116" s="367"/>
      <c r="AG116" s="370"/>
    </row>
    <row r="117" spans="1:33" ht="272.45" customHeight="1" x14ac:dyDescent="0.35">
      <c r="A117" s="371">
        <f t="shared" si="1"/>
        <v>94</v>
      </c>
      <c r="B117" s="360" t="s">
        <v>532</v>
      </c>
      <c r="C117" s="360" t="s">
        <v>330</v>
      </c>
      <c r="D117" s="361">
        <v>80101706</v>
      </c>
      <c r="E117" s="360" t="s">
        <v>533</v>
      </c>
      <c r="F117" s="360" t="s">
        <v>66</v>
      </c>
      <c r="G117" s="360">
        <v>1</v>
      </c>
      <c r="H117" s="363" t="s">
        <v>98</v>
      </c>
      <c r="I117" s="360">
        <v>10.5</v>
      </c>
      <c r="J117" s="360" t="s">
        <v>320</v>
      </c>
      <c r="K117" s="360" t="s">
        <v>107</v>
      </c>
      <c r="L117" s="360" t="s">
        <v>421</v>
      </c>
      <c r="M117" s="484">
        <v>58877280</v>
      </c>
      <c r="N117" s="484">
        <v>58877280</v>
      </c>
      <c r="O117" s="360" t="s">
        <v>71</v>
      </c>
      <c r="P117" s="360" t="s">
        <v>72</v>
      </c>
      <c r="Q117" s="360" t="s">
        <v>368</v>
      </c>
      <c r="S117" s="364"/>
      <c r="T117" s="364"/>
      <c r="U117" s="375"/>
      <c r="V117" s="366"/>
      <c r="W117" s="367"/>
      <c r="X117" s="368"/>
      <c r="Y117" s="369"/>
      <c r="Z117" s="368"/>
      <c r="AA117" s="374"/>
      <c r="AB117" s="376"/>
      <c r="AC117" s="374"/>
      <c r="AD117" s="375"/>
      <c r="AE117" s="375"/>
      <c r="AF117" s="376"/>
      <c r="AG117" s="381"/>
    </row>
    <row r="118" spans="1:33" ht="272.45" customHeight="1" x14ac:dyDescent="0.35">
      <c r="A118" s="371">
        <f t="shared" si="1"/>
        <v>95</v>
      </c>
      <c r="B118" s="360" t="s">
        <v>529</v>
      </c>
      <c r="C118" s="360" t="s">
        <v>330</v>
      </c>
      <c r="D118" s="361">
        <v>80101706</v>
      </c>
      <c r="E118" s="360" t="s">
        <v>534</v>
      </c>
      <c r="F118" s="360" t="s">
        <v>66</v>
      </c>
      <c r="G118" s="360">
        <v>1</v>
      </c>
      <c r="H118" s="363" t="s">
        <v>98</v>
      </c>
      <c r="I118" s="360">
        <v>11.5</v>
      </c>
      <c r="J118" s="360" t="s">
        <v>320</v>
      </c>
      <c r="K118" s="360" t="s">
        <v>107</v>
      </c>
      <c r="L118" s="360" t="s">
        <v>423</v>
      </c>
      <c r="M118" s="484">
        <v>29854000</v>
      </c>
      <c r="N118" s="484">
        <v>29854000</v>
      </c>
      <c r="O118" s="360" t="s">
        <v>71</v>
      </c>
      <c r="P118" s="360" t="s">
        <v>72</v>
      </c>
      <c r="Q118" s="360" t="s">
        <v>368</v>
      </c>
      <c r="S118" s="364"/>
      <c r="T118" s="364"/>
      <c r="U118" s="365"/>
      <c r="V118" s="366"/>
      <c r="W118" s="367"/>
      <c r="X118" s="368"/>
      <c r="Y118" s="369"/>
      <c r="Z118" s="368"/>
      <c r="AA118" s="366"/>
      <c r="AB118" s="367"/>
      <c r="AC118" s="366"/>
      <c r="AD118" s="365"/>
      <c r="AE118" s="365"/>
      <c r="AF118" s="367"/>
      <c r="AG118" s="370"/>
    </row>
    <row r="119" spans="1:33" ht="272.45" customHeight="1" x14ac:dyDescent="0.35">
      <c r="A119" s="371">
        <f t="shared" si="1"/>
        <v>96</v>
      </c>
      <c r="B119" s="360" t="s">
        <v>532</v>
      </c>
      <c r="C119" s="360" t="s">
        <v>330</v>
      </c>
      <c r="D119" s="361">
        <v>80101706</v>
      </c>
      <c r="E119" s="360" t="s">
        <v>535</v>
      </c>
      <c r="F119" s="360" t="s">
        <v>66</v>
      </c>
      <c r="G119" s="360">
        <v>1</v>
      </c>
      <c r="H119" s="363" t="s">
        <v>98</v>
      </c>
      <c r="I119" s="360">
        <v>10.5</v>
      </c>
      <c r="J119" s="360" t="s">
        <v>320</v>
      </c>
      <c r="K119" s="360" t="s">
        <v>107</v>
      </c>
      <c r="L119" s="360" t="s">
        <v>421</v>
      </c>
      <c r="M119" s="484">
        <v>58877280</v>
      </c>
      <c r="N119" s="484">
        <v>58877280</v>
      </c>
      <c r="O119" s="360" t="s">
        <v>71</v>
      </c>
      <c r="P119" s="360" t="s">
        <v>72</v>
      </c>
      <c r="Q119" s="360" t="s">
        <v>368</v>
      </c>
      <c r="S119" s="364"/>
      <c r="T119" s="364"/>
      <c r="U119" s="365"/>
      <c r="V119" s="366"/>
      <c r="W119" s="367"/>
      <c r="X119" s="368"/>
      <c r="Y119" s="369"/>
      <c r="Z119" s="368"/>
      <c r="AA119" s="374"/>
      <c r="AB119" s="376"/>
      <c r="AC119" s="374"/>
      <c r="AD119" s="375"/>
      <c r="AE119" s="375"/>
      <c r="AF119" s="376"/>
      <c r="AG119" s="381"/>
    </row>
    <row r="120" spans="1:33" s="27" customFormat="1" ht="272.45" customHeight="1" x14ac:dyDescent="0.35">
      <c r="A120" s="371">
        <f t="shared" si="1"/>
        <v>97</v>
      </c>
      <c r="B120" s="360" t="s">
        <v>532</v>
      </c>
      <c r="C120" s="360" t="s">
        <v>330</v>
      </c>
      <c r="D120" s="361">
        <v>80101706</v>
      </c>
      <c r="E120" s="360" t="s">
        <v>536</v>
      </c>
      <c r="F120" s="360" t="s">
        <v>66</v>
      </c>
      <c r="G120" s="360">
        <v>1</v>
      </c>
      <c r="H120" s="363" t="s">
        <v>98</v>
      </c>
      <c r="I120" s="360">
        <v>10.5</v>
      </c>
      <c r="J120" s="360" t="s">
        <v>320</v>
      </c>
      <c r="K120" s="360" t="s">
        <v>107</v>
      </c>
      <c r="L120" s="360" t="s">
        <v>421</v>
      </c>
      <c r="M120" s="484">
        <v>58877280</v>
      </c>
      <c r="N120" s="484">
        <v>58877280</v>
      </c>
      <c r="O120" s="360" t="s">
        <v>71</v>
      </c>
      <c r="P120" s="360" t="s">
        <v>72</v>
      </c>
      <c r="Q120" s="360" t="s">
        <v>368</v>
      </c>
      <c r="R120" s="26"/>
      <c r="S120" s="364"/>
      <c r="T120" s="364"/>
      <c r="U120" s="365"/>
      <c r="V120" s="366"/>
      <c r="W120" s="367"/>
      <c r="X120" s="368"/>
      <c r="Y120" s="369"/>
      <c r="Z120" s="368"/>
      <c r="AA120" s="373"/>
      <c r="AB120" s="367"/>
      <c r="AC120" s="366"/>
      <c r="AD120" s="365"/>
      <c r="AE120" s="365"/>
      <c r="AF120" s="367"/>
      <c r="AG120" s="367"/>
    </row>
    <row r="121" spans="1:33" ht="272.45" customHeight="1" x14ac:dyDescent="0.35">
      <c r="A121" s="371">
        <f t="shared" si="1"/>
        <v>98</v>
      </c>
      <c r="B121" s="360" t="s">
        <v>537</v>
      </c>
      <c r="C121" s="360" t="s">
        <v>369</v>
      </c>
      <c r="D121" s="361">
        <v>80101706</v>
      </c>
      <c r="E121" s="360" t="s">
        <v>538</v>
      </c>
      <c r="F121" s="360" t="s">
        <v>66</v>
      </c>
      <c r="G121" s="360">
        <v>1</v>
      </c>
      <c r="H121" s="363" t="s">
        <v>98</v>
      </c>
      <c r="I121" s="360">
        <v>11</v>
      </c>
      <c r="J121" s="360" t="s">
        <v>320</v>
      </c>
      <c r="K121" s="360" t="s">
        <v>107</v>
      </c>
      <c r="L121" s="360" t="s">
        <v>426</v>
      </c>
      <c r="M121" s="484">
        <v>98232640</v>
      </c>
      <c r="N121" s="484">
        <v>98232640</v>
      </c>
      <c r="O121" s="360" t="s">
        <v>71</v>
      </c>
      <c r="P121" s="360" t="s">
        <v>72</v>
      </c>
      <c r="Q121" s="360" t="s">
        <v>370</v>
      </c>
      <c r="S121" s="380"/>
      <c r="T121" s="380"/>
      <c r="U121" s="375"/>
      <c r="V121" s="374"/>
      <c r="W121" s="376"/>
      <c r="X121" s="378"/>
      <c r="Y121" s="379"/>
      <c r="Z121" s="378"/>
      <c r="AA121" s="377"/>
      <c r="AB121" s="376"/>
      <c r="AC121" s="374"/>
      <c r="AD121" s="375"/>
      <c r="AE121" s="375"/>
      <c r="AF121" s="376"/>
      <c r="AG121" s="376"/>
    </row>
    <row r="122" spans="1:33" ht="272.45" customHeight="1" x14ac:dyDescent="0.35">
      <c r="A122" s="371">
        <f t="shared" si="1"/>
        <v>99</v>
      </c>
      <c r="B122" s="360" t="s">
        <v>539</v>
      </c>
      <c r="C122" s="360" t="s">
        <v>369</v>
      </c>
      <c r="D122" s="361">
        <v>80101706</v>
      </c>
      <c r="E122" s="360" t="s">
        <v>540</v>
      </c>
      <c r="F122" s="360" t="s">
        <v>66</v>
      </c>
      <c r="G122" s="360">
        <v>1</v>
      </c>
      <c r="H122" s="363" t="s">
        <v>98</v>
      </c>
      <c r="I122" s="360">
        <v>10.5</v>
      </c>
      <c r="J122" s="360" t="s">
        <v>320</v>
      </c>
      <c r="K122" s="360" t="s">
        <v>107</v>
      </c>
      <c r="L122" s="360" t="s">
        <v>421</v>
      </c>
      <c r="M122" s="484">
        <v>84532510</v>
      </c>
      <c r="N122" s="484">
        <v>84532510</v>
      </c>
      <c r="O122" s="360" t="s">
        <v>71</v>
      </c>
      <c r="P122" s="360" t="s">
        <v>72</v>
      </c>
      <c r="Q122" s="360" t="s">
        <v>367</v>
      </c>
      <c r="S122" s="364"/>
      <c r="T122" s="364"/>
      <c r="U122" s="365"/>
      <c r="V122" s="366"/>
      <c r="W122" s="367"/>
      <c r="X122" s="368"/>
      <c r="Y122" s="369"/>
      <c r="Z122" s="368"/>
      <c r="AA122" s="366"/>
      <c r="AB122" s="367"/>
      <c r="AC122" s="374"/>
      <c r="AD122" s="375"/>
      <c r="AE122" s="375"/>
      <c r="AF122" s="376"/>
      <c r="AG122" s="381"/>
    </row>
    <row r="123" spans="1:33" ht="272.45" customHeight="1" x14ac:dyDescent="0.35">
      <c r="A123" s="371">
        <f t="shared" si="1"/>
        <v>100</v>
      </c>
      <c r="B123" s="360" t="s">
        <v>541</v>
      </c>
      <c r="C123" s="360" t="s">
        <v>369</v>
      </c>
      <c r="D123" s="361">
        <v>80101706</v>
      </c>
      <c r="E123" s="360" t="s">
        <v>542</v>
      </c>
      <c r="F123" s="360" t="s">
        <v>66</v>
      </c>
      <c r="G123" s="360">
        <v>1</v>
      </c>
      <c r="H123" s="363" t="s">
        <v>98</v>
      </c>
      <c r="I123" s="360">
        <v>11.5</v>
      </c>
      <c r="J123" s="360" t="s">
        <v>320</v>
      </c>
      <c r="K123" s="360" t="s">
        <v>107</v>
      </c>
      <c r="L123" s="360" t="s">
        <v>426</v>
      </c>
      <c r="M123" s="484">
        <v>102697760</v>
      </c>
      <c r="N123" s="484">
        <v>102697760</v>
      </c>
      <c r="O123" s="360" t="s">
        <v>71</v>
      </c>
      <c r="P123" s="360" t="s">
        <v>72</v>
      </c>
      <c r="Q123" s="360" t="s">
        <v>367</v>
      </c>
      <c r="S123" s="364"/>
      <c r="T123" s="364"/>
      <c r="U123" s="365"/>
      <c r="V123" s="366"/>
      <c r="W123" s="367"/>
      <c r="X123" s="368"/>
      <c r="Y123" s="369"/>
      <c r="Z123" s="368"/>
      <c r="AA123" s="366"/>
      <c r="AB123" s="367"/>
      <c r="AC123" s="374"/>
      <c r="AD123" s="375"/>
      <c r="AE123" s="375"/>
      <c r="AF123" s="376"/>
      <c r="AG123" s="381"/>
    </row>
    <row r="124" spans="1:33" ht="272.45" customHeight="1" x14ac:dyDescent="0.35">
      <c r="A124" s="371">
        <f t="shared" si="1"/>
        <v>101</v>
      </c>
      <c r="B124" s="360" t="s">
        <v>543</v>
      </c>
      <c r="C124" s="360" t="s">
        <v>369</v>
      </c>
      <c r="D124" s="361">
        <v>80101706</v>
      </c>
      <c r="E124" s="360" t="s">
        <v>544</v>
      </c>
      <c r="F124" s="360" t="s">
        <v>66</v>
      </c>
      <c r="G124" s="360">
        <v>1</v>
      </c>
      <c r="H124" s="363" t="s">
        <v>98</v>
      </c>
      <c r="I124" s="360">
        <v>11</v>
      </c>
      <c r="J124" s="360" t="s">
        <v>320</v>
      </c>
      <c r="K124" s="360" t="s">
        <v>107</v>
      </c>
      <c r="L124" s="360" t="s">
        <v>421</v>
      </c>
      <c r="M124" s="484">
        <v>51400800</v>
      </c>
      <c r="N124" s="484">
        <v>51400800</v>
      </c>
      <c r="O124" s="360" t="s">
        <v>71</v>
      </c>
      <c r="P124" s="360" t="s">
        <v>72</v>
      </c>
      <c r="Q124" s="360" t="s">
        <v>367</v>
      </c>
      <c r="S124" s="364"/>
      <c r="T124" s="364"/>
      <c r="U124" s="365"/>
      <c r="V124" s="366"/>
      <c r="W124" s="367"/>
      <c r="X124" s="368"/>
      <c r="Y124" s="369"/>
      <c r="Z124" s="368"/>
      <c r="AA124" s="366"/>
      <c r="AB124" s="367"/>
      <c r="AC124" s="374"/>
      <c r="AD124" s="375"/>
      <c r="AE124" s="375"/>
      <c r="AF124" s="376"/>
      <c r="AG124" s="381"/>
    </row>
    <row r="125" spans="1:33" ht="272.45" customHeight="1" x14ac:dyDescent="0.35">
      <c r="A125" s="371">
        <f t="shared" si="1"/>
        <v>102</v>
      </c>
      <c r="B125" s="360" t="s">
        <v>541</v>
      </c>
      <c r="C125" s="360" t="s">
        <v>369</v>
      </c>
      <c r="D125" s="361">
        <v>80101706</v>
      </c>
      <c r="E125" s="360" t="s">
        <v>545</v>
      </c>
      <c r="F125" s="360" t="s">
        <v>66</v>
      </c>
      <c r="G125" s="360">
        <v>1</v>
      </c>
      <c r="H125" s="363" t="s">
        <v>98</v>
      </c>
      <c r="I125" s="360">
        <v>10.5</v>
      </c>
      <c r="J125" s="360" t="s">
        <v>320</v>
      </c>
      <c r="K125" s="360" t="s">
        <v>107</v>
      </c>
      <c r="L125" s="360" t="s">
        <v>421</v>
      </c>
      <c r="M125" s="484">
        <v>80138520</v>
      </c>
      <c r="N125" s="484">
        <v>80138520</v>
      </c>
      <c r="O125" s="360" t="s">
        <v>71</v>
      </c>
      <c r="P125" s="360" t="s">
        <v>72</v>
      </c>
      <c r="Q125" s="360" t="s">
        <v>367</v>
      </c>
      <c r="S125" s="364"/>
      <c r="T125" s="364"/>
      <c r="U125" s="375"/>
      <c r="V125" s="366"/>
      <c r="W125" s="367"/>
      <c r="X125" s="368"/>
      <c r="Y125" s="368"/>
      <c r="Z125" s="368"/>
      <c r="AA125" s="366"/>
      <c r="AB125" s="373"/>
      <c r="AC125" s="366"/>
      <c r="AD125" s="365"/>
      <c r="AE125" s="365"/>
      <c r="AF125" s="367"/>
      <c r="AG125" s="370"/>
    </row>
    <row r="126" spans="1:33" ht="272.45" customHeight="1" x14ac:dyDescent="0.35">
      <c r="A126" s="371">
        <f t="shared" si="1"/>
        <v>103</v>
      </c>
      <c r="B126" s="360" t="s">
        <v>513</v>
      </c>
      <c r="C126" s="360" t="s">
        <v>369</v>
      </c>
      <c r="D126" s="361">
        <v>80101706</v>
      </c>
      <c r="E126" s="360" t="s">
        <v>546</v>
      </c>
      <c r="F126" s="360" t="s">
        <v>66</v>
      </c>
      <c r="G126" s="360">
        <v>1</v>
      </c>
      <c r="H126" s="363" t="s">
        <v>98</v>
      </c>
      <c r="I126" s="360">
        <v>10.5</v>
      </c>
      <c r="J126" s="360" t="s">
        <v>320</v>
      </c>
      <c r="K126" s="360" t="s">
        <v>107</v>
      </c>
      <c r="L126" s="360" t="s">
        <v>423</v>
      </c>
      <c r="M126" s="484">
        <v>76322400</v>
      </c>
      <c r="N126" s="484">
        <v>76322400</v>
      </c>
      <c r="O126" s="360" t="s">
        <v>71</v>
      </c>
      <c r="P126" s="360" t="s">
        <v>72</v>
      </c>
      <c r="Q126" s="360" t="s">
        <v>367</v>
      </c>
      <c r="S126" s="364"/>
      <c r="T126" s="364"/>
      <c r="U126" s="375"/>
      <c r="V126" s="366"/>
      <c r="W126" s="367"/>
      <c r="X126" s="368"/>
      <c r="Y126" s="368"/>
      <c r="Z126" s="368"/>
      <c r="AA126" s="366"/>
      <c r="AB126" s="373"/>
      <c r="AC126" s="366"/>
      <c r="AD126" s="365"/>
      <c r="AE126" s="365"/>
      <c r="AF126" s="367"/>
      <c r="AG126" s="370"/>
    </row>
    <row r="127" spans="1:33" ht="272.45" customHeight="1" x14ac:dyDescent="0.35">
      <c r="A127" s="371">
        <f t="shared" si="1"/>
        <v>104</v>
      </c>
      <c r="B127" s="360" t="s">
        <v>518</v>
      </c>
      <c r="C127" s="360" t="s">
        <v>371</v>
      </c>
      <c r="D127" s="361">
        <v>80101706</v>
      </c>
      <c r="E127" s="360" t="s">
        <v>547</v>
      </c>
      <c r="F127" s="360" t="s">
        <v>66</v>
      </c>
      <c r="G127" s="360">
        <v>1</v>
      </c>
      <c r="H127" s="363" t="s">
        <v>98</v>
      </c>
      <c r="I127" s="360">
        <v>11</v>
      </c>
      <c r="J127" s="360" t="s">
        <v>320</v>
      </c>
      <c r="K127" s="360" t="s">
        <v>107</v>
      </c>
      <c r="L127" s="360" t="s">
        <v>423</v>
      </c>
      <c r="M127" s="484">
        <v>75387840</v>
      </c>
      <c r="N127" s="484">
        <v>75387840</v>
      </c>
      <c r="O127" s="360" t="s">
        <v>71</v>
      </c>
      <c r="P127" s="360" t="s">
        <v>72</v>
      </c>
      <c r="Q127" s="360" t="s">
        <v>129</v>
      </c>
      <c r="S127" s="364"/>
      <c r="T127" s="364"/>
      <c r="U127" s="375"/>
      <c r="V127" s="366"/>
      <c r="W127" s="367"/>
      <c r="X127" s="368"/>
      <c r="Y127" s="368"/>
      <c r="Z127" s="368"/>
      <c r="AA127" s="366"/>
      <c r="AB127" s="373"/>
      <c r="AC127" s="366"/>
      <c r="AD127" s="365"/>
      <c r="AE127" s="365"/>
      <c r="AF127" s="376"/>
      <c r="AG127" s="381"/>
    </row>
    <row r="128" spans="1:33" ht="272.45" customHeight="1" x14ac:dyDescent="0.35">
      <c r="A128" s="371">
        <f t="shared" si="1"/>
        <v>105</v>
      </c>
      <c r="B128" s="360" t="s">
        <v>518</v>
      </c>
      <c r="C128" s="360" t="s">
        <v>371</v>
      </c>
      <c r="D128" s="361">
        <v>80101706</v>
      </c>
      <c r="E128" s="360" t="s">
        <v>548</v>
      </c>
      <c r="F128" s="360" t="s">
        <v>66</v>
      </c>
      <c r="G128" s="360">
        <v>1</v>
      </c>
      <c r="H128" s="363" t="s">
        <v>98</v>
      </c>
      <c r="I128" s="360">
        <v>10.5</v>
      </c>
      <c r="J128" s="360" t="s">
        <v>320</v>
      </c>
      <c r="K128" s="360" t="s">
        <v>107</v>
      </c>
      <c r="L128" s="360" t="s">
        <v>423</v>
      </c>
      <c r="M128" s="484">
        <v>71961120</v>
      </c>
      <c r="N128" s="484">
        <v>71961120</v>
      </c>
      <c r="O128" s="360" t="s">
        <v>71</v>
      </c>
      <c r="P128" s="360" t="s">
        <v>72</v>
      </c>
      <c r="Q128" s="360" t="s">
        <v>129</v>
      </c>
      <c r="S128" s="364"/>
      <c r="T128" s="364"/>
      <c r="U128" s="375"/>
      <c r="V128" s="366"/>
      <c r="W128" s="367"/>
      <c r="X128" s="368"/>
      <c r="Y128" s="368"/>
      <c r="Z128" s="368"/>
      <c r="AA128" s="366"/>
      <c r="AB128" s="373"/>
      <c r="AC128" s="366"/>
      <c r="AD128" s="365"/>
      <c r="AE128" s="365"/>
      <c r="AF128" s="376"/>
      <c r="AG128" s="381"/>
    </row>
    <row r="129" spans="1:33" ht="272.45" customHeight="1" x14ac:dyDescent="0.35">
      <c r="A129" s="371">
        <f t="shared" si="1"/>
        <v>106</v>
      </c>
      <c r="B129" s="360" t="s">
        <v>527</v>
      </c>
      <c r="C129" s="360" t="s">
        <v>351</v>
      </c>
      <c r="D129" s="361">
        <v>80101706</v>
      </c>
      <c r="E129" s="360" t="s">
        <v>549</v>
      </c>
      <c r="F129" s="360" t="s">
        <v>66</v>
      </c>
      <c r="G129" s="360">
        <v>1</v>
      </c>
      <c r="H129" s="363" t="s">
        <v>98</v>
      </c>
      <c r="I129" s="360">
        <v>11</v>
      </c>
      <c r="J129" s="360" t="s">
        <v>320</v>
      </c>
      <c r="K129" s="360" t="s">
        <v>107</v>
      </c>
      <c r="L129" s="360" t="s">
        <v>423</v>
      </c>
      <c r="M129" s="484">
        <v>28556000</v>
      </c>
      <c r="N129" s="484">
        <v>28556000</v>
      </c>
      <c r="O129" s="360" t="s">
        <v>71</v>
      </c>
      <c r="P129" s="360" t="s">
        <v>72</v>
      </c>
      <c r="Q129" s="360" t="s">
        <v>372</v>
      </c>
      <c r="S129" s="364"/>
      <c r="T129" s="364"/>
      <c r="U129" s="365"/>
      <c r="V129" s="366"/>
      <c r="W129" s="367"/>
      <c r="X129" s="368"/>
      <c r="Y129" s="369"/>
      <c r="Z129" s="368"/>
      <c r="AA129" s="374"/>
      <c r="AB129" s="376"/>
      <c r="AC129" s="374"/>
      <c r="AD129" s="375"/>
      <c r="AE129" s="375"/>
      <c r="AF129" s="376"/>
      <c r="AG129" s="381"/>
    </row>
    <row r="130" spans="1:33" ht="272.45" customHeight="1" x14ac:dyDescent="0.35">
      <c r="A130" s="371">
        <f t="shared" si="1"/>
        <v>107</v>
      </c>
      <c r="B130" s="360" t="s">
        <v>527</v>
      </c>
      <c r="C130" s="360" t="s">
        <v>351</v>
      </c>
      <c r="D130" s="361">
        <v>80101706</v>
      </c>
      <c r="E130" s="360" t="s">
        <v>550</v>
      </c>
      <c r="F130" s="360" t="s">
        <v>66</v>
      </c>
      <c r="G130" s="360">
        <v>1</v>
      </c>
      <c r="H130" s="363" t="s">
        <v>98</v>
      </c>
      <c r="I130" s="360">
        <v>11</v>
      </c>
      <c r="J130" s="360" t="s">
        <v>320</v>
      </c>
      <c r="K130" s="360" t="s">
        <v>107</v>
      </c>
      <c r="L130" s="360" t="s">
        <v>423</v>
      </c>
      <c r="M130" s="484">
        <v>28556000</v>
      </c>
      <c r="N130" s="484">
        <v>28556000</v>
      </c>
      <c r="O130" s="360" t="s">
        <v>71</v>
      </c>
      <c r="P130" s="360" t="s">
        <v>72</v>
      </c>
      <c r="Q130" s="360" t="s">
        <v>372</v>
      </c>
      <c r="S130" s="364"/>
      <c r="T130" s="364"/>
      <c r="U130" s="375"/>
      <c r="V130" s="366"/>
      <c r="W130" s="367"/>
      <c r="X130" s="368"/>
      <c r="Y130" s="369"/>
      <c r="Z130" s="368"/>
      <c r="AA130" s="374"/>
      <c r="AB130" s="376"/>
      <c r="AC130" s="374"/>
      <c r="AD130" s="375"/>
      <c r="AE130" s="375"/>
      <c r="AF130" s="376"/>
      <c r="AG130" s="381"/>
    </row>
    <row r="131" spans="1:33" ht="272.45" customHeight="1" x14ac:dyDescent="0.35">
      <c r="A131" s="371">
        <f t="shared" si="1"/>
        <v>108</v>
      </c>
      <c r="B131" s="360" t="s">
        <v>527</v>
      </c>
      <c r="C131" s="360" t="s">
        <v>351</v>
      </c>
      <c r="D131" s="361">
        <v>80101706</v>
      </c>
      <c r="E131" s="360" t="s">
        <v>551</v>
      </c>
      <c r="F131" s="360" t="s">
        <v>66</v>
      </c>
      <c r="G131" s="360">
        <v>1</v>
      </c>
      <c r="H131" s="363" t="s">
        <v>98</v>
      </c>
      <c r="I131" s="360">
        <v>11</v>
      </c>
      <c r="J131" s="360" t="s">
        <v>320</v>
      </c>
      <c r="K131" s="360" t="s">
        <v>107</v>
      </c>
      <c r="L131" s="360" t="s">
        <v>423</v>
      </c>
      <c r="M131" s="484">
        <v>28556000</v>
      </c>
      <c r="N131" s="484">
        <v>28556000</v>
      </c>
      <c r="O131" s="360" t="s">
        <v>71</v>
      </c>
      <c r="P131" s="360" t="s">
        <v>72</v>
      </c>
      <c r="Q131" s="360" t="s">
        <v>372</v>
      </c>
      <c r="S131" s="364"/>
      <c r="T131" s="364"/>
      <c r="U131" s="365"/>
      <c r="V131" s="366"/>
      <c r="W131" s="367"/>
      <c r="X131" s="368"/>
      <c r="Y131" s="369"/>
      <c r="Z131" s="368"/>
      <c r="AA131" s="374"/>
      <c r="AB131" s="376"/>
      <c r="AC131" s="374"/>
      <c r="AD131" s="375"/>
      <c r="AE131" s="375"/>
      <c r="AF131" s="376"/>
      <c r="AG131" s="381"/>
    </row>
    <row r="132" spans="1:33" ht="272.45" customHeight="1" x14ac:dyDescent="0.35">
      <c r="A132" s="371">
        <f t="shared" si="1"/>
        <v>109</v>
      </c>
      <c r="B132" s="360" t="s">
        <v>527</v>
      </c>
      <c r="C132" s="360" t="s">
        <v>351</v>
      </c>
      <c r="D132" s="361">
        <v>80101706</v>
      </c>
      <c r="E132" s="360" t="s">
        <v>552</v>
      </c>
      <c r="F132" s="360" t="s">
        <v>66</v>
      </c>
      <c r="G132" s="360">
        <v>1</v>
      </c>
      <c r="H132" s="363" t="s">
        <v>98</v>
      </c>
      <c r="I132" s="360">
        <v>11</v>
      </c>
      <c r="J132" s="360" t="s">
        <v>320</v>
      </c>
      <c r="K132" s="360" t="s">
        <v>107</v>
      </c>
      <c r="L132" s="360" t="s">
        <v>423</v>
      </c>
      <c r="M132" s="484">
        <v>51400800</v>
      </c>
      <c r="N132" s="484">
        <v>51400800</v>
      </c>
      <c r="O132" s="360" t="s">
        <v>71</v>
      </c>
      <c r="P132" s="360" t="s">
        <v>72</v>
      </c>
      <c r="Q132" s="360" t="s">
        <v>372</v>
      </c>
      <c r="S132" s="364"/>
      <c r="T132" s="364"/>
      <c r="U132" s="365"/>
      <c r="V132" s="366"/>
      <c r="W132" s="367"/>
      <c r="X132" s="368"/>
      <c r="Y132" s="369"/>
      <c r="Z132" s="368"/>
      <c r="AA132" s="366"/>
      <c r="AB132" s="367"/>
      <c r="AC132" s="366"/>
      <c r="AD132" s="365"/>
      <c r="AE132" s="365"/>
      <c r="AF132" s="367"/>
      <c r="AG132" s="370"/>
    </row>
    <row r="133" spans="1:33" ht="272.45" customHeight="1" x14ac:dyDescent="0.35">
      <c r="A133" s="371">
        <f t="shared" si="1"/>
        <v>110</v>
      </c>
      <c r="B133" s="360" t="s">
        <v>527</v>
      </c>
      <c r="C133" s="360" t="s">
        <v>351</v>
      </c>
      <c r="D133" s="361">
        <v>80101706</v>
      </c>
      <c r="E133" s="360" t="s">
        <v>674</v>
      </c>
      <c r="F133" s="360" t="s">
        <v>66</v>
      </c>
      <c r="G133" s="360">
        <v>1</v>
      </c>
      <c r="H133" s="363" t="s">
        <v>98</v>
      </c>
      <c r="I133" s="360">
        <v>11</v>
      </c>
      <c r="J133" s="360" t="s">
        <v>320</v>
      </c>
      <c r="K133" s="360" t="s">
        <v>107</v>
      </c>
      <c r="L133" s="360" t="s">
        <v>423</v>
      </c>
      <c r="M133" s="484">
        <v>36300000</v>
      </c>
      <c r="N133" s="484">
        <v>36300000</v>
      </c>
      <c r="O133" s="360" t="s">
        <v>71</v>
      </c>
      <c r="P133" s="360" t="s">
        <v>72</v>
      </c>
      <c r="Q133" s="360" t="s">
        <v>372</v>
      </c>
      <c r="S133" s="364"/>
      <c r="T133" s="364"/>
      <c r="U133" s="375"/>
      <c r="V133" s="366"/>
      <c r="W133" s="367"/>
      <c r="X133" s="368"/>
      <c r="Y133" s="369"/>
      <c r="Z133" s="368"/>
      <c r="AA133" s="374"/>
      <c r="AB133" s="376"/>
      <c r="AC133" s="374"/>
      <c r="AD133" s="375"/>
      <c r="AE133" s="375"/>
      <c r="AF133" s="376"/>
      <c r="AG133" s="381"/>
    </row>
    <row r="134" spans="1:33" ht="272.45" customHeight="1" x14ac:dyDescent="0.35">
      <c r="A134" s="371">
        <f t="shared" si="1"/>
        <v>111</v>
      </c>
      <c r="B134" s="360" t="s">
        <v>527</v>
      </c>
      <c r="C134" s="360" t="s">
        <v>351</v>
      </c>
      <c r="D134" s="361">
        <v>80101706</v>
      </c>
      <c r="E134" s="360" t="s">
        <v>553</v>
      </c>
      <c r="F134" s="360" t="s">
        <v>66</v>
      </c>
      <c r="G134" s="360">
        <v>1</v>
      </c>
      <c r="H134" s="363" t="s">
        <v>98</v>
      </c>
      <c r="I134" s="360">
        <v>11</v>
      </c>
      <c r="J134" s="360" t="s">
        <v>320</v>
      </c>
      <c r="K134" s="360" t="s">
        <v>107</v>
      </c>
      <c r="L134" s="360" t="s">
        <v>423</v>
      </c>
      <c r="M134" s="484">
        <v>21131440</v>
      </c>
      <c r="N134" s="484">
        <v>21131440</v>
      </c>
      <c r="O134" s="360" t="s">
        <v>71</v>
      </c>
      <c r="P134" s="360" t="s">
        <v>72</v>
      </c>
      <c r="Q134" s="360" t="s">
        <v>372</v>
      </c>
      <c r="S134" s="364"/>
      <c r="T134" s="364"/>
      <c r="U134" s="365"/>
      <c r="V134" s="366"/>
      <c r="W134" s="367"/>
      <c r="X134" s="368"/>
      <c r="Y134" s="369"/>
      <c r="Z134" s="368"/>
      <c r="AA134" s="366"/>
      <c r="AB134" s="367"/>
      <c r="AC134" s="366"/>
      <c r="AD134" s="365"/>
      <c r="AE134" s="365"/>
      <c r="AF134" s="367"/>
      <c r="AG134" s="370"/>
    </row>
    <row r="135" spans="1:33" ht="272.45" customHeight="1" x14ac:dyDescent="0.35">
      <c r="A135" s="371">
        <f t="shared" si="1"/>
        <v>112</v>
      </c>
      <c r="B135" s="360" t="s">
        <v>527</v>
      </c>
      <c r="C135" s="360" t="s">
        <v>351</v>
      </c>
      <c r="D135" s="361">
        <v>80101706</v>
      </c>
      <c r="E135" s="360" t="s">
        <v>554</v>
      </c>
      <c r="F135" s="360" t="s">
        <v>66</v>
      </c>
      <c r="G135" s="360">
        <v>1</v>
      </c>
      <c r="H135" s="363" t="s">
        <v>98</v>
      </c>
      <c r="I135" s="360">
        <v>11</v>
      </c>
      <c r="J135" s="360" t="s">
        <v>320</v>
      </c>
      <c r="K135" s="360" t="s">
        <v>107</v>
      </c>
      <c r="L135" s="360" t="s">
        <v>423</v>
      </c>
      <c r="M135" s="484">
        <v>101200000</v>
      </c>
      <c r="N135" s="484">
        <v>101200000</v>
      </c>
      <c r="O135" s="360" t="s">
        <v>71</v>
      </c>
      <c r="P135" s="360" t="s">
        <v>72</v>
      </c>
      <c r="Q135" s="360" t="s">
        <v>372</v>
      </c>
      <c r="S135" s="364"/>
      <c r="T135" s="364"/>
      <c r="U135" s="375"/>
      <c r="V135" s="366"/>
      <c r="W135" s="367"/>
      <c r="X135" s="368"/>
      <c r="Y135" s="369"/>
      <c r="Z135" s="368"/>
      <c r="AA135" s="366"/>
      <c r="AB135" s="367"/>
      <c r="AC135" s="366"/>
      <c r="AD135" s="365"/>
      <c r="AE135" s="365"/>
      <c r="AF135" s="367"/>
      <c r="AG135" s="370"/>
    </row>
    <row r="136" spans="1:33" ht="272.45" customHeight="1" x14ac:dyDescent="0.35">
      <c r="A136" s="371">
        <f t="shared" si="1"/>
        <v>113</v>
      </c>
      <c r="B136" s="360" t="s">
        <v>527</v>
      </c>
      <c r="C136" s="360" t="s">
        <v>351</v>
      </c>
      <c r="D136" s="361">
        <v>80101706</v>
      </c>
      <c r="E136" s="360" t="s">
        <v>555</v>
      </c>
      <c r="F136" s="360" t="s">
        <v>66</v>
      </c>
      <c r="G136" s="360">
        <v>1</v>
      </c>
      <c r="H136" s="363" t="s">
        <v>98</v>
      </c>
      <c r="I136" s="360">
        <v>11</v>
      </c>
      <c r="J136" s="360" t="s">
        <v>320</v>
      </c>
      <c r="K136" s="360" t="s">
        <v>107</v>
      </c>
      <c r="L136" s="360" t="s">
        <v>423</v>
      </c>
      <c r="M136" s="484">
        <v>67100000</v>
      </c>
      <c r="N136" s="484">
        <v>67100000</v>
      </c>
      <c r="O136" s="360" t="s">
        <v>71</v>
      </c>
      <c r="P136" s="360" t="s">
        <v>72</v>
      </c>
      <c r="Q136" s="360" t="s">
        <v>372</v>
      </c>
      <c r="S136" s="364"/>
      <c r="T136" s="364"/>
      <c r="U136" s="375"/>
      <c r="V136" s="366"/>
      <c r="W136" s="367"/>
      <c r="X136" s="368"/>
      <c r="Y136" s="368"/>
      <c r="Z136" s="368"/>
      <c r="AA136" s="374"/>
      <c r="AB136" s="376"/>
      <c r="AC136" s="374"/>
      <c r="AD136" s="375"/>
      <c r="AE136" s="375"/>
      <c r="AF136" s="376"/>
      <c r="AG136" s="381"/>
    </row>
    <row r="137" spans="1:33" ht="272.45" customHeight="1" x14ac:dyDescent="0.35">
      <c r="A137" s="371">
        <f t="shared" si="1"/>
        <v>114</v>
      </c>
      <c r="B137" s="360" t="s">
        <v>527</v>
      </c>
      <c r="C137" s="360" t="s">
        <v>351</v>
      </c>
      <c r="D137" s="361">
        <v>80101706</v>
      </c>
      <c r="E137" s="360" t="s">
        <v>556</v>
      </c>
      <c r="F137" s="360" t="s">
        <v>66</v>
      </c>
      <c r="G137" s="360">
        <v>1</v>
      </c>
      <c r="H137" s="363" t="s">
        <v>98</v>
      </c>
      <c r="I137" s="360">
        <v>11</v>
      </c>
      <c r="J137" s="360" t="s">
        <v>320</v>
      </c>
      <c r="K137" s="360" t="s">
        <v>107</v>
      </c>
      <c r="L137" s="360" t="s">
        <v>423</v>
      </c>
      <c r="M137" s="484">
        <v>53900000</v>
      </c>
      <c r="N137" s="484">
        <v>53900000</v>
      </c>
      <c r="O137" s="360" t="s">
        <v>71</v>
      </c>
      <c r="P137" s="360" t="s">
        <v>72</v>
      </c>
      <c r="Q137" s="360" t="s">
        <v>372</v>
      </c>
      <c r="S137" s="364"/>
      <c r="T137" s="364"/>
      <c r="U137" s="375"/>
      <c r="V137" s="366"/>
      <c r="W137" s="367"/>
      <c r="X137" s="368"/>
      <c r="Y137" s="368"/>
      <c r="Z137" s="368"/>
      <c r="AA137" s="374"/>
      <c r="AB137" s="376"/>
      <c r="AC137" s="374"/>
      <c r="AD137" s="375"/>
      <c r="AE137" s="375"/>
      <c r="AF137" s="376"/>
      <c r="AG137" s="381"/>
    </row>
    <row r="138" spans="1:33" ht="272.45" customHeight="1" x14ac:dyDescent="0.35">
      <c r="A138" s="371">
        <f t="shared" si="1"/>
        <v>115</v>
      </c>
      <c r="B138" s="360" t="s">
        <v>527</v>
      </c>
      <c r="C138" s="360" t="s">
        <v>351</v>
      </c>
      <c r="D138" s="361">
        <v>80101706</v>
      </c>
      <c r="E138" s="360" t="s">
        <v>557</v>
      </c>
      <c r="F138" s="360" t="s">
        <v>66</v>
      </c>
      <c r="G138" s="360">
        <v>1</v>
      </c>
      <c r="H138" s="363" t="s">
        <v>98</v>
      </c>
      <c r="I138" s="360">
        <v>11</v>
      </c>
      <c r="J138" s="360" t="s">
        <v>320</v>
      </c>
      <c r="K138" s="360" t="s">
        <v>107</v>
      </c>
      <c r="L138" s="360" t="s">
        <v>423</v>
      </c>
      <c r="M138" s="484">
        <v>67100000</v>
      </c>
      <c r="N138" s="484">
        <v>67100000</v>
      </c>
      <c r="O138" s="360" t="s">
        <v>71</v>
      </c>
      <c r="P138" s="360" t="s">
        <v>72</v>
      </c>
      <c r="Q138" s="360" t="s">
        <v>372</v>
      </c>
      <c r="S138" s="364"/>
      <c r="T138" s="364"/>
      <c r="U138" s="365"/>
      <c r="V138" s="366"/>
      <c r="W138" s="367"/>
      <c r="X138" s="368"/>
      <c r="Y138" s="369"/>
      <c r="Z138" s="368"/>
      <c r="AA138" s="374"/>
      <c r="AB138" s="376"/>
      <c r="AC138" s="374"/>
      <c r="AD138" s="375"/>
      <c r="AE138" s="375"/>
      <c r="AF138" s="376"/>
      <c r="AG138" s="381"/>
    </row>
    <row r="139" spans="1:33" ht="272.45" customHeight="1" x14ac:dyDescent="0.35">
      <c r="A139" s="371">
        <f t="shared" si="1"/>
        <v>116</v>
      </c>
      <c r="B139" s="360" t="s">
        <v>527</v>
      </c>
      <c r="C139" s="360" t="s">
        <v>351</v>
      </c>
      <c r="D139" s="361">
        <v>80101706</v>
      </c>
      <c r="E139" s="360" t="s">
        <v>558</v>
      </c>
      <c r="F139" s="360" t="s">
        <v>66</v>
      </c>
      <c r="G139" s="360">
        <v>1</v>
      </c>
      <c r="H139" s="363" t="s">
        <v>98</v>
      </c>
      <c r="I139" s="360">
        <v>11</v>
      </c>
      <c r="J139" s="360" t="s">
        <v>320</v>
      </c>
      <c r="K139" s="360" t="s">
        <v>107</v>
      </c>
      <c r="L139" s="360" t="s">
        <v>423</v>
      </c>
      <c r="M139" s="484">
        <v>67100000</v>
      </c>
      <c r="N139" s="484">
        <v>67100000</v>
      </c>
      <c r="O139" s="360" t="s">
        <v>71</v>
      </c>
      <c r="P139" s="360" t="s">
        <v>72</v>
      </c>
      <c r="Q139" s="360" t="s">
        <v>372</v>
      </c>
      <c r="S139" s="364"/>
      <c r="T139" s="364"/>
      <c r="U139" s="365"/>
      <c r="V139" s="366"/>
      <c r="W139" s="367"/>
      <c r="X139" s="368"/>
      <c r="Y139" s="369"/>
      <c r="Z139" s="368"/>
      <c r="AA139" s="374"/>
      <c r="AB139" s="376"/>
      <c r="AC139" s="374"/>
      <c r="AD139" s="375"/>
      <c r="AE139" s="375"/>
      <c r="AF139" s="376"/>
      <c r="AG139" s="381"/>
    </row>
    <row r="140" spans="1:33" ht="272.45" customHeight="1" x14ac:dyDescent="0.35">
      <c r="A140" s="371">
        <f t="shared" si="1"/>
        <v>117</v>
      </c>
      <c r="B140" s="360" t="s">
        <v>430</v>
      </c>
      <c r="C140" s="360" t="s">
        <v>317</v>
      </c>
      <c r="D140" s="361">
        <v>80101706</v>
      </c>
      <c r="E140" s="360" t="s">
        <v>559</v>
      </c>
      <c r="F140" s="360" t="s">
        <v>66</v>
      </c>
      <c r="G140" s="360">
        <v>1</v>
      </c>
      <c r="H140" s="363" t="s">
        <v>98</v>
      </c>
      <c r="I140" s="360">
        <v>11.5</v>
      </c>
      <c r="J140" s="360" t="s">
        <v>320</v>
      </c>
      <c r="K140" s="360" t="s">
        <v>107</v>
      </c>
      <c r="L140" s="360" t="s">
        <v>426</v>
      </c>
      <c r="M140" s="484">
        <v>104489000</v>
      </c>
      <c r="N140" s="484">
        <v>104489000</v>
      </c>
      <c r="O140" s="360" t="s">
        <v>71</v>
      </c>
      <c r="P140" s="360" t="s">
        <v>72</v>
      </c>
      <c r="Q140" s="360" t="s">
        <v>341</v>
      </c>
      <c r="S140" s="364"/>
      <c r="T140" s="364"/>
      <c r="U140" s="365"/>
      <c r="V140" s="366"/>
      <c r="W140" s="367"/>
      <c r="X140" s="368"/>
      <c r="Y140" s="369"/>
      <c r="Z140" s="368"/>
      <c r="AA140" s="374"/>
      <c r="AB140" s="376"/>
      <c r="AC140" s="374"/>
      <c r="AD140" s="375"/>
      <c r="AE140" s="375"/>
      <c r="AF140" s="376"/>
      <c r="AG140" s="381"/>
    </row>
    <row r="141" spans="1:33" ht="272.45" customHeight="1" x14ac:dyDescent="0.35">
      <c r="A141" s="371">
        <f t="shared" si="1"/>
        <v>118</v>
      </c>
      <c r="B141" s="360" t="s">
        <v>430</v>
      </c>
      <c r="C141" s="360" t="s">
        <v>317</v>
      </c>
      <c r="D141" s="361">
        <v>80101706</v>
      </c>
      <c r="E141" s="360" t="s">
        <v>560</v>
      </c>
      <c r="F141" s="360" t="s">
        <v>66</v>
      </c>
      <c r="G141" s="360">
        <v>1</v>
      </c>
      <c r="H141" s="363" t="s">
        <v>98</v>
      </c>
      <c r="I141" s="360">
        <v>11.5</v>
      </c>
      <c r="J141" s="360" t="s">
        <v>320</v>
      </c>
      <c r="K141" s="360" t="s">
        <v>107</v>
      </c>
      <c r="L141" s="360" t="s">
        <v>426</v>
      </c>
      <c r="M141" s="484">
        <v>78814560</v>
      </c>
      <c r="N141" s="484">
        <v>78814560</v>
      </c>
      <c r="O141" s="360" t="s">
        <v>71</v>
      </c>
      <c r="P141" s="360" t="s">
        <v>72</v>
      </c>
      <c r="Q141" s="360" t="s">
        <v>341</v>
      </c>
      <c r="S141" s="364"/>
      <c r="T141" s="364"/>
      <c r="U141" s="365"/>
      <c r="V141" s="366"/>
      <c r="W141" s="367"/>
      <c r="X141" s="368"/>
      <c r="Y141" s="369"/>
      <c r="Z141" s="368"/>
      <c r="AA141" s="374"/>
      <c r="AB141" s="376"/>
      <c r="AC141" s="374"/>
      <c r="AD141" s="375"/>
      <c r="AE141" s="375"/>
      <c r="AF141" s="376"/>
      <c r="AG141" s="381"/>
    </row>
    <row r="142" spans="1:33" ht="272.45" customHeight="1" x14ac:dyDescent="0.35">
      <c r="A142" s="371">
        <f t="shared" si="1"/>
        <v>119</v>
      </c>
      <c r="B142" s="360" t="s">
        <v>430</v>
      </c>
      <c r="C142" s="360" t="s">
        <v>317</v>
      </c>
      <c r="D142" s="361">
        <v>80101706</v>
      </c>
      <c r="E142" s="360" t="s">
        <v>561</v>
      </c>
      <c r="F142" s="360" t="s">
        <v>66</v>
      </c>
      <c r="G142" s="360">
        <v>1</v>
      </c>
      <c r="H142" s="363" t="s">
        <v>98</v>
      </c>
      <c r="I142" s="360">
        <v>10.5</v>
      </c>
      <c r="J142" s="360" t="s">
        <v>320</v>
      </c>
      <c r="K142" s="360" t="s">
        <v>107</v>
      </c>
      <c r="L142" s="360" t="s">
        <v>421</v>
      </c>
      <c r="M142" s="484">
        <v>53425680</v>
      </c>
      <c r="N142" s="484">
        <v>53425680</v>
      </c>
      <c r="O142" s="360" t="s">
        <v>71</v>
      </c>
      <c r="P142" s="360" t="s">
        <v>72</v>
      </c>
      <c r="Q142" s="360" t="s">
        <v>341</v>
      </c>
      <c r="S142" s="364"/>
      <c r="T142" s="364"/>
      <c r="U142" s="365"/>
      <c r="V142" s="366"/>
      <c r="W142" s="367"/>
      <c r="X142" s="368"/>
      <c r="Y142" s="369"/>
      <c r="Z142" s="368"/>
      <c r="AA142" s="374"/>
      <c r="AB142" s="376"/>
      <c r="AC142" s="374"/>
      <c r="AD142" s="375"/>
      <c r="AE142" s="375"/>
      <c r="AF142" s="376"/>
      <c r="AG142" s="381"/>
    </row>
    <row r="143" spans="1:33" ht="272.45" customHeight="1" x14ac:dyDescent="0.35">
      <c r="A143" s="371">
        <f t="shared" si="1"/>
        <v>120</v>
      </c>
      <c r="B143" s="360" t="s">
        <v>430</v>
      </c>
      <c r="C143" s="360" t="s">
        <v>317</v>
      </c>
      <c r="D143" s="361">
        <v>80101706</v>
      </c>
      <c r="E143" s="360" t="s">
        <v>562</v>
      </c>
      <c r="F143" s="360" t="s">
        <v>66</v>
      </c>
      <c r="G143" s="360">
        <v>1</v>
      </c>
      <c r="H143" s="363" t="s">
        <v>98</v>
      </c>
      <c r="I143" s="360">
        <v>11</v>
      </c>
      <c r="J143" s="360" t="s">
        <v>320</v>
      </c>
      <c r="K143" s="360" t="s">
        <v>107</v>
      </c>
      <c r="L143" s="360" t="s">
        <v>421</v>
      </c>
      <c r="M143" s="484">
        <v>55969760</v>
      </c>
      <c r="N143" s="484">
        <v>55969760</v>
      </c>
      <c r="O143" s="360" t="s">
        <v>71</v>
      </c>
      <c r="P143" s="360" t="s">
        <v>72</v>
      </c>
      <c r="Q143" s="360" t="s">
        <v>341</v>
      </c>
      <c r="S143" s="364"/>
      <c r="T143" s="364"/>
      <c r="U143" s="375"/>
      <c r="V143" s="366"/>
      <c r="W143" s="367"/>
      <c r="X143" s="368"/>
      <c r="Y143" s="369"/>
      <c r="Z143" s="368"/>
      <c r="AA143" s="366"/>
      <c r="AB143" s="367"/>
      <c r="AC143" s="374"/>
      <c r="AD143" s="375"/>
      <c r="AE143" s="375"/>
      <c r="AF143" s="376"/>
      <c r="AG143" s="381"/>
    </row>
    <row r="144" spans="1:33" ht="272.45" customHeight="1" x14ac:dyDescent="0.35">
      <c r="A144" s="371">
        <f t="shared" si="1"/>
        <v>121</v>
      </c>
      <c r="B144" s="360" t="s">
        <v>430</v>
      </c>
      <c r="C144" s="360" t="s">
        <v>317</v>
      </c>
      <c r="D144" s="361">
        <v>80101706</v>
      </c>
      <c r="E144" s="360" t="s">
        <v>563</v>
      </c>
      <c r="F144" s="360" t="s">
        <v>66</v>
      </c>
      <c r="G144" s="360">
        <v>1</v>
      </c>
      <c r="H144" s="363" t="s">
        <v>98</v>
      </c>
      <c r="I144" s="360">
        <v>10.5</v>
      </c>
      <c r="J144" s="360" t="s">
        <v>320</v>
      </c>
      <c r="K144" s="360" t="s">
        <v>107</v>
      </c>
      <c r="L144" s="360" t="s">
        <v>421</v>
      </c>
      <c r="M144" s="484">
        <v>22896720</v>
      </c>
      <c r="N144" s="484">
        <v>22896720</v>
      </c>
      <c r="O144" s="360" t="s">
        <v>71</v>
      </c>
      <c r="P144" s="360" t="s">
        <v>72</v>
      </c>
      <c r="Q144" s="360" t="s">
        <v>341</v>
      </c>
      <c r="S144" s="364"/>
      <c r="T144" s="364"/>
      <c r="U144" s="365"/>
      <c r="V144" s="366"/>
      <c r="W144" s="367"/>
      <c r="X144" s="368"/>
      <c r="Y144" s="369"/>
      <c r="Z144" s="368"/>
      <c r="AA144" s="366"/>
      <c r="AB144" s="367"/>
      <c r="AC144" s="374"/>
      <c r="AD144" s="375"/>
      <c r="AE144" s="375"/>
      <c r="AF144" s="376"/>
      <c r="AG144" s="381"/>
    </row>
    <row r="145" spans="1:33" ht="272.45" customHeight="1" x14ac:dyDescent="0.35">
      <c r="A145" s="371">
        <f t="shared" si="1"/>
        <v>122</v>
      </c>
      <c r="B145" s="360" t="s">
        <v>430</v>
      </c>
      <c r="C145" s="360" t="s">
        <v>317</v>
      </c>
      <c r="D145" s="361">
        <v>80101706</v>
      </c>
      <c r="E145" s="360" t="s">
        <v>564</v>
      </c>
      <c r="F145" s="360" t="s">
        <v>66</v>
      </c>
      <c r="G145" s="360">
        <v>1</v>
      </c>
      <c r="H145" s="363" t="s">
        <v>98</v>
      </c>
      <c r="I145" s="360">
        <v>10.5</v>
      </c>
      <c r="J145" s="360" t="s">
        <v>320</v>
      </c>
      <c r="K145" s="360" t="s">
        <v>107</v>
      </c>
      <c r="L145" s="360" t="s">
        <v>421</v>
      </c>
      <c r="M145" s="484">
        <v>53425680</v>
      </c>
      <c r="N145" s="484">
        <v>53425680</v>
      </c>
      <c r="O145" s="360" t="s">
        <v>71</v>
      </c>
      <c r="P145" s="360" t="s">
        <v>72</v>
      </c>
      <c r="Q145" s="360" t="s">
        <v>341</v>
      </c>
      <c r="S145" s="364"/>
      <c r="T145" s="364"/>
      <c r="U145" s="375"/>
      <c r="V145" s="366"/>
      <c r="W145" s="367"/>
      <c r="X145" s="368"/>
      <c r="Y145" s="368"/>
      <c r="Z145" s="368"/>
      <c r="AA145" s="374"/>
      <c r="AB145" s="376"/>
      <c r="AC145" s="374"/>
      <c r="AD145" s="375"/>
      <c r="AE145" s="375"/>
      <c r="AF145" s="376"/>
      <c r="AG145" s="381"/>
    </row>
    <row r="146" spans="1:33" ht="272.45" customHeight="1" x14ac:dyDescent="0.35">
      <c r="A146" s="371">
        <f t="shared" si="1"/>
        <v>123</v>
      </c>
      <c r="B146" s="360" t="s">
        <v>513</v>
      </c>
      <c r="C146" s="360" t="s">
        <v>317</v>
      </c>
      <c r="D146" s="361">
        <v>80101706</v>
      </c>
      <c r="E146" s="360" t="s">
        <v>565</v>
      </c>
      <c r="F146" s="360" t="s">
        <v>66</v>
      </c>
      <c r="G146" s="360">
        <v>1</v>
      </c>
      <c r="H146" s="363" t="s">
        <v>98</v>
      </c>
      <c r="I146" s="360">
        <v>11.5</v>
      </c>
      <c r="J146" s="360" t="s">
        <v>320</v>
      </c>
      <c r="K146" s="360" t="s">
        <v>107</v>
      </c>
      <c r="L146" s="360" t="s">
        <v>345</v>
      </c>
      <c r="M146" s="484">
        <v>104489000</v>
      </c>
      <c r="N146" s="484">
        <v>104489000</v>
      </c>
      <c r="O146" s="360" t="s">
        <v>71</v>
      </c>
      <c r="P146" s="360" t="s">
        <v>72</v>
      </c>
      <c r="Q146" s="360" t="s">
        <v>341</v>
      </c>
      <c r="S146" s="364"/>
      <c r="T146" s="364"/>
      <c r="U146" s="375"/>
      <c r="V146" s="366"/>
      <c r="W146" s="367"/>
      <c r="X146" s="368"/>
      <c r="Y146" s="368"/>
      <c r="Z146" s="368"/>
      <c r="AA146" s="374"/>
      <c r="AB146" s="376"/>
      <c r="AC146" s="374"/>
      <c r="AD146" s="375"/>
      <c r="AE146" s="375"/>
      <c r="AF146" s="376"/>
      <c r="AG146" s="381"/>
    </row>
    <row r="147" spans="1:33" ht="272.45" customHeight="1" x14ac:dyDescent="0.35">
      <c r="A147" s="371">
        <f t="shared" si="1"/>
        <v>124</v>
      </c>
      <c r="B147" s="360" t="s">
        <v>430</v>
      </c>
      <c r="C147" s="360" t="s">
        <v>317</v>
      </c>
      <c r="D147" s="361">
        <v>80101706</v>
      </c>
      <c r="E147" s="360" t="s">
        <v>566</v>
      </c>
      <c r="F147" s="360" t="s">
        <v>66</v>
      </c>
      <c r="G147" s="360">
        <v>1</v>
      </c>
      <c r="H147" s="363" t="s">
        <v>98</v>
      </c>
      <c r="I147" s="360">
        <v>10.5</v>
      </c>
      <c r="J147" s="360" t="s">
        <v>320</v>
      </c>
      <c r="K147" s="360" t="s">
        <v>107</v>
      </c>
      <c r="L147" s="360" t="s">
        <v>421</v>
      </c>
      <c r="M147" s="484">
        <v>49064400</v>
      </c>
      <c r="N147" s="484">
        <v>49064400</v>
      </c>
      <c r="O147" s="360" t="s">
        <v>71</v>
      </c>
      <c r="P147" s="360" t="s">
        <v>72</v>
      </c>
      <c r="Q147" s="360" t="s">
        <v>341</v>
      </c>
      <c r="S147" s="364"/>
      <c r="T147" s="364"/>
      <c r="U147" s="375"/>
      <c r="V147" s="366"/>
      <c r="W147" s="367"/>
      <c r="X147" s="368"/>
      <c r="Y147" s="368"/>
      <c r="Z147" s="368"/>
      <c r="AA147" s="374"/>
      <c r="AB147" s="376"/>
      <c r="AC147" s="374"/>
      <c r="AD147" s="375"/>
      <c r="AE147" s="375"/>
      <c r="AF147" s="376"/>
      <c r="AG147" s="381"/>
    </row>
    <row r="148" spans="1:33" ht="272.45" customHeight="1" x14ac:dyDescent="0.35">
      <c r="A148" s="371">
        <f t="shared" si="1"/>
        <v>125</v>
      </c>
      <c r="B148" s="360" t="s">
        <v>518</v>
      </c>
      <c r="C148" s="360" t="s">
        <v>317</v>
      </c>
      <c r="D148" s="361">
        <v>80101706</v>
      </c>
      <c r="E148" s="360" t="s">
        <v>567</v>
      </c>
      <c r="F148" s="360" t="s">
        <v>66</v>
      </c>
      <c r="G148" s="360">
        <v>1</v>
      </c>
      <c r="H148" s="363" t="s">
        <v>98</v>
      </c>
      <c r="I148" s="360">
        <v>10.5</v>
      </c>
      <c r="J148" s="360" t="s">
        <v>320</v>
      </c>
      <c r="K148" s="360" t="s">
        <v>107</v>
      </c>
      <c r="L148" s="360" t="s">
        <v>423</v>
      </c>
      <c r="M148" s="484">
        <v>100309440</v>
      </c>
      <c r="N148" s="484">
        <v>100309440</v>
      </c>
      <c r="O148" s="360" t="s">
        <v>71</v>
      </c>
      <c r="P148" s="360" t="s">
        <v>72</v>
      </c>
      <c r="Q148" s="360" t="s">
        <v>341</v>
      </c>
      <c r="S148" s="364"/>
      <c r="T148" s="364"/>
      <c r="U148" s="375"/>
      <c r="V148" s="366"/>
      <c r="W148" s="367"/>
      <c r="X148" s="368"/>
      <c r="Y148" s="369"/>
      <c r="Z148" s="368"/>
      <c r="AA148" s="366"/>
      <c r="AB148" s="367"/>
      <c r="AC148" s="366"/>
      <c r="AD148" s="365"/>
      <c r="AE148" s="365"/>
      <c r="AF148" s="367"/>
      <c r="AG148" s="370"/>
    </row>
    <row r="149" spans="1:33" ht="272.45" customHeight="1" x14ac:dyDescent="0.35">
      <c r="A149" s="371">
        <f t="shared" si="1"/>
        <v>126</v>
      </c>
      <c r="B149" s="360" t="s">
        <v>518</v>
      </c>
      <c r="C149" s="360" t="s">
        <v>317</v>
      </c>
      <c r="D149" s="361">
        <v>80101706</v>
      </c>
      <c r="E149" s="360" t="s">
        <v>568</v>
      </c>
      <c r="F149" s="360" t="s">
        <v>66</v>
      </c>
      <c r="G149" s="360">
        <v>1</v>
      </c>
      <c r="H149" s="363" t="s">
        <v>98</v>
      </c>
      <c r="I149" s="360">
        <v>10.5</v>
      </c>
      <c r="J149" s="360" t="s">
        <v>320</v>
      </c>
      <c r="K149" s="360" t="s">
        <v>107</v>
      </c>
      <c r="L149" s="360" t="s">
        <v>423</v>
      </c>
      <c r="M149" s="484">
        <v>100309440</v>
      </c>
      <c r="N149" s="484">
        <v>100309440</v>
      </c>
      <c r="O149" s="360" t="s">
        <v>71</v>
      </c>
      <c r="P149" s="360" t="s">
        <v>72</v>
      </c>
      <c r="Q149" s="360" t="s">
        <v>341</v>
      </c>
      <c r="S149" s="364"/>
      <c r="T149" s="364"/>
      <c r="U149" s="365"/>
      <c r="V149" s="366"/>
      <c r="W149" s="367"/>
      <c r="X149" s="368"/>
      <c r="Y149" s="369"/>
      <c r="Z149" s="368"/>
      <c r="AA149" s="366"/>
      <c r="AB149" s="367"/>
      <c r="AC149" s="366"/>
      <c r="AD149" s="365"/>
      <c r="AE149" s="365"/>
      <c r="AF149" s="367"/>
      <c r="AG149" s="370"/>
    </row>
    <row r="150" spans="1:33" ht="272.45" customHeight="1" x14ac:dyDescent="0.35">
      <c r="A150" s="371">
        <f t="shared" si="1"/>
        <v>127</v>
      </c>
      <c r="B150" s="360" t="s">
        <v>569</v>
      </c>
      <c r="C150" s="360" t="s">
        <v>317</v>
      </c>
      <c r="D150" s="361">
        <v>80101706</v>
      </c>
      <c r="E150" s="360" t="s">
        <v>570</v>
      </c>
      <c r="F150" s="360" t="s">
        <v>66</v>
      </c>
      <c r="G150" s="360">
        <v>1</v>
      </c>
      <c r="H150" s="363" t="s">
        <v>98</v>
      </c>
      <c r="I150" s="360">
        <v>10.5</v>
      </c>
      <c r="J150" s="360" t="s">
        <v>320</v>
      </c>
      <c r="K150" s="360" t="s">
        <v>107</v>
      </c>
      <c r="L150" s="360" t="s">
        <v>421</v>
      </c>
      <c r="M150" s="484">
        <v>104489000</v>
      </c>
      <c r="N150" s="484">
        <v>104489000</v>
      </c>
      <c r="O150" s="360" t="s">
        <v>71</v>
      </c>
      <c r="P150" s="360" t="s">
        <v>72</v>
      </c>
      <c r="Q150" s="360" t="s">
        <v>341</v>
      </c>
      <c r="S150" s="364"/>
      <c r="T150" s="364"/>
      <c r="U150" s="365"/>
      <c r="V150" s="366"/>
      <c r="W150" s="367"/>
      <c r="X150" s="368"/>
      <c r="Y150" s="369"/>
      <c r="Z150" s="368"/>
      <c r="AA150" s="374"/>
      <c r="AB150" s="376"/>
      <c r="AC150" s="374"/>
      <c r="AD150" s="375"/>
      <c r="AE150" s="375"/>
      <c r="AF150" s="376"/>
      <c r="AG150" s="381"/>
    </row>
    <row r="151" spans="1:33" ht="272.45" customHeight="1" x14ac:dyDescent="0.35">
      <c r="A151" s="371">
        <f t="shared" si="1"/>
        <v>128</v>
      </c>
      <c r="B151" s="360" t="s">
        <v>569</v>
      </c>
      <c r="C151" s="360" t="s">
        <v>317</v>
      </c>
      <c r="D151" s="361">
        <v>80101706</v>
      </c>
      <c r="E151" s="360" t="s">
        <v>571</v>
      </c>
      <c r="F151" s="360" t="s">
        <v>66</v>
      </c>
      <c r="G151" s="360">
        <v>1</v>
      </c>
      <c r="H151" s="363" t="s">
        <v>98</v>
      </c>
      <c r="I151" s="360">
        <v>10.5</v>
      </c>
      <c r="J151" s="360" t="s">
        <v>320</v>
      </c>
      <c r="K151" s="360" t="s">
        <v>107</v>
      </c>
      <c r="L151" s="360" t="s">
        <v>421</v>
      </c>
      <c r="M151" s="484">
        <v>104489000</v>
      </c>
      <c r="N151" s="484">
        <v>104489000</v>
      </c>
      <c r="O151" s="360" t="s">
        <v>71</v>
      </c>
      <c r="P151" s="360" t="s">
        <v>72</v>
      </c>
      <c r="Q151" s="360" t="s">
        <v>341</v>
      </c>
      <c r="S151" s="364"/>
      <c r="T151" s="364"/>
      <c r="U151" s="365"/>
      <c r="V151" s="366"/>
      <c r="W151" s="367"/>
      <c r="X151" s="368"/>
      <c r="Y151" s="369"/>
      <c r="Z151" s="368"/>
      <c r="AA151" s="374"/>
      <c r="AB151" s="376"/>
      <c r="AC151" s="374"/>
      <c r="AD151" s="375"/>
      <c r="AE151" s="375"/>
      <c r="AF151" s="376"/>
      <c r="AG151" s="381"/>
    </row>
    <row r="152" spans="1:33" ht="272.45" customHeight="1" x14ac:dyDescent="0.35">
      <c r="A152" s="371">
        <f t="shared" si="1"/>
        <v>129</v>
      </c>
      <c r="B152" s="360" t="s">
        <v>569</v>
      </c>
      <c r="C152" s="360" t="s">
        <v>317</v>
      </c>
      <c r="D152" s="361">
        <v>80101706</v>
      </c>
      <c r="E152" s="360" t="s">
        <v>572</v>
      </c>
      <c r="F152" s="360" t="s">
        <v>66</v>
      </c>
      <c r="G152" s="360">
        <v>1</v>
      </c>
      <c r="H152" s="363" t="s">
        <v>98</v>
      </c>
      <c r="I152" s="360">
        <v>10.5</v>
      </c>
      <c r="J152" s="360" t="s">
        <v>320</v>
      </c>
      <c r="K152" s="360" t="s">
        <v>107</v>
      </c>
      <c r="L152" s="360" t="s">
        <v>421</v>
      </c>
      <c r="M152" s="484">
        <v>104489000</v>
      </c>
      <c r="N152" s="484">
        <v>104489000</v>
      </c>
      <c r="O152" s="360" t="s">
        <v>71</v>
      </c>
      <c r="P152" s="360" t="s">
        <v>72</v>
      </c>
      <c r="Q152" s="360" t="s">
        <v>341</v>
      </c>
      <c r="S152" s="364"/>
      <c r="T152" s="364"/>
      <c r="U152" s="375"/>
      <c r="V152" s="366"/>
      <c r="W152" s="367"/>
      <c r="X152" s="368"/>
      <c r="Y152" s="369"/>
      <c r="Z152" s="368"/>
      <c r="AA152" s="366"/>
      <c r="AB152" s="367"/>
      <c r="AC152" s="374"/>
      <c r="AD152" s="375"/>
      <c r="AE152" s="375"/>
      <c r="AF152" s="376"/>
      <c r="AG152" s="381"/>
    </row>
    <row r="153" spans="1:33" ht="272.45" customHeight="1" x14ac:dyDescent="0.35">
      <c r="A153" s="371">
        <f t="shared" si="1"/>
        <v>130</v>
      </c>
      <c r="B153" s="360" t="s">
        <v>569</v>
      </c>
      <c r="C153" s="360" t="s">
        <v>317</v>
      </c>
      <c r="D153" s="361">
        <v>80101706</v>
      </c>
      <c r="E153" s="360" t="s">
        <v>573</v>
      </c>
      <c r="F153" s="360" t="s">
        <v>66</v>
      </c>
      <c r="G153" s="360">
        <v>1</v>
      </c>
      <c r="H153" s="363" t="s">
        <v>98</v>
      </c>
      <c r="I153" s="360">
        <v>10.5</v>
      </c>
      <c r="J153" s="360" t="s">
        <v>320</v>
      </c>
      <c r="K153" s="360" t="s">
        <v>107</v>
      </c>
      <c r="L153" s="360" t="s">
        <v>421</v>
      </c>
      <c r="M153" s="484">
        <v>104489000</v>
      </c>
      <c r="N153" s="484">
        <v>104489000</v>
      </c>
      <c r="O153" s="360" t="s">
        <v>71</v>
      </c>
      <c r="P153" s="360" t="s">
        <v>72</v>
      </c>
      <c r="Q153" s="360" t="s">
        <v>341</v>
      </c>
      <c r="S153" s="364"/>
      <c r="T153" s="364"/>
      <c r="U153" s="365"/>
      <c r="V153" s="366"/>
      <c r="W153" s="367"/>
      <c r="X153" s="368"/>
      <c r="Y153" s="369"/>
      <c r="Z153" s="368"/>
      <c r="AA153" s="374"/>
      <c r="AB153" s="376"/>
      <c r="AC153" s="374"/>
      <c r="AD153" s="375"/>
      <c r="AE153" s="375"/>
      <c r="AF153" s="376"/>
      <c r="AG153" s="381"/>
    </row>
    <row r="154" spans="1:33" ht="272.45" customHeight="1" x14ac:dyDescent="0.35">
      <c r="A154" s="371">
        <f t="shared" ref="A154:A217" si="2">SUM(A153+1)</f>
        <v>131</v>
      </c>
      <c r="B154" s="360" t="s">
        <v>569</v>
      </c>
      <c r="C154" s="360" t="s">
        <v>317</v>
      </c>
      <c r="D154" s="361">
        <v>80101706</v>
      </c>
      <c r="E154" s="360" t="s">
        <v>574</v>
      </c>
      <c r="F154" s="360" t="s">
        <v>66</v>
      </c>
      <c r="G154" s="360">
        <v>1</v>
      </c>
      <c r="H154" s="363" t="s">
        <v>98</v>
      </c>
      <c r="I154" s="360">
        <v>10.5</v>
      </c>
      <c r="J154" s="360" t="s">
        <v>320</v>
      </c>
      <c r="K154" s="360" t="s">
        <v>107</v>
      </c>
      <c r="L154" s="360" t="s">
        <v>421</v>
      </c>
      <c r="M154" s="484">
        <v>104489000</v>
      </c>
      <c r="N154" s="484">
        <v>104489000</v>
      </c>
      <c r="O154" s="360" t="s">
        <v>71</v>
      </c>
      <c r="P154" s="360" t="s">
        <v>72</v>
      </c>
      <c r="Q154" s="360" t="s">
        <v>341</v>
      </c>
      <c r="S154" s="364"/>
      <c r="T154" s="364"/>
      <c r="U154" s="365"/>
      <c r="V154" s="366"/>
      <c r="W154" s="367"/>
      <c r="X154" s="368"/>
      <c r="Y154" s="369"/>
      <c r="Z154" s="368"/>
      <c r="AA154" s="366"/>
      <c r="AB154" s="376"/>
      <c r="AC154" s="374"/>
      <c r="AD154" s="375"/>
      <c r="AE154" s="375"/>
      <c r="AF154" s="376"/>
      <c r="AG154" s="381"/>
    </row>
    <row r="155" spans="1:33" ht="272.45" customHeight="1" x14ac:dyDescent="0.35">
      <c r="A155" s="371">
        <f t="shared" si="2"/>
        <v>132</v>
      </c>
      <c r="B155" s="360" t="s">
        <v>569</v>
      </c>
      <c r="C155" s="360" t="s">
        <v>317</v>
      </c>
      <c r="D155" s="361">
        <v>80101706</v>
      </c>
      <c r="E155" s="360" t="s">
        <v>575</v>
      </c>
      <c r="F155" s="360" t="s">
        <v>66</v>
      </c>
      <c r="G155" s="360">
        <v>1</v>
      </c>
      <c r="H155" s="363" t="s">
        <v>98</v>
      </c>
      <c r="I155" s="360">
        <v>10.5</v>
      </c>
      <c r="J155" s="360" t="s">
        <v>320</v>
      </c>
      <c r="K155" s="360" t="s">
        <v>107</v>
      </c>
      <c r="L155" s="360" t="s">
        <v>421</v>
      </c>
      <c r="M155" s="484">
        <v>104489000</v>
      </c>
      <c r="N155" s="484">
        <v>104489000</v>
      </c>
      <c r="O155" s="360" t="s">
        <v>71</v>
      </c>
      <c r="P155" s="360" t="s">
        <v>72</v>
      </c>
      <c r="Q155" s="360" t="s">
        <v>341</v>
      </c>
      <c r="S155" s="364"/>
      <c r="T155" s="364"/>
      <c r="U155" s="365"/>
      <c r="V155" s="366"/>
      <c r="W155" s="367"/>
      <c r="X155" s="368"/>
      <c r="Y155" s="369"/>
      <c r="Z155" s="368"/>
      <c r="AA155" s="374"/>
      <c r="AB155" s="376"/>
      <c r="AC155" s="374"/>
      <c r="AD155" s="375"/>
      <c r="AE155" s="375"/>
      <c r="AF155" s="376"/>
      <c r="AG155" s="381"/>
    </row>
    <row r="156" spans="1:33" ht="272.45" customHeight="1" x14ac:dyDescent="0.35">
      <c r="A156" s="371">
        <f t="shared" si="2"/>
        <v>133</v>
      </c>
      <c r="B156" s="360" t="s">
        <v>569</v>
      </c>
      <c r="C156" s="360" t="s">
        <v>317</v>
      </c>
      <c r="D156" s="361">
        <v>80101706</v>
      </c>
      <c r="E156" s="360" t="s">
        <v>576</v>
      </c>
      <c r="F156" s="360" t="s">
        <v>66</v>
      </c>
      <c r="G156" s="360">
        <v>1</v>
      </c>
      <c r="H156" s="363" t="s">
        <v>98</v>
      </c>
      <c r="I156" s="360">
        <v>10.5</v>
      </c>
      <c r="J156" s="360" t="s">
        <v>320</v>
      </c>
      <c r="K156" s="360" t="s">
        <v>107</v>
      </c>
      <c r="L156" s="360" t="s">
        <v>421</v>
      </c>
      <c r="M156" s="484">
        <v>104489000</v>
      </c>
      <c r="N156" s="484">
        <v>104489000</v>
      </c>
      <c r="O156" s="360" t="s">
        <v>71</v>
      </c>
      <c r="P156" s="360" t="s">
        <v>72</v>
      </c>
      <c r="Q156" s="360" t="s">
        <v>341</v>
      </c>
      <c r="S156" s="380"/>
      <c r="T156" s="380"/>
      <c r="U156" s="375"/>
      <c r="V156" s="374"/>
      <c r="W156" s="376"/>
      <c r="X156" s="378"/>
      <c r="Y156" s="379"/>
      <c r="Z156" s="378"/>
      <c r="AA156" s="374"/>
      <c r="AB156" s="376"/>
      <c r="AC156" s="374"/>
      <c r="AD156" s="375"/>
      <c r="AE156" s="375"/>
      <c r="AF156" s="376"/>
      <c r="AG156" s="381"/>
    </row>
    <row r="157" spans="1:33" ht="272.45" customHeight="1" x14ac:dyDescent="0.35">
      <c r="A157" s="371">
        <f t="shared" si="2"/>
        <v>134</v>
      </c>
      <c r="B157" s="360" t="s">
        <v>569</v>
      </c>
      <c r="C157" s="360" t="s">
        <v>317</v>
      </c>
      <c r="D157" s="361">
        <v>80101706</v>
      </c>
      <c r="E157" s="360" t="s">
        <v>577</v>
      </c>
      <c r="F157" s="360" t="s">
        <v>66</v>
      </c>
      <c r="G157" s="360">
        <v>1</v>
      </c>
      <c r="H157" s="363" t="s">
        <v>98</v>
      </c>
      <c r="I157" s="360">
        <v>10.5</v>
      </c>
      <c r="J157" s="360" t="s">
        <v>320</v>
      </c>
      <c r="K157" s="360" t="s">
        <v>107</v>
      </c>
      <c r="L157" s="360" t="s">
        <v>421</v>
      </c>
      <c r="M157" s="484">
        <v>104489000</v>
      </c>
      <c r="N157" s="484">
        <v>104489000</v>
      </c>
      <c r="O157" s="360" t="s">
        <v>71</v>
      </c>
      <c r="P157" s="360" t="s">
        <v>72</v>
      </c>
      <c r="Q157" s="360" t="s">
        <v>341</v>
      </c>
      <c r="S157" s="364"/>
      <c r="T157" s="364"/>
      <c r="U157" s="375"/>
      <c r="V157" s="366"/>
      <c r="W157" s="367"/>
      <c r="X157" s="368"/>
      <c r="Y157" s="369"/>
      <c r="Z157" s="368"/>
      <c r="AA157" s="366"/>
      <c r="AB157" s="367"/>
      <c r="AC157" s="366"/>
      <c r="AD157" s="365"/>
      <c r="AE157" s="365"/>
      <c r="AF157" s="367"/>
      <c r="AG157" s="370"/>
    </row>
    <row r="158" spans="1:33" ht="272.45" customHeight="1" x14ac:dyDescent="0.35">
      <c r="A158" s="371">
        <f t="shared" si="2"/>
        <v>135</v>
      </c>
      <c r="B158" s="360" t="s">
        <v>569</v>
      </c>
      <c r="C158" s="360" t="s">
        <v>317</v>
      </c>
      <c r="D158" s="361">
        <v>80101706</v>
      </c>
      <c r="E158" s="360" t="s">
        <v>578</v>
      </c>
      <c r="F158" s="360" t="s">
        <v>66</v>
      </c>
      <c r="G158" s="360">
        <v>1</v>
      </c>
      <c r="H158" s="363" t="s">
        <v>98</v>
      </c>
      <c r="I158" s="360">
        <v>10.5</v>
      </c>
      <c r="J158" s="360" t="s">
        <v>320</v>
      </c>
      <c r="K158" s="360" t="s">
        <v>107</v>
      </c>
      <c r="L158" s="360" t="s">
        <v>421</v>
      </c>
      <c r="M158" s="484">
        <v>104489000</v>
      </c>
      <c r="N158" s="484">
        <v>104489000</v>
      </c>
      <c r="O158" s="360" t="s">
        <v>71</v>
      </c>
      <c r="P158" s="360" t="s">
        <v>72</v>
      </c>
      <c r="Q158" s="360" t="s">
        <v>341</v>
      </c>
      <c r="S158" s="364"/>
      <c r="T158" s="364"/>
      <c r="U158" s="365"/>
      <c r="V158" s="366"/>
      <c r="W158" s="367"/>
      <c r="X158" s="368"/>
      <c r="Y158" s="369"/>
      <c r="Z158" s="368"/>
      <c r="AA158" s="366"/>
      <c r="AB158" s="367"/>
      <c r="AC158" s="374"/>
      <c r="AD158" s="375"/>
      <c r="AE158" s="375"/>
      <c r="AF158" s="376"/>
      <c r="AG158" s="381"/>
    </row>
    <row r="159" spans="1:33" ht="272.45" customHeight="1" x14ac:dyDescent="0.35">
      <c r="A159" s="371">
        <f t="shared" si="2"/>
        <v>136</v>
      </c>
      <c r="B159" s="360" t="s">
        <v>569</v>
      </c>
      <c r="C159" s="360" t="s">
        <v>317</v>
      </c>
      <c r="D159" s="361">
        <v>80101706</v>
      </c>
      <c r="E159" s="360" t="s">
        <v>579</v>
      </c>
      <c r="F159" s="360" t="s">
        <v>66</v>
      </c>
      <c r="G159" s="360">
        <v>1</v>
      </c>
      <c r="H159" s="363" t="s">
        <v>98</v>
      </c>
      <c r="I159" s="360">
        <v>10.5</v>
      </c>
      <c r="J159" s="360" t="s">
        <v>320</v>
      </c>
      <c r="K159" s="360" t="s">
        <v>107</v>
      </c>
      <c r="L159" s="360" t="s">
        <v>421</v>
      </c>
      <c r="M159" s="484">
        <v>104489000</v>
      </c>
      <c r="N159" s="484">
        <v>104489000</v>
      </c>
      <c r="O159" s="360" t="s">
        <v>71</v>
      </c>
      <c r="P159" s="360" t="s">
        <v>72</v>
      </c>
      <c r="Q159" s="360" t="s">
        <v>341</v>
      </c>
      <c r="S159" s="364"/>
      <c r="T159" s="364"/>
      <c r="U159" s="365"/>
      <c r="V159" s="366"/>
      <c r="W159" s="367"/>
      <c r="X159" s="368"/>
      <c r="Y159" s="369"/>
      <c r="Z159" s="368"/>
      <c r="AA159" s="374"/>
      <c r="AB159" s="376"/>
      <c r="AC159" s="374"/>
      <c r="AD159" s="375"/>
      <c r="AE159" s="375"/>
      <c r="AF159" s="376"/>
      <c r="AG159" s="381"/>
    </row>
    <row r="160" spans="1:33" ht="272.45" customHeight="1" x14ac:dyDescent="0.35">
      <c r="A160" s="371">
        <f t="shared" si="2"/>
        <v>137</v>
      </c>
      <c r="B160" s="360" t="s">
        <v>523</v>
      </c>
      <c r="C160" s="360" t="s">
        <v>317</v>
      </c>
      <c r="D160" s="361">
        <v>80101706</v>
      </c>
      <c r="E160" s="360" t="s">
        <v>580</v>
      </c>
      <c r="F160" s="360" t="s">
        <v>66</v>
      </c>
      <c r="G160" s="360">
        <v>1</v>
      </c>
      <c r="H160" s="363" t="s">
        <v>98</v>
      </c>
      <c r="I160" s="360">
        <v>10.5</v>
      </c>
      <c r="J160" s="360" t="s">
        <v>320</v>
      </c>
      <c r="K160" s="360" t="s">
        <v>107</v>
      </c>
      <c r="L160" s="360" t="s">
        <v>421</v>
      </c>
      <c r="M160" s="484">
        <v>63238560</v>
      </c>
      <c r="N160" s="484">
        <v>63238560</v>
      </c>
      <c r="O160" s="360" t="s">
        <v>71</v>
      </c>
      <c r="P160" s="360" t="s">
        <v>72</v>
      </c>
      <c r="Q160" s="360" t="s">
        <v>341</v>
      </c>
      <c r="S160" s="364"/>
      <c r="T160" s="364"/>
      <c r="U160" s="375"/>
      <c r="V160" s="366"/>
      <c r="W160" s="367"/>
      <c r="X160" s="368"/>
      <c r="Y160" s="369"/>
      <c r="Z160" s="368"/>
      <c r="AA160" s="366"/>
      <c r="AB160" s="367"/>
      <c r="AC160" s="366"/>
      <c r="AD160" s="365"/>
      <c r="AE160" s="365"/>
      <c r="AF160" s="367"/>
      <c r="AG160" s="370"/>
    </row>
    <row r="161" spans="1:33" ht="272.45" customHeight="1" x14ac:dyDescent="0.55000000000000004">
      <c r="A161" s="371">
        <f t="shared" si="2"/>
        <v>138</v>
      </c>
      <c r="B161" s="360" t="s">
        <v>569</v>
      </c>
      <c r="C161" s="360" t="s">
        <v>317</v>
      </c>
      <c r="D161" s="361">
        <v>80101706</v>
      </c>
      <c r="E161" s="360" t="s">
        <v>581</v>
      </c>
      <c r="F161" s="360" t="s">
        <v>66</v>
      </c>
      <c r="G161" s="360">
        <v>1</v>
      </c>
      <c r="H161" s="363" t="s">
        <v>98</v>
      </c>
      <c r="I161" s="360">
        <v>10.5</v>
      </c>
      <c r="J161" s="360" t="s">
        <v>320</v>
      </c>
      <c r="K161" s="360" t="s">
        <v>107</v>
      </c>
      <c r="L161" s="360" t="s">
        <v>421</v>
      </c>
      <c r="M161" s="484">
        <v>104489000</v>
      </c>
      <c r="N161" s="484">
        <v>104489000</v>
      </c>
      <c r="O161" s="360" t="s">
        <v>71</v>
      </c>
      <c r="P161" s="360" t="s">
        <v>72</v>
      </c>
      <c r="Q161" s="360" t="s">
        <v>341</v>
      </c>
      <c r="S161" s="394"/>
      <c r="T161" s="394"/>
      <c r="U161" s="394"/>
      <c r="V161" s="394"/>
      <c r="W161" s="394"/>
      <c r="X161" s="395"/>
      <c r="Y161" s="395"/>
      <c r="Z161" s="395"/>
      <c r="AA161" s="394"/>
      <c r="AB161" s="394"/>
      <c r="AC161" s="394"/>
      <c r="AD161" s="394"/>
      <c r="AE161" s="394"/>
      <c r="AF161" s="394"/>
      <c r="AG161" s="394"/>
    </row>
    <row r="162" spans="1:33" ht="272.45" customHeight="1" x14ac:dyDescent="0.35">
      <c r="A162" s="371">
        <f t="shared" si="2"/>
        <v>139</v>
      </c>
      <c r="B162" s="360" t="s">
        <v>569</v>
      </c>
      <c r="C162" s="360" t="s">
        <v>317</v>
      </c>
      <c r="D162" s="361">
        <v>80101706</v>
      </c>
      <c r="E162" s="360" t="s">
        <v>582</v>
      </c>
      <c r="F162" s="360" t="s">
        <v>66</v>
      </c>
      <c r="G162" s="360">
        <v>1</v>
      </c>
      <c r="H162" s="363" t="s">
        <v>98</v>
      </c>
      <c r="I162" s="360">
        <v>10.5</v>
      </c>
      <c r="J162" s="360" t="s">
        <v>320</v>
      </c>
      <c r="K162" s="360" t="s">
        <v>107</v>
      </c>
      <c r="L162" s="360" t="s">
        <v>421</v>
      </c>
      <c r="M162" s="484">
        <v>104489000</v>
      </c>
      <c r="N162" s="484">
        <v>104489000</v>
      </c>
      <c r="O162" s="360" t="s">
        <v>71</v>
      </c>
      <c r="P162" s="360" t="s">
        <v>72</v>
      </c>
      <c r="Q162" s="360" t="s">
        <v>341</v>
      </c>
      <c r="S162" s="364"/>
      <c r="T162" s="364"/>
      <c r="U162" s="365"/>
      <c r="V162" s="366"/>
      <c r="W162" s="367"/>
      <c r="X162" s="368"/>
      <c r="Y162" s="369"/>
      <c r="Z162" s="368"/>
      <c r="AA162" s="366"/>
      <c r="AB162" s="367"/>
      <c r="AC162" s="366"/>
      <c r="AD162" s="365"/>
      <c r="AE162" s="365"/>
      <c r="AF162" s="367"/>
      <c r="AG162" s="370"/>
    </row>
    <row r="163" spans="1:33" ht="272.45" customHeight="1" x14ac:dyDescent="0.35">
      <c r="A163" s="371">
        <f t="shared" si="2"/>
        <v>140</v>
      </c>
      <c r="B163" s="360" t="s">
        <v>569</v>
      </c>
      <c r="C163" s="360" t="s">
        <v>317</v>
      </c>
      <c r="D163" s="361">
        <v>80101706</v>
      </c>
      <c r="E163" s="360" t="s">
        <v>583</v>
      </c>
      <c r="F163" s="360" t="s">
        <v>66</v>
      </c>
      <c r="G163" s="360">
        <v>1</v>
      </c>
      <c r="H163" s="363" t="s">
        <v>98</v>
      </c>
      <c r="I163" s="360">
        <v>10.5</v>
      </c>
      <c r="J163" s="360" t="s">
        <v>320</v>
      </c>
      <c r="K163" s="360" t="s">
        <v>107</v>
      </c>
      <c r="L163" s="360" t="s">
        <v>421</v>
      </c>
      <c r="M163" s="484">
        <v>104489000</v>
      </c>
      <c r="N163" s="484">
        <v>104489000</v>
      </c>
      <c r="O163" s="360" t="s">
        <v>71</v>
      </c>
      <c r="P163" s="360" t="s">
        <v>72</v>
      </c>
      <c r="Q163" s="360" t="s">
        <v>341</v>
      </c>
      <c r="S163" s="364"/>
      <c r="T163" s="364"/>
      <c r="U163" s="365"/>
      <c r="V163" s="366"/>
      <c r="W163" s="367"/>
      <c r="X163" s="368"/>
      <c r="Y163" s="369"/>
      <c r="Z163" s="368"/>
      <c r="AA163" s="366"/>
      <c r="AB163" s="367"/>
      <c r="AC163" s="374"/>
      <c r="AD163" s="375"/>
      <c r="AE163" s="375"/>
      <c r="AF163" s="376"/>
      <c r="AG163" s="381"/>
    </row>
    <row r="164" spans="1:33" s="27" customFormat="1" ht="272.45" customHeight="1" x14ac:dyDescent="0.35">
      <c r="A164" s="371">
        <f t="shared" si="2"/>
        <v>141</v>
      </c>
      <c r="B164" s="360" t="s">
        <v>569</v>
      </c>
      <c r="C164" s="360" t="s">
        <v>317</v>
      </c>
      <c r="D164" s="361">
        <v>80101706</v>
      </c>
      <c r="E164" s="360" t="s">
        <v>584</v>
      </c>
      <c r="F164" s="360" t="s">
        <v>66</v>
      </c>
      <c r="G164" s="360">
        <v>1</v>
      </c>
      <c r="H164" s="363" t="s">
        <v>98</v>
      </c>
      <c r="I164" s="360">
        <v>10.5</v>
      </c>
      <c r="J164" s="360" t="s">
        <v>320</v>
      </c>
      <c r="K164" s="360" t="s">
        <v>107</v>
      </c>
      <c r="L164" s="360" t="s">
        <v>421</v>
      </c>
      <c r="M164" s="484">
        <v>104489000</v>
      </c>
      <c r="N164" s="484">
        <v>104489000</v>
      </c>
      <c r="O164" s="360" t="s">
        <v>71</v>
      </c>
      <c r="P164" s="360" t="s">
        <v>72</v>
      </c>
      <c r="Q164" s="360" t="s">
        <v>341</v>
      </c>
      <c r="R164" s="26"/>
      <c r="S164" s="364"/>
      <c r="T164" s="380"/>
      <c r="U164" s="375"/>
      <c r="V164" s="374"/>
      <c r="W164" s="376"/>
      <c r="X164" s="368"/>
      <c r="Y164" s="379"/>
      <c r="Z164" s="368"/>
      <c r="AA164" s="374"/>
      <c r="AB164" s="376"/>
      <c r="AC164" s="374"/>
      <c r="AD164" s="375"/>
      <c r="AE164" s="375"/>
      <c r="AF164" s="376"/>
      <c r="AG164" s="381"/>
    </row>
    <row r="165" spans="1:33" ht="272.45" customHeight="1" x14ac:dyDescent="0.35">
      <c r="A165" s="371">
        <f t="shared" si="2"/>
        <v>142</v>
      </c>
      <c r="B165" s="360" t="s">
        <v>430</v>
      </c>
      <c r="C165" s="360" t="s">
        <v>317</v>
      </c>
      <c r="D165" s="361">
        <v>80101706</v>
      </c>
      <c r="E165" s="360" t="s">
        <v>585</v>
      </c>
      <c r="F165" s="360" t="s">
        <v>66</v>
      </c>
      <c r="G165" s="360">
        <v>1</v>
      </c>
      <c r="H165" s="363" t="s">
        <v>98</v>
      </c>
      <c r="I165" s="360">
        <v>11</v>
      </c>
      <c r="J165" s="360" t="s">
        <v>320</v>
      </c>
      <c r="K165" s="360" t="s">
        <v>107</v>
      </c>
      <c r="L165" s="360" t="s">
        <v>421</v>
      </c>
      <c r="M165" s="484">
        <v>75387840</v>
      </c>
      <c r="N165" s="484">
        <v>75387840</v>
      </c>
      <c r="O165" s="360" t="s">
        <v>71</v>
      </c>
      <c r="P165" s="360" t="s">
        <v>72</v>
      </c>
      <c r="Q165" s="360" t="s">
        <v>341</v>
      </c>
      <c r="S165" s="364"/>
      <c r="T165" s="364"/>
      <c r="U165" s="375"/>
      <c r="V165" s="366"/>
      <c r="W165" s="367"/>
      <c r="X165" s="368"/>
      <c r="Y165" s="368"/>
      <c r="Z165" s="368"/>
      <c r="AA165" s="374"/>
      <c r="AB165" s="376"/>
      <c r="AC165" s="374"/>
      <c r="AD165" s="375"/>
      <c r="AE165" s="375"/>
      <c r="AF165" s="376"/>
      <c r="AG165" s="381"/>
    </row>
    <row r="166" spans="1:33" ht="272.45" customHeight="1" x14ac:dyDescent="0.35">
      <c r="A166" s="371">
        <f t="shared" si="2"/>
        <v>143</v>
      </c>
      <c r="B166" s="360" t="s">
        <v>569</v>
      </c>
      <c r="C166" s="360" t="s">
        <v>317</v>
      </c>
      <c r="D166" s="361">
        <v>80101706</v>
      </c>
      <c r="E166" s="360" t="s">
        <v>586</v>
      </c>
      <c r="F166" s="360" t="s">
        <v>66</v>
      </c>
      <c r="G166" s="360">
        <v>1</v>
      </c>
      <c r="H166" s="363" t="s">
        <v>98</v>
      </c>
      <c r="I166" s="360">
        <v>10.5</v>
      </c>
      <c r="J166" s="360" t="s">
        <v>320</v>
      </c>
      <c r="K166" s="360" t="s">
        <v>107</v>
      </c>
      <c r="L166" s="360" t="s">
        <v>421</v>
      </c>
      <c r="M166" s="484">
        <v>104489000</v>
      </c>
      <c r="N166" s="484">
        <v>104489000</v>
      </c>
      <c r="O166" s="360" t="s">
        <v>71</v>
      </c>
      <c r="P166" s="360" t="s">
        <v>72</v>
      </c>
      <c r="Q166" s="360" t="s">
        <v>341</v>
      </c>
      <c r="S166" s="364"/>
      <c r="T166" s="364"/>
      <c r="U166" s="375"/>
      <c r="V166" s="366"/>
      <c r="W166" s="367"/>
      <c r="X166" s="368"/>
      <c r="Y166" s="368"/>
      <c r="Z166" s="368"/>
      <c r="AA166" s="374"/>
      <c r="AB166" s="376"/>
      <c r="AC166" s="374"/>
      <c r="AD166" s="375"/>
      <c r="AE166" s="375"/>
      <c r="AF166" s="376"/>
      <c r="AG166" s="381"/>
    </row>
    <row r="167" spans="1:33" ht="272.45" customHeight="1" x14ac:dyDescent="0.35">
      <c r="A167" s="371">
        <f t="shared" si="2"/>
        <v>144</v>
      </c>
      <c r="B167" s="360" t="s">
        <v>430</v>
      </c>
      <c r="C167" s="360" t="s">
        <v>354</v>
      </c>
      <c r="D167" s="361">
        <v>80101706</v>
      </c>
      <c r="E167" s="360" t="s">
        <v>587</v>
      </c>
      <c r="F167" s="360" t="s">
        <v>66</v>
      </c>
      <c r="G167" s="360">
        <v>1</v>
      </c>
      <c r="H167" s="363" t="s">
        <v>98</v>
      </c>
      <c r="I167" s="360">
        <v>10.5</v>
      </c>
      <c r="J167" s="360" t="s">
        <v>320</v>
      </c>
      <c r="K167" s="360" t="s">
        <v>107</v>
      </c>
      <c r="L167" s="360" t="s">
        <v>421</v>
      </c>
      <c r="M167" s="484">
        <v>38161200</v>
      </c>
      <c r="N167" s="484">
        <v>38161200</v>
      </c>
      <c r="O167" s="360" t="s">
        <v>71</v>
      </c>
      <c r="P167" s="360" t="s">
        <v>72</v>
      </c>
      <c r="Q167" s="360" t="s">
        <v>313</v>
      </c>
      <c r="S167" s="364"/>
      <c r="T167" s="364"/>
      <c r="U167" s="375"/>
      <c r="V167" s="366"/>
      <c r="W167" s="367"/>
      <c r="X167" s="368"/>
      <c r="Y167" s="368"/>
      <c r="Z167" s="368"/>
      <c r="AA167" s="374"/>
      <c r="AB167" s="376"/>
      <c r="AC167" s="374"/>
      <c r="AD167" s="375"/>
      <c r="AE167" s="375"/>
      <c r="AF167" s="376"/>
      <c r="AG167" s="381"/>
    </row>
    <row r="168" spans="1:33" ht="272.45" customHeight="1" x14ac:dyDescent="0.35">
      <c r="A168" s="371">
        <f t="shared" si="2"/>
        <v>145</v>
      </c>
      <c r="B168" s="360" t="s">
        <v>518</v>
      </c>
      <c r="C168" s="382" t="s">
        <v>373</v>
      </c>
      <c r="D168" s="361">
        <v>80101706</v>
      </c>
      <c r="E168" s="360" t="s">
        <v>588</v>
      </c>
      <c r="F168" s="360" t="s">
        <v>66</v>
      </c>
      <c r="G168" s="360">
        <v>1</v>
      </c>
      <c r="H168" s="363" t="s">
        <v>98</v>
      </c>
      <c r="I168" s="360">
        <v>10.5</v>
      </c>
      <c r="J168" s="360" t="s">
        <v>320</v>
      </c>
      <c r="K168" s="360" t="s">
        <v>107</v>
      </c>
      <c r="L168" s="360" t="s">
        <v>423</v>
      </c>
      <c r="M168" s="484">
        <v>82864320</v>
      </c>
      <c r="N168" s="484">
        <v>82864320</v>
      </c>
      <c r="O168" s="360" t="s">
        <v>71</v>
      </c>
      <c r="P168" s="360" t="s">
        <v>72</v>
      </c>
      <c r="Q168" s="382" t="s">
        <v>374</v>
      </c>
      <c r="S168" s="364"/>
      <c r="T168" s="364"/>
      <c r="U168" s="375"/>
      <c r="V168" s="366"/>
      <c r="W168" s="367"/>
      <c r="X168" s="368"/>
      <c r="Y168" s="368"/>
      <c r="Z168" s="368"/>
      <c r="AA168" s="374"/>
      <c r="AB168" s="376"/>
      <c r="AC168" s="374"/>
      <c r="AD168" s="375"/>
      <c r="AE168" s="375"/>
      <c r="AF168" s="376"/>
      <c r="AG168" s="381"/>
    </row>
    <row r="169" spans="1:33" ht="272.45" customHeight="1" x14ac:dyDescent="0.35">
      <c r="A169" s="371">
        <f t="shared" si="2"/>
        <v>146</v>
      </c>
      <c r="B169" s="360" t="s">
        <v>529</v>
      </c>
      <c r="C169" s="382" t="s">
        <v>373</v>
      </c>
      <c r="D169" s="361">
        <v>80101706</v>
      </c>
      <c r="E169" s="360" t="s">
        <v>675</v>
      </c>
      <c r="F169" s="360" t="s">
        <v>66</v>
      </c>
      <c r="G169" s="360">
        <v>1</v>
      </c>
      <c r="H169" s="363" t="s">
        <v>98</v>
      </c>
      <c r="I169" s="360">
        <v>11</v>
      </c>
      <c r="J169" s="360" t="s">
        <v>320</v>
      </c>
      <c r="K169" s="360" t="s">
        <v>107</v>
      </c>
      <c r="L169" s="360" t="s">
        <v>423</v>
      </c>
      <c r="M169" s="484">
        <v>31982720</v>
      </c>
      <c r="N169" s="484">
        <v>31982720</v>
      </c>
      <c r="O169" s="360" t="s">
        <v>71</v>
      </c>
      <c r="P169" s="360" t="s">
        <v>72</v>
      </c>
      <c r="Q169" s="382" t="s">
        <v>374</v>
      </c>
      <c r="S169" s="364"/>
      <c r="T169" s="364"/>
      <c r="U169" s="375"/>
      <c r="V169" s="366"/>
      <c r="W169" s="367"/>
      <c r="X169" s="368"/>
      <c r="Y169" s="368"/>
      <c r="Z169" s="368"/>
      <c r="AA169" s="374"/>
      <c r="AB169" s="376"/>
      <c r="AC169" s="374"/>
      <c r="AD169" s="375"/>
      <c r="AE169" s="375"/>
      <c r="AF169" s="376"/>
      <c r="AG169" s="381"/>
    </row>
    <row r="170" spans="1:33" ht="272.45" customHeight="1" x14ac:dyDescent="0.35">
      <c r="A170" s="371">
        <f t="shared" si="2"/>
        <v>147</v>
      </c>
      <c r="B170" s="360" t="s">
        <v>589</v>
      </c>
      <c r="C170" s="382" t="s">
        <v>373</v>
      </c>
      <c r="D170" s="361">
        <v>80101706</v>
      </c>
      <c r="E170" s="360" t="s">
        <v>590</v>
      </c>
      <c r="F170" s="360" t="s">
        <v>66</v>
      </c>
      <c r="G170" s="360">
        <v>1</v>
      </c>
      <c r="H170" s="363" t="s">
        <v>98</v>
      </c>
      <c r="I170" s="360">
        <v>10.5</v>
      </c>
      <c r="J170" s="360" t="s">
        <v>320</v>
      </c>
      <c r="K170" s="360" t="s">
        <v>107</v>
      </c>
      <c r="L170" s="360" t="s">
        <v>421</v>
      </c>
      <c r="M170" s="484">
        <v>82864320</v>
      </c>
      <c r="N170" s="484">
        <v>82864320</v>
      </c>
      <c r="O170" s="360" t="s">
        <v>71</v>
      </c>
      <c r="P170" s="360" t="s">
        <v>72</v>
      </c>
      <c r="Q170" s="382" t="s">
        <v>374</v>
      </c>
      <c r="S170" s="364"/>
      <c r="T170" s="364"/>
      <c r="U170" s="375"/>
      <c r="V170" s="366"/>
      <c r="W170" s="367"/>
      <c r="X170" s="368"/>
      <c r="Y170" s="368"/>
      <c r="Z170" s="368"/>
      <c r="AA170" s="374"/>
      <c r="AB170" s="376"/>
      <c r="AC170" s="374"/>
      <c r="AD170" s="375"/>
      <c r="AE170" s="375"/>
      <c r="AF170" s="376"/>
      <c r="AG170" s="381"/>
    </row>
    <row r="171" spans="1:33" ht="272.45" customHeight="1" x14ac:dyDescent="0.35">
      <c r="A171" s="371">
        <f t="shared" si="2"/>
        <v>148</v>
      </c>
      <c r="B171" s="360" t="s">
        <v>589</v>
      </c>
      <c r="C171" s="382" t="s">
        <v>373</v>
      </c>
      <c r="D171" s="361">
        <v>80101706</v>
      </c>
      <c r="E171" s="360" t="s">
        <v>591</v>
      </c>
      <c r="F171" s="360" t="s">
        <v>66</v>
      </c>
      <c r="G171" s="360">
        <v>1</v>
      </c>
      <c r="H171" s="363" t="s">
        <v>98</v>
      </c>
      <c r="I171" s="360">
        <v>11</v>
      </c>
      <c r="J171" s="360" t="s">
        <v>320</v>
      </c>
      <c r="K171" s="360" t="s">
        <v>107</v>
      </c>
      <c r="L171" s="360" t="s">
        <v>421</v>
      </c>
      <c r="M171" s="484">
        <v>39978400</v>
      </c>
      <c r="N171" s="484">
        <v>39978400</v>
      </c>
      <c r="O171" s="360" t="s">
        <v>71</v>
      </c>
      <c r="P171" s="360" t="s">
        <v>72</v>
      </c>
      <c r="Q171" s="382" t="s">
        <v>374</v>
      </c>
      <c r="S171" s="364"/>
      <c r="T171" s="364"/>
      <c r="U171" s="375"/>
      <c r="V171" s="366"/>
      <c r="W171" s="367"/>
      <c r="X171" s="368"/>
      <c r="Y171" s="369"/>
      <c r="Z171" s="368"/>
      <c r="AA171" s="374"/>
      <c r="AB171" s="376"/>
      <c r="AC171" s="374"/>
      <c r="AD171" s="375"/>
      <c r="AE171" s="375"/>
      <c r="AF171" s="376"/>
      <c r="AG171" s="381"/>
    </row>
    <row r="172" spans="1:33" ht="272.45" customHeight="1" x14ac:dyDescent="0.35">
      <c r="A172" s="371">
        <f t="shared" si="2"/>
        <v>149</v>
      </c>
      <c r="B172" s="360" t="s">
        <v>446</v>
      </c>
      <c r="C172" s="360" t="s">
        <v>343</v>
      </c>
      <c r="D172" s="361">
        <v>80101706</v>
      </c>
      <c r="E172" s="360" t="s">
        <v>592</v>
      </c>
      <c r="F172" s="360" t="s">
        <v>66</v>
      </c>
      <c r="G172" s="360">
        <v>1</v>
      </c>
      <c r="H172" s="363" t="s">
        <v>98</v>
      </c>
      <c r="I172" s="360">
        <v>11</v>
      </c>
      <c r="J172" s="360" t="s">
        <v>320</v>
      </c>
      <c r="K172" s="360" t="s">
        <v>107</v>
      </c>
      <c r="L172" s="360" t="s">
        <v>423</v>
      </c>
      <c r="M172" s="484">
        <v>51400800</v>
      </c>
      <c r="N172" s="484">
        <v>51400800</v>
      </c>
      <c r="O172" s="360" t="s">
        <v>71</v>
      </c>
      <c r="P172" s="360" t="s">
        <v>72</v>
      </c>
      <c r="Q172" s="360" t="s">
        <v>101</v>
      </c>
      <c r="S172" s="364"/>
      <c r="T172" s="364"/>
      <c r="U172" s="365"/>
      <c r="V172" s="366"/>
      <c r="W172" s="367"/>
      <c r="X172" s="368"/>
      <c r="Y172" s="369"/>
      <c r="Z172" s="368"/>
      <c r="AA172" s="374"/>
      <c r="AB172" s="376"/>
      <c r="AC172" s="374"/>
      <c r="AD172" s="375"/>
      <c r="AE172" s="375"/>
      <c r="AF172" s="376"/>
      <c r="AG172" s="381"/>
    </row>
    <row r="173" spans="1:33" ht="272.45" customHeight="1" x14ac:dyDescent="0.35">
      <c r="A173" s="371">
        <f t="shared" si="2"/>
        <v>150</v>
      </c>
      <c r="B173" s="360" t="s">
        <v>446</v>
      </c>
      <c r="C173" s="360" t="s">
        <v>343</v>
      </c>
      <c r="D173" s="361">
        <v>80101706</v>
      </c>
      <c r="E173" s="360" t="s">
        <v>593</v>
      </c>
      <c r="F173" s="360" t="s">
        <v>66</v>
      </c>
      <c r="G173" s="360">
        <v>1</v>
      </c>
      <c r="H173" s="363" t="s">
        <v>98</v>
      </c>
      <c r="I173" s="360">
        <v>11</v>
      </c>
      <c r="J173" s="360" t="s">
        <v>320</v>
      </c>
      <c r="K173" s="360" t="s">
        <v>107</v>
      </c>
      <c r="L173" s="360" t="s">
        <v>423</v>
      </c>
      <c r="M173" s="484">
        <v>69676640</v>
      </c>
      <c r="N173" s="484">
        <v>69676640</v>
      </c>
      <c r="O173" s="360" t="s">
        <v>71</v>
      </c>
      <c r="P173" s="360" t="s">
        <v>72</v>
      </c>
      <c r="Q173" s="360" t="s">
        <v>101</v>
      </c>
      <c r="S173" s="364"/>
      <c r="T173" s="364"/>
      <c r="U173" s="365"/>
      <c r="V173" s="366"/>
      <c r="W173" s="367"/>
      <c r="X173" s="368"/>
      <c r="Y173" s="369"/>
      <c r="Z173" s="368"/>
      <c r="AA173" s="374"/>
      <c r="AB173" s="376"/>
      <c r="AC173" s="374"/>
      <c r="AD173" s="375"/>
      <c r="AE173" s="375"/>
      <c r="AF173" s="376"/>
      <c r="AG173" s="381"/>
    </row>
    <row r="174" spans="1:33" ht="272.45" customHeight="1" x14ac:dyDescent="0.35">
      <c r="A174" s="371">
        <f t="shared" si="2"/>
        <v>151</v>
      </c>
      <c r="B174" s="360" t="s">
        <v>446</v>
      </c>
      <c r="C174" s="360" t="s">
        <v>343</v>
      </c>
      <c r="D174" s="361">
        <v>80101706</v>
      </c>
      <c r="E174" s="360" t="s">
        <v>594</v>
      </c>
      <c r="F174" s="360" t="s">
        <v>66</v>
      </c>
      <c r="G174" s="360">
        <v>1</v>
      </c>
      <c r="H174" s="363" t="s">
        <v>98</v>
      </c>
      <c r="I174" s="360">
        <v>11</v>
      </c>
      <c r="J174" s="360" t="s">
        <v>320</v>
      </c>
      <c r="K174" s="360" t="s">
        <v>107</v>
      </c>
      <c r="L174" s="360" t="s">
        <v>423</v>
      </c>
      <c r="M174" s="484">
        <v>75387840</v>
      </c>
      <c r="N174" s="484">
        <v>75387840</v>
      </c>
      <c r="O174" s="360" t="s">
        <v>71</v>
      </c>
      <c r="P174" s="360" t="s">
        <v>72</v>
      </c>
      <c r="Q174" s="360" t="s">
        <v>101</v>
      </c>
      <c r="S174" s="364"/>
      <c r="T174" s="364"/>
      <c r="U174" s="375"/>
      <c r="V174" s="366"/>
      <c r="W174" s="367"/>
      <c r="X174" s="368"/>
      <c r="Y174" s="369"/>
      <c r="Z174" s="368"/>
      <c r="AA174" s="374"/>
      <c r="AB174" s="376"/>
      <c r="AC174" s="374"/>
      <c r="AD174" s="375"/>
      <c r="AE174" s="375"/>
      <c r="AF174" s="376"/>
      <c r="AG174" s="381"/>
    </row>
    <row r="175" spans="1:33" ht="272.45" customHeight="1" x14ac:dyDescent="0.35">
      <c r="A175" s="371">
        <f t="shared" si="2"/>
        <v>152</v>
      </c>
      <c r="B175" s="360" t="s">
        <v>446</v>
      </c>
      <c r="C175" s="360" t="s">
        <v>343</v>
      </c>
      <c r="D175" s="361">
        <v>80101706</v>
      </c>
      <c r="E175" s="360" t="s">
        <v>595</v>
      </c>
      <c r="F175" s="360" t="s">
        <v>66</v>
      </c>
      <c r="G175" s="360">
        <v>1</v>
      </c>
      <c r="H175" s="363" t="s">
        <v>98</v>
      </c>
      <c r="I175" s="360">
        <v>11</v>
      </c>
      <c r="J175" s="360" t="s">
        <v>320</v>
      </c>
      <c r="K175" s="360" t="s">
        <v>107</v>
      </c>
      <c r="L175" s="360" t="s">
        <v>423</v>
      </c>
      <c r="M175" s="484">
        <v>82241280</v>
      </c>
      <c r="N175" s="484">
        <v>82241280</v>
      </c>
      <c r="O175" s="360" t="s">
        <v>71</v>
      </c>
      <c r="P175" s="360" t="s">
        <v>72</v>
      </c>
      <c r="Q175" s="360" t="s">
        <v>101</v>
      </c>
      <c r="S175" s="364"/>
      <c r="T175" s="364"/>
      <c r="U175" s="365"/>
      <c r="V175" s="366"/>
      <c r="W175" s="367"/>
      <c r="X175" s="368"/>
      <c r="Y175" s="369"/>
      <c r="Z175" s="368"/>
      <c r="AA175" s="366"/>
      <c r="AB175" s="367"/>
      <c r="AC175" s="366"/>
      <c r="AD175" s="365"/>
      <c r="AE175" s="365"/>
      <c r="AF175" s="367"/>
      <c r="AG175" s="370"/>
    </row>
    <row r="176" spans="1:33" ht="272.45" customHeight="1" x14ac:dyDescent="0.35">
      <c r="A176" s="371">
        <f t="shared" si="2"/>
        <v>153</v>
      </c>
      <c r="B176" s="360" t="s">
        <v>446</v>
      </c>
      <c r="C176" s="360" t="s">
        <v>343</v>
      </c>
      <c r="D176" s="361">
        <v>80101706</v>
      </c>
      <c r="E176" s="360" t="s">
        <v>596</v>
      </c>
      <c r="F176" s="360" t="s">
        <v>66</v>
      </c>
      <c r="G176" s="360">
        <v>1</v>
      </c>
      <c r="H176" s="363" t="s">
        <v>98</v>
      </c>
      <c r="I176" s="360">
        <v>11</v>
      </c>
      <c r="J176" s="360" t="s">
        <v>320</v>
      </c>
      <c r="K176" s="360" t="s">
        <v>107</v>
      </c>
      <c r="L176" s="360" t="s">
        <v>423</v>
      </c>
      <c r="M176" s="484">
        <v>72600000</v>
      </c>
      <c r="N176" s="484">
        <v>72600000</v>
      </c>
      <c r="O176" s="360" t="s">
        <v>71</v>
      </c>
      <c r="P176" s="360" t="s">
        <v>72</v>
      </c>
      <c r="Q176" s="360" t="s">
        <v>101</v>
      </c>
      <c r="S176" s="364"/>
      <c r="T176" s="364"/>
      <c r="U176" s="365"/>
      <c r="V176" s="366"/>
      <c r="W176" s="367"/>
      <c r="X176" s="368"/>
      <c r="Y176" s="368"/>
      <c r="Z176" s="368"/>
      <c r="AA176" s="374"/>
      <c r="AB176" s="376"/>
      <c r="AC176" s="374"/>
      <c r="AD176" s="375"/>
      <c r="AE176" s="375"/>
      <c r="AF176" s="376"/>
      <c r="AG176" s="381"/>
    </row>
    <row r="177" spans="1:33" ht="272.45" customHeight="1" x14ac:dyDescent="0.35">
      <c r="A177" s="371">
        <f t="shared" si="2"/>
        <v>154</v>
      </c>
      <c r="B177" s="360" t="s">
        <v>446</v>
      </c>
      <c r="C177" s="360" t="s">
        <v>343</v>
      </c>
      <c r="D177" s="361">
        <v>80101706</v>
      </c>
      <c r="E177" s="360" t="s">
        <v>597</v>
      </c>
      <c r="F177" s="360" t="s">
        <v>66</v>
      </c>
      <c r="G177" s="360">
        <v>1</v>
      </c>
      <c r="H177" s="363" t="s">
        <v>98</v>
      </c>
      <c r="I177" s="360">
        <v>11</v>
      </c>
      <c r="J177" s="360" t="s">
        <v>320</v>
      </c>
      <c r="K177" s="360" t="s">
        <v>107</v>
      </c>
      <c r="L177" s="360" t="s">
        <v>423</v>
      </c>
      <c r="M177" s="484">
        <v>131357600</v>
      </c>
      <c r="N177" s="484">
        <v>131357600</v>
      </c>
      <c r="O177" s="360" t="s">
        <v>71</v>
      </c>
      <c r="P177" s="360" t="s">
        <v>72</v>
      </c>
      <c r="Q177" s="360" t="s">
        <v>101</v>
      </c>
      <c r="S177" s="364"/>
      <c r="T177" s="364"/>
      <c r="U177" s="365"/>
      <c r="V177" s="366"/>
      <c r="W177" s="367"/>
      <c r="X177" s="368"/>
      <c r="Y177" s="369"/>
      <c r="Z177" s="368"/>
      <c r="AA177" s="366"/>
      <c r="AB177" s="367"/>
      <c r="AC177" s="374"/>
      <c r="AD177" s="375"/>
      <c r="AE177" s="375"/>
      <c r="AF177" s="376"/>
      <c r="AG177" s="381"/>
    </row>
    <row r="178" spans="1:33" ht="272.45" customHeight="1" x14ac:dyDescent="0.35">
      <c r="A178" s="371">
        <f t="shared" si="2"/>
        <v>155</v>
      </c>
      <c r="B178" s="360" t="s">
        <v>446</v>
      </c>
      <c r="C178" s="360" t="s">
        <v>343</v>
      </c>
      <c r="D178" s="361">
        <v>80101706</v>
      </c>
      <c r="E178" s="360" t="s">
        <v>598</v>
      </c>
      <c r="F178" s="360" t="s">
        <v>66</v>
      </c>
      <c r="G178" s="360">
        <v>1</v>
      </c>
      <c r="H178" s="363" t="s">
        <v>98</v>
      </c>
      <c r="I178" s="360">
        <v>11</v>
      </c>
      <c r="J178" s="360" t="s">
        <v>320</v>
      </c>
      <c r="K178" s="360" t="s">
        <v>107</v>
      </c>
      <c r="L178" s="360" t="s">
        <v>423</v>
      </c>
      <c r="M178" s="484">
        <v>66509520</v>
      </c>
      <c r="N178" s="484">
        <v>66509520</v>
      </c>
      <c r="O178" s="360" t="s">
        <v>71</v>
      </c>
      <c r="P178" s="360" t="s">
        <v>72</v>
      </c>
      <c r="Q178" s="360" t="s">
        <v>101</v>
      </c>
      <c r="S178" s="364"/>
      <c r="T178" s="364"/>
      <c r="U178" s="365"/>
      <c r="V178" s="366"/>
      <c r="W178" s="367"/>
      <c r="X178" s="368"/>
      <c r="Y178" s="368"/>
      <c r="Z178" s="368"/>
      <c r="AA178" s="374"/>
      <c r="AB178" s="376"/>
      <c r="AC178" s="374"/>
      <c r="AD178" s="375"/>
      <c r="AE178" s="375"/>
      <c r="AF178" s="376"/>
      <c r="AG178" s="381"/>
    </row>
    <row r="179" spans="1:33" ht="272.45" customHeight="1" x14ac:dyDescent="0.35">
      <c r="A179" s="371">
        <f t="shared" si="2"/>
        <v>156</v>
      </c>
      <c r="B179" s="360" t="s">
        <v>446</v>
      </c>
      <c r="C179" s="360" t="s">
        <v>343</v>
      </c>
      <c r="D179" s="361">
        <v>80101706</v>
      </c>
      <c r="E179" s="360" t="s">
        <v>599</v>
      </c>
      <c r="F179" s="360" t="s">
        <v>66</v>
      </c>
      <c r="G179" s="360">
        <v>1</v>
      </c>
      <c r="H179" s="363" t="s">
        <v>98</v>
      </c>
      <c r="I179" s="360">
        <v>11</v>
      </c>
      <c r="J179" s="360" t="s">
        <v>320</v>
      </c>
      <c r="K179" s="360" t="s">
        <v>107</v>
      </c>
      <c r="L179" s="360" t="s">
        <v>423</v>
      </c>
      <c r="M179" s="484">
        <v>98232640</v>
      </c>
      <c r="N179" s="484">
        <v>98232640</v>
      </c>
      <c r="O179" s="360" t="s">
        <v>71</v>
      </c>
      <c r="P179" s="360" t="s">
        <v>72</v>
      </c>
      <c r="Q179" s="360" t="s">
        <v>101</v>
      </c>
      <c r="S179" s="364"/>
      <c r="T179" s="364"/>
      <c r="U179" s="365"/>
      <c r="V179" s="366"/>
      <c r="W179" s="367"/>
      <c r="X179" s="368"/>
      <c r="Y179" s="368"/>
      <c r="Z179" s="368"/>
      <c r="AA179" s="374"/>
      <c r="AB179" s="376"/>
      <c r="AC179" s="374"/>
      <c r="AD179" s="375"/>
      <c r="AE179" s="375"/>
      <c r="AF179" s="376"/>
      <c r="AG179" s="381"/>
    </row>
    <row r="180" spans="1:33" ht="272.45" customHeight="1" x14ac:dyDescent="0.35">
      <c r="A180" s="371">
        <f t="shared" si="2"/>
        <v>157</v>
      </c>
      <c r="B180" s="360" t="s">
        <v>446</v>
      </c>
      <c r="C180" s="360" t="s">
        <v>343</v>
      </c>
      <c r="D180" s="361">
        <v>80101706</v>
      </c>
      <c r="E180" s="360" t="s">
        <v>600</v>
      </c>
      <c r="F180" s="360" t="s">
        <v>66</v>
      </c>
      <c r="G180" s="360">
        <v>1</v>
      </c>
      <c r="H180" s="363" t="s">
        <v>98</v>
      </c>
      <c r="I180" s="360">
        <v>11</v>
      </c>
      <c r="J180" s="360" t="s">
        <v>320</v>
      </c>
      <c r="K180" s="360" t="s">
        <v>107</v>
      </c>
      <c r="L180" s="360" t="s">
        <v>423</v>
      </c>
      <c r="M180" s="484">
        <v>69676640</v>
      </c>
      <c r="N180" s="484">
        <v>69676640</v>
      </c>
      <c r="O180" s="360" t="s">
        <v>71</v>
      </c>
      <c r="P180" s="360" t="s">
        <v>72</v>
      </c>
      <c r="Q180" s="360" t="s">
        <v>101</v>
      </c>
      <c r="S180" s="364"/>
      <c r="T180" s="364"/>
      <c r="U180" s="375"/>
      <c r="V180" s="366"/>
      <c r="W180" s="367"/>
      <c r="X180" s="368"/>
      <c r="Y180" s="369"/>
      <c r="Z180" s="368"/>
      <c r="AA180" s="366"/>
      <c r="AB180" s="367"/>
      <c r="AC180" s="366"/>
      <c r="AD180" s="365"/>
      <c r="AE180" s="365"/>
      <c r="AF180" s="367"/>
      <c r="AG180" s="370"/>
    </row>
    <row r="181" spans="1:33" ht="272.45" customHeight="1" x14ac:dyDescent="0.35">
      <c r="A181" s="371">
        <f t="shared" si="2"/>
        <v>158</v>
      </c>
      <c r="B181" s="360" t="s">
        <v>446</v>
      </c>
      <c r="C181" s="360" t="s">
        <v>343</v>
      </c>
      <c r="D181" s="361">
        <v>80101706</v>
      </c>
      <c r="E181" s="360" t="s">
        <v>601</v>
      </c>
      <c r="F181" s="360" t="s">
        <v>66</v>
      </c>
      <c r="G181" s="360">
        <v>1</v>
      </c>
      <c r="H181" s="363" t="s">
        <v>98</v>
      </c>
      <c r="I181" s="360">
        <v>11</v>
      </c>
      <c r="J181" s="360" t="s">
        <v>320</v>
      </c>
      <c r="K181" s="360" t="s">
        <v>107</v>
      </c>
      <c r="L181" s="360" t="s">
        <v>423</v>
      </c>
      <c r="M181" s="484">
        <v>69676640</v>
      </c>
      <c r="N181" s="484">
        <v>69676640</v>
      </c>
      <c r="O181" s="360" t="s">
        <v>71</v>
      </c>
      <c r="P181" s="360" t="s">
        <v>72</v>
      </c>
      <c r="Q181" s="360" t="s">
        <v>101</v>
      </c>
      <c r="S181" s="364"/>
      <c r="T181" s="364"/>
      <c r="U181" s="365"/>
      <c r="V181" s="366"/>
      <c r="W181" s="367"/>
      <c r="X181" s="368"/>
      <c r="Y181" s="369"/>
      <c r="Z181" s="368"/>
      <c r="AA181" s="366"/>
      <c r="AB181" s="367"/>
      <c r="AC181" s="366"/>
      <c r="AD181" s="365"/>
      <c r="AE181" s="365"/>
      <c r="AF181" s="367"/>
      <c r="AG181" s="370"/>
    </row>
    <row r="182" spans="1:33" ht="272.45" customHeight="1" x14ac:dyDescent="0.35">
      <c r="A182" s="371">
        <f t="shared" si="2"/>
        <v>159</v>
      </c>
      <c r="B182" s="360" t="s">
        <v>446</v>
      </c>
      <c r="C182" s="360" t="s">
        <v>343</v>
      </c>
      <c r="D182" s="361">
        <v>80101706</v>
      </c>
      <c r="E182" s="360" t="s">
        <v>602</v>
      </c>
      <c r="F182" s="360" t="s">
        <v>66</v>
      </c>
      <c r="G182" s="360">
        <v>1</v>
      </c>
      <c r="H182" s="363" t="s">
        <v>98</v>
      </c>
      <c r="I182" s="360">
        <v>10.5</v>
      </c>
      <c r="J182" s="360" t="s">
        <v>320</v>
      </c>
      <c r="K182" s="360" t="s">
        <v>107</v>
      </c>
      <c r="L182" s="360" t="s">
        <v>423</v>
      </c>
      <c r="M182" s="484">
        <v>69676640</v>
      </c>
      <c r="N182" s="484">
        <v>69676640</v>
      </c>
      <c r="O182" s="360" t="s">
        <v>71</v>
      </c>
      <c r="P182" s="360" t="s">
        <v>72</v>
      </c>
      <c r="Q182" s="360" t="s">
        <v>101</v>
      </c>
      <c r="S182" s="364"/>
      <c r="T182" s="364"/>
      <c r="U182" s="365"/>
      <c r="V182" s="366"/>
      <c r="W182" s="367"/>
      <c r="X182" s="368"/>
      <c r="Y182" s="369"/>
      <c r="Z182" s="368"/>
      <c r="AA182" s="373"/>
      <c r="AB182" s="367"/>
      <c r="AC182" s="366"/>
      <c r="AD182" s="365"/>
      <c r="AE182" s="365"/>
      <c r="AF182" s="367"/>
      <c r="AG182" s="367"/>
    </row>
    <row r="183" spans="1:33" ht="272.45" customHeight="1" x14ac:dyDescent="0.55000000000000004">
      <c r="A183" s="371">
        <f t="shared" si="2"/>
        <v>160</v>
      </c>
      <c r="B183" s="360" t="s">
        <v>446</v>
      </c>
      <c r="C183" s="360" t="s">
        <v>343</v>
      </c>
      <c r="D183" s="361">
        <v>80101706</v>
      </c>
      <c r="E183" s="360" t="s">
        <v>603</v>
      </c>
      <c r="F183" s="360" t="s">
        <v>66</v>
      </c>
      <c r="G183" s="360">
        <v>1</v>
      </c>
      <c r="H183" s="363" t="s">
        <v>98</v>
      </c>
      <c r="I183" s="360">
        <v>10.5</v>
      </c>
      <c r="J183" s="360" t="s">
        <v>320</v>
      </c>
      <c r="K183" s="360" t="s">
        <v>107</v>
      </c>
      <c r="L183" s="360" t="s">
        <v>423</v>
      </c>
      <c r="M183" s="484">
        <v>69676640</v>
      </c>
      <c r="N183" s="484">
        <v>69676640</v>
      </c>
      <c r="O183" s="360" t="s">
        <v>71</v>
      </c>
      <c r="P183" s="360" t="s">
        <v>72</v>
      </c>
      <c r="Q183" s="360" t="s">
        <v>101</v>
      </c>
      <c r="S183" s="394"/>
      <c r="T183" s="394"/>
      <c r="U183" s="394"/>
      <c r="V183" s="394"/>
      <c r="W183" s="394"/>
      <c r="X183" s="395"/>
      <c r="Y183" s="395"/>
      <c r="Z183" s="395"/>
      <c r="AA183" s="394"/>
      <c r="AB183" s="394"/>
      <c r="AC183" s="394"/>
      <c r="AD183" s="394"/>
      <c r="AE183" s="394"/>
      <c r="AF183" s="394"/>
      <c r="AG183" s="394"/>
    </row>
    <row r="184" spans="1:33" ht="272.45" customHeight="1" x14ac:dyDescent="0.35">
      <c r="A184" s="371">
        <f t="shared" si="2"/>
        <v>161</v>
      </c>
      <c r="B184" s="360" t="s">
        <v>472</v>
      </c>
      <c r="C184" s="360" t="s">
        <v>343</v>
      </c>
      <c r="D184" s="361">
        <v>80101706</v>
      </c>
      <c r="E184" s="360" t="s">
        <v>604</v>
      </c>
      <c r="F184" s="360" t="s">
        <v>66</v>
      </c>
      <c r="G184" s="360">
        <v>1</v>
      </c>
      <c r="H184" s="363" t="s">
        <v>98</v>
      </c>
      <c r="I184" s="360">
        <v>11.5</v>
      </c>
      <c r="J184" s="360" t="s">
        <v>320</v>
      </c>
      <c r="K184" s="360" t="s">
        <v>107</v>
      </c>
      <c r="L184" s="360" t="s">
        <v>424</v>
      </c>
      <c r="M184" s="484">
        <v>63000000</v>
      </c>
      <c r="N184" s="484">
        <v>63000000</v>
      </c>
      <c r="O184" s="360" t="s">
        <v>71</v>
      </c>
      <c r="P184" s="360" t="s">
        <v>72</v>
      </c>
      <c r="Q184" s="360" t="s">
        <v>101</v>
      </c>
      <c r="S184" s="364"/>
      <c r="T184" s="364"/>
      <c r="U184" s="365"/>
      <c r="V184" s="366"/>
      <c r="W184" s="367"/>
      <c r="X184" s="368"/>
      <c r="Y184" s="369"/>
      <c r="Z184" s="368"/>
      <c r="AA184" s="366"/>
      <c r="AB184" s="367"/>
      <c r="AC184" s="366"/>
      <c r="AD184" s="365"/>
      <c r="AE184" s="365"/>
      <c r="AF184" s="367"/>
      <c r="AG184" s="370"/>
    </row>
    <row r="185" spans="1:33" ht="272.45" customHeight="1" x14ac:dyDescent="0.35">
      <c r="A185" s="371">
        <f t="shared" si="2"/>
        <v>162</v>
      </c>
      <c r="B185" s="360" t="s">
        <v>472</v>
      </c>
      <c r="C185" s="360" t="s">
        <v>343</v>
      </c>
      <c r="D185" s="361">
        <v>80101706</v>
      </c>
      <c r="E185" s="360" t="s">
        <v>605</v>
      </c>
      <c r="F185" s="360" t="s">
        <v>66</v>
      </c>
      <c r="G185" s="360">
        <v>1</v>
      </c>
      <c r="H185" s="363" t="s">
        <v>98</v>
      </c>
      <c r="I185" s="360">
        <v>10.5</v>
      </c>
      <c r="J185" s="360" t="s">
        <v>320</v>
      </c>
      <c r="K185" s="360" t="s">
        <v>107</v>
      </c>
      <c r="L185" s="360" t="s">
        <v>425</v>
      </c>
      <c r="M185" s="484">
        <v>66000000</v>
      </c>
      <c r="N185" s="484">
        <v>66000000</v>
      </c>
      <c r="O185" s="360" t="s">
        <v>71</v>
      </c>
      <c r="P185" s="360" t="s">
        <v>72</v>
      </c>
      <c r="Q185" s="360" t="s">
        <v>101</v>
      </c>
      <c r="S185" s="364"/>
      <c r="T185" s="364"/>
      <c r="U185" s="375"/>
      <c r="V185" s="366"/>
      <c r="W185" s="367"/>
      <c r="X185" s="368"/>
      <c r="Y185" s="368"/>
      <c r="Z185" s="368"/>
      <c r="AA185" s="374"/>
      <c r="AB185" s="376"/>
      <c r="AC185" s="374"/>
      <c r="AD185" s="375"/>
      <c r="AE185" s="375"/>
      <c r="AF185" s="376"/>
      <c r="AG185" s="381"/>
    </row>
    <row r="186" spans="1:33" ht="272.45" customHeight="1" x14ac:dyDescent="0.35">
      <c r="A186" s="371">
        <f t="shared" si="2"/>
        <v>163</v>
      </c>
      <c r="B186" s="360" t="s">
        <v>472</v>
      </c>
      <c r="C186" s="360" t="s">
        <v>343</v>
      </c>
      <c r="D186" s="361">
        <v>80101706</v>
      </c>
      <c r="E186" s="360" t="s">
        <v>606</v>
      </c>
      <c r="F186" s="360" t="s">
        <v>66</v>
      </c>
      <c r="G186" s="360">
        <v>1</v>
      </c>
      <c r="H186" s="363" t="s">
        <v>98</v>
      </c>
      <c r="I186" s="360">
        <v>10.5</v>
      </c>
      <c r="J186" s="360" t="s">
        <v>320</v>
      </c>
      <c r="K186" s="360" t="s">
        <v>107</v>
      </c>
      <c r="L186" s="360" t="s">
        <v>424</v>
      </c>
      <c r="M186" s="484">
        <v>63000000</v>
      </c>
      <c r="N186" s="484">
        <v>63000000</v>
      </c>
      <c r="O186" s="360" t="s">
        <v>71</v>
      </c>
      <c r="P186" s="360" t="s">
        <v>72</v>
      </c>
      <c r="Q186" s="360" t="s">
        <v>101</v>
      </c>
      <c r="S186" s="364"/>
      <c r="T186" s="364"/>
      <c r="U186" s="365"/>
      <c r="V186" s="366"/>
      <c r="W186" s="367"/>
      <c r="X186" s="368"/>
      <c r="Y186" s="369"/>
      <c r="Z186" s="368"/>
      <c r="AA186" s="366"/>
      <c r="AB186" s="367"/>
      <c r="AC186" s="374"/>
      <c r="AD186" s="375"/>
      <c r="AE186" s="375"/>
      <c r="AF186" s="376"/>
      <c r="AG186" s="381"/>
    </row>
    <row r="187" spans="1:33" s="27" customFormat="1" ht="272.45" customHeight="1" x14ac:dyDescent="0.35">
      <c r="A187" s="371">
        <f t="shared" si="2"/>
        <v>164</v>
      </c>
      <c r="B187" s="360" t="s">
        <v>472</v>
      </c>
      <c r="C187" s="360" t="s">
        <v>343</v>
      </c>
      <c r="D187" s="361">
        <v>80101706</v>
      </c>
      <c r="E187" s="360" t="s">
        <v>607</v>
      </c>
      <c r="F187" s="360" t="s">
        <v>66</v>
      </c>
      <c r="G187" s="360">
        <v>1</v>
      </c>
      <c r="H187" s="363" t="s">
        <v>98</v>
      </c>
      <c r="I187" s="360">
        <v>11</v>
      </c>
      <c r="J187" s="360" t="s">
        <v>320</v>
      </c>
      <c r="K187" s="360" t="s">
        <v>107</v>
      </c>
      <c r="L187" s="360" t="s">
        <v>425</v>
      </c>
      <c r="M187" s="484">
        <v>75465720</v>
      </c>
      <c r="N187" s="484">
        <v>75465720</v>
      </c>
      <c r="O187" s="360" t="s">
        <v>71</v>
      </c>
      <c r="P187" s="360" t="s">
        <v>72</v>
      </c>
      <c r="Q187" s="360" t="s">
        <v>101</v>
      </c>
      <c r="R187" s="26"/>
      <c r="S187" s="364"/>
      <c r="T187" s="364"/>
      <c r="U187" s="365"/>
      <c r="V187" s="366"/>
      <c r="W187" s="367"/>
      <c r="X187" s="368"/>
      <c r="Y187" s="369"/>
      <c r="Z187" s="368"/>
      <c r="AA187" s="366"/>
      <c r="AB187" s="367"/>
      <c r="AC187" s="374"/>
      <c r="AD187" s="375"/>
      <c r="AE187" s="375"/>
      <c r="AF187" s="376"/>
      <c r="AG187" s="381"/>
    </row>
    <row r="188" spans="1:33" s="27" customFormat="1" ht="272.45" customHeight="1" x14ac:dyDescent="0.35">
      <c r="A188" s="371">
        <f t="shared" si="2"/>
        <v>165</v>
      </c>
      <c r="B188" s="360" t="s">
        <v>465</v>
      </c>
      <c r="C188" s="360" t="s">
        <v>343</v>
      </c>
      <c r="D188" s="361">
        <v>80101706</v>
      </c>
      <c r="E188" s="360" t="s">
        <v>608</v>
      </c>
      <c r="F188" s="360" t="s">
        <v>66</v>
      </c>
      <c r="G188" s="360">
        <v>1</v>
      </c>
      <c r="H188" s="363" t="s">
        <v>98</v>
      </c>
      <c r="I188" s="360">
        <v>11</v>
      </c>
      <c r="J188" s="360" t="s">
        <v>320</v>
      </c>
      <c r="K188" s="360" t="s">
        <v>107</v>
      </c>
      <c r="L188" s="360" t="s">
        <v>425</v>
      </c>
      <c r="M188" s="484">
        <v>51400800</v>
      </c>
      <c r="N188" s="484">
        <v>51400800</v>
      </c>
      <c r="O188" s="360" t="s">
        <v>71</v>
      </c>
      <c r="P188" s="360" t="s">
        <v>72</v>
      </c>
      <c r="Q188" s="360" t="s">
        <v>101</v>
      </c>
      <c r="R188" s="26"/>
      <c r="S188" s="364"/>
      <c r="T188" s="364"/>
      <c r="U188" s="365"/>
      <c r="V188" s="366"/>
      <c r="W188" s="367"/>
      <c r="X188" s="368"/>
      <c r="Y188" s="369"/>
      <c r="Z188" s="368"/>
      <c r="AA188" s="366"/>
      <c r="AB188" s="367"/>
      <c r="AC188" s="366"/>
      <c r="AD188" s="365"/>
      <c r="AE188" s="365"/>
      <c r="AF188" s="367"/>
      <c r="AG188" s="370"/>
    </row>
    <row r="189" spans="1:33" s="27" customFormat="1" ht="272.45" customHeight="1" x14ac:dyDescent="0.35">
      <c r="A189" s="371">
        <f t="shared" si="2"/>
        <v>166</v>
      </c>
      <c r="B189" s="360" t="s">
        <v>472</v>
      </c>
      <c r="C189" s="360" t="s">
        <v>343</v>
      </c>
      <c r="D189" s="361">
        <v>80101706</v>
      </c>
      <c r="E189" s="360" t="s">
        <v>609</v>
      </c>
      <c r="F189" s="360" t="s">
        <v>66</v>
      </c>
      <c r="G189" s="360">
        <v>1</v>
      </c>
      <c r="H189" s="363" t="s">
        <v>98</v>
      </c>
      <c r="I189" s="360">
        <v>10.5</v>
      </c>
      <c r="J189" s="360" t="s">
        <v>320</v>
      </c>
      <c r="K189" s="360" t="s">
        <v>107</v>
      </c>
      <c r="L189" s="360" t="s">
        <v>424</v>
      </c>
      <c r="M189" s="484">
        <v>71961120</v>
      </c>
      <c r="N189" s="484">
        <v>71961120</v>
      </c>
      <c r="O189" s="360" t="s">
        <v>71</v>
      </c>
      <c r="P189" s="360" t="s">
        <v>72</v>
      </c>
      <c r="Q189" s="360" t="s">
        <v>101</v>
      </c>
      <c r="R189" s="26"/>
      <c r="S189" s="364"/>
      <c r="T189" s="364"/>
      <c r="U189" s="365"/>
      <c r="V189" s="366"/>
      <c r="W189" s="367"/>
      <c r="X189" s="368"/>
      <c r="Y189" s="369"/>
      <c r="Z189" s="368"/>
      <c r="AA189" s="366"/>
      <c r="AB189" s="367"/>
      <c r="AC189" s="366"/>
      <c r="AD189" s="365"/>
      <c r="AE189" s="365"/>
      <c r="AF189" s="383"/>
      <c r="AG189" s="376"/>
    </row>
    <row r="190" spans="1:33" s="27" customFormat="1" ht="272.45" customHeight="1" x14ac:dyDescent="0.35">
      <c r="A190" s="371">
        <f t="shared" si="2"/>
        <v>167</v>
      </c>
      <c r="B190" s="360" t="s">
        <v>529</v>
      </c>
      <c r="C190" s="360" t="s">
        <v>363</v>
      </c>
      <c r="D190" s="361">
        <v>80101706</v>
      </c>
      <c r="E190" s="360" t="s">
        <v>610</v>
      </c>
      <c r="F190" s="360" t="s">
        <v>66</v>
      </c>
      <c r="G190" s="360">
        <v>1</v>
      </c>
      <c r="H190" s="363" t="s">
        <v>98</v>
      </c>
      <c r="I190" s="360">
        <v>11.5</v>
      </c>
      <c r="J190" s="360" t="s">
        <v>320</v>
      </c>
      <c r="K190" s="360" t="s">
        <v>107</v>
      </c>
      <c r="L190" s="360" t="s">
        <v>345</v>
      </c>
      <c r="M190" s="484">
        <v>75900000</v>
      </c>
      <c r="N190" s="484">
        <v>75900000</v>
      </c>
      <c r="O190" s="360" t="s">
        <v>71</v>
      </c>
      <c r="P190" s="360" t="s">
        <v>72</v>
      </c>
      <c r="Q190" s="360" t="s">
        <v>364</v>
      </c>
      <c r="R190" s="26"/>
      <c r="S190" s="364"/>
      <c r="T190" s="364"/>
      <c r="U190" s="375"/>
      <c r="V190" s="366"/>
      <c r="W190" s="367"/>
      <c r="X190" s="368"/>
      <c r="Y190" s="369"/>
      <c r="Z190" s="368"/>
      <c r="AA190" s="366"/>
      <c r="AB190" s="367"/>
      <c r="AC190" s="374"/>
      <c r="AD190" s="375"/>
      <c r="AE190" s="375"/>
      <c r="AF190" s="376"/>
      <c r="AG190" s="381"/>
    </row>
    <row r="191" spans="1:33" s="27" customFormat="1" ht="272.45" customHeight="1" x14ac:dyDescent="0.35">
      <c r="A191" s="371">
        <f t="shared" si="2"/>
        <v>168</v>
      </c>
      <c r="B191" s="360" t="s">
        <v>529</v>
      </c>
      <c r="C191" s="360" t="s">
        <v>363</v>
      </c>
      <c r="D191" s="361">
        <v>80101706</v>
      </c>
      <c r="E191" s="360" t="s">
        <v>611</v>
      </c>
      <c r="F191" s="360" t="s">
        <v>66</v>
      </c>
      <c r="G191" s="360">
        <v>1</v>
      </c>
      <c r="H191" s="363" t="s">
        <v>98</v>
      </c>
      <c r="I191" s="360">
        <v>11</v>
      </c>
      <c r="J191" s="360" t="s">
        <v>320</v>
      </c>
      <c r="K191" s="360" t="s">
        <v>107</v>
      </c>
      <c r="L191" s="360" t="s">
        <v>345</v>
      </c>
      <c r="M191" s="484">
        <v>61680960</v>
      </c>
      <c r="N191" s="484">
        <v>61680960</v>
      </c>
      <c r="O191" s="360" t="s">
        <v>71</v>
      </c>
      <c r="P191" s="360" t="s">
        <v>72</v>
      </c>
      <c r="Q191" s="360" t="s">
        <v>364</v>
      </c>
      <c r="R191" s="26"/>
      <c r="S191" s="364"/>
      <c r="T191" s="364"/>
      <c r="U191" s="365"/>
      <c r="V191" s="366"/>
      <c r="W191" s="367"/>
      <c r="X191" s="368"/>
      <c r="Y191" s="369"/>
      <c r="Z191" s="368"/>
      <c r="AA191" s="366"/>
      <c r="AB191" s="367"/>
      <c r="AC191" s="374"/>
      <c r="AD191" s="375"/>
      <c r="AE191" s="375"/>
      <c r="AF191" s="376"/>
      <c r="AG191" s="381"/>
    </row>
    <row r="192" spans="1:33" s="27" customFormat="1" ht="272.45" customHeight="1" x14ac:dyDescent="0.35">
      <c r="A192" s="371">
        <f t="shared" si="2"/>
        <v>169</v>
      </c>
      <c r="B192" s="360" t="s">
        <v>529</v>
      </c>
      <c r="C192" s="360" t="s">
        <v>363</v>
      </c>
      <c r="D192" s="361">
        <v>80101706</v>
      </c>
      <c r="E192" s="360" t="s">
        <v>612</v>
      </c>
      <c r="F192" s="360" t="s">
        <v>66</v>
      </c>
      <c r="G192" s="360">
        <v>1</v>
      </c>
      <c r="H192" s="363" t="s">
        <v>98</v>
      </c>
      <c r="I192" s="360">
        <v>11</v>
      </c>
      <c r="J192" s="360" t="s">
        <v>320</v>
      </c>
      <c r="K192" s="360" t="s">
        <v>107</v>
      </c>
      <c r="L192" s="360" t="s">
        <v>345</v>
      </c>
      <c r="M192" s="484">
        <v>61680960</v>
      </c>
      <c r="N192" s="484">
        <v>61680960</v>
      </c>
      <c r="O192" s="360" t="s">
        <v>71</v>
      </c>
      <c r="P192" s="360" t="s">
        <v>72</v>
      </c>
      <c r="Q192" s="360" t="s">
        <v>364</v>
      </c>
      <c r="R192" s="26"/>
      <c r="S192" s="364"/>
      <c r="T192" s="364"/>
      <c r="U192" s="365"/>
      <c r="V192" s="366"/>
      <c r="W192" s="367"/>
      <c r="X192" s="368"/>
      <c r="Y192" s="369"/>
      <c r="Z192" s="368"/>
      <c r="AA192" s="366"/>
      <c r="AB192" s="367"/>
      <c r="AC192" s="366"/>
      <c r="AD192" s="365"/>
      <c r="AE192" s="365"/>
      <c r="AF192" s="367"/>
      <c r="AG192" s="370"/>
    </row>
    <row r="193" spans="1:33" s="27" customFormat="1" ht="272.45" customHeight="1" x14ac:dyDescent="0.35">
      <c r="A193" s="371">
        <f t="shared" si="2"/>
        <v>170</v>
      </c>
      <c r="B193" s="360" t="s">
        <v>529</v>
      </c>
      <c r="C193" s="360" t="s">
        <v>363</v>
      </c>
      <c r="D193" s="361">
        <v>80101706</v>
      </c>
      <c r="E193" s="360" t="s">
        <v>613</v>
      </c>
      <c r="F193" s="360" t="s">
        <v>66</v>
      </c>
      <c r="G193" s="360">
        <v>1</v>
      </c>
      <c r="H193" s="363" t="s">
        <v>98</v>
      </c>
      <c r="I193" s="360">
        <v>11.5</v>
      </c>
      <c r="J193" s="360" t="s">
        <v>320</v>
      </c>
      <c r="K193" s="360" t="s">
        <v>107</v>
      </c>
      <c r="L193" s="360" t="s">
        <v>423</v>
      </c>
      <c r="M193" s="484">
        <v>50154720</v>
      </c>
      <c r="N193" s="484">
        <v>50154720</v>
      </c>
      <c r="O193" s="360" t="s">
        <v>71</v>
      </c>
      <c r="P193" s="360" t="s">
        <v>72</v>
      </c>
      <c r="Q193" s="360" t="s">
        <v>364</v>
      </c>
      <c r="R193" s="26"/>
      <c r="S193" s="364"/>
      <c r="T193" s="364"/>
      <c r="U193" s="365"/>
      <c r="V193" s="366"/>
      <c r="W193" s="367"/>
      <c r="X193" s="368"/>
      <c r="Y193" s="369"/>
      <c r="Z193" s="368"/>
      <c r="AA193" s="373"/>
      <c r="AB193" s="367"/>
      <c r="AC193" s="366"/>
      <c r="AD193" s="375"/>
      <c r="AE193" s="375"/>
      <c r="AF193" s="376"/>
      <c r="AG193" s="376"/>
    </row>
    <row r="194" spans="1:33" s="27" customFormat="1" ht="272.45" customHeight="1" x14ac:dyDescent="0.55000000000000004">
      <c r="A194" s="371">
        <f t="shared" si="2"/>
        <v>171</v>
      </c>
      <c r="B194" s="360" t="s">
        <v>529</v>
      </c>
      <c r="C194" s="360" t="s">
        <v>363</v>
      </c>
      <c r="D194" s="361">
        <v>80101706</v>
      </c>
      <c r="E194" s="360" t="s">
        <v>614</v>
      </c>
      <c r="F194" s="360" t="s">
        <v>66</v>
      </c>
      <c r="G194" s="360">
        <v>1</v>
      </c>
      <c r="H194" s="363" t="s">
        <v>98</v>
      </c>
      <c r="I194" s="360">
        <v>11</v>
      </c>
      <c r="J194" s="360" t="s">
        <v>320</v>
      </c>
      <c r="K194" s="360" t="s">
        <v>107</v>
      </c>
      <c r="L194" s="360" t="s">
        <v>423</v>
      </c>
      <c r="M194" s="484">
        <v>47766400</v>
      </c>
      <c r="N194" s="484">
        <v>47766400</v>
      </c>
      <c r="O194" s="360" t="s">
        <v>71</v>
      </c>
      <c r="P194" s="360" t="s">
        <v>72</v>
      </c>
      <c r="Q194" s="360" t="s">
        <v>364</v>
      </c>
      <c r="R194" s="26"/>
      <c r="S194" s="394"/>
      <c r="T194" s="394"/>
      <c r="U194" s="394"/>
      <c r="V194" s="394"/>
      <c r="W194" s="394"/>
      <c r="X194" s="395"/>
      <c r="Y194" s="395"/>
      <c r="Z194" s="395"/>
      <c r="AA194" s="394"/>
      <c r="AB194" s="394"/>
      <c r="AC194" s="394"/>
      <c r="AD194" s="394"/>
      <c r="AE194" s="394"/>
      <c r="AF194" s="394"/>
      <c r="AG194" s="394"/>
    </row>
    <row r="195" spans="1:33" s="27" customFormat="1" ht="272.45" customHeight="1" x14ac:dyDescent="0.55000000000000004">
      <c r="A195" s="371">
        <f t="shared" si="2"/>
        <v>172</v>
      </c>
      <c r="B195" s="360" t="s">
        <v>430</v>
      </c>
      <c r="C195" s="360" t="s">
        <v>363</v>
      </c>
      <c r="D195" s="361">
        <v>80101706</v>
      </c>
      <c r="E195" s="360" t="s">
        <v>615</v>
      </c>
      <c r="F195" s="360" t="s">
        <v>66</v>
      </c>
      <c r="G195" s="360">
        <v>1</v>
      </c>
      <c r="H195" s="363" t="s">
        <v>98</v>
      </c>
      <c r="I195" s="360">
        <v>11</v>
      </c>
      <c r="J195" s="360" t="s">
        <v>320</v>
      </c>
      <c r="K195" s="360" t="s">
        <v>107</v>
      </c>
      <c r="L195" s="360" t="s">
        <v>421</v>
      </c>
      <c r="M195" s="484">
        <v>39978400</v>
      </c>
      <c r="N195" s="484">
        <v>39978400</v>
      </c>
      <c r="O195" s="360" t="s">
        <v>71</v>
      </c>
      <c r="P195" s="360" t="s">
        <v>72</v>
      </c>
      <c r="Q195" s="360" t="s">
        <v>364</v>
      </c>
      <c r="R195" s="26"/>
      <c r="S195" s="394"/>
      <c r="T195" s="394"/>
      <c r="U195" s="394"/>
      <c r="V195" s="394"/>
      <c r="W195" s="394"/>
      <c r="X195" s="395"/>
      <c r="Y195" s="395"/>
      <c r="Z195" s="395"/>
      <c r="AA195" s="394"/>
      <c r="AB195" s="394"/>
      <c r="AC195" s="394"/>
      <c r="AD195" s="394"/>
      <c r="AE195" s="394"/>
      <c r="AF195" s="394"/>
      <c r="AG195" s="394"/>
    </row>
    <row r="196" spans="1:33" s="27" customFormat="1" ht="272.45" customHeight="1" x14ac:dyDescent="0.55000000000000004">
      <c r="A196" s="371">
        <f t="shared" si="2"/>
        <v>173</v>
      </c>
      <c r="B196" s="360" t="s">
        <v>430</v>
      </c>
      <c r="C196" s="360" t="s">
        <v>363</v>
      </c>
      <c r="D196" s="361">
        <v>80101706</v>
      </c>
      <c r="E196" s="360" t="s">
        <v>616</v>
      </c>
      <c r="F196" s="360" t="s">
        <v>66</v>
      </c>
      <c r="G196" s="360">
        <v>1</v>
      </c>
      <c r="H196" s="363" t="s">
        <v>98</v>
      </c>
      <c r="I196" s="360">
        <v>11.5</v>
      </c>
      <c r="J196" s="360" t="s">
        <v>320</v>
      </c>
      <c r="K196" s="360" t="s">
        <v>107</v>
      </c>
      <c r="L196" s="360" t="s">
        <v>421</v>
      </c>
      <c r="M196" s="484">
        <v>47974080</v>
      </c>
      <c r="N196" s="484">
        <v>47974080</v>
      </c>
      <c r="O196" s="360" t="s">
        <v>71</v>
      </c>
      <c r="P196" s="360" t="s">
        <v>72</v>
      </c>
      <c r="Q196" s="360" t="s">
        <v>364</v>
      </c>
      <c r="R196" s="26"/>
      <c r="S196" s="394"/>
      <c r="T196" s="394"/>
      <c r="U196" s="394"/>
      <c r="V196" s="394"/>
      <c r="W196" s="394"/>
      <c r="X196" s="395"/>
      <c r="Y196" s="395"/>
      <c r="Z196" s="395"/>
      <c r="AA196" s="394"/>
      <c r="AB196" s="394"/>
      <c r="AC196" s="394"/>
      <c r="AD196" s="394"/>
      <c r="AE196" s="394"/>
      <c r="AF196" s="394"/>
      <c r="AG196" s="394"/>
    </row>
    <row r="197" spans="1:33" s="27" customFormat="1" ht="272.45" customHeight="1" x14ac:dyDescent="0.35">
      <c r="A197" s="371">
        <f t="shared" si="2"/>
        <v>174</v>
      </c>
      <c r="B197" s="360" t="s">
        <v>430</v>
      </c>
      <c r="C197" s="360" t="s">
        <v>363</v>
      </c>
      <c r="D197" s="361">
        <v>80101706</v>
      </c>
      <c r="E197" s="360" t="s">
        <v>617</v>
      </c>
      <c r="F197" s="360" t="s">
        <v>66</v>
      </c>
      <c r="G197" s="360">
        <v>1</v>
      </c>
      <c r="H197" s="363" t="s">
        <v>98</v>
      </c>
      <c r="I197" s="360">
        <v>11.5</v>
      </c>
      <c r="J197" s="360" t="s">
        <v>320</v>
      </c>
      <c r="K197" s="360" t="s">
        <v>107</v>
      </c>
      <c r="L197" s="360" t="s">
        <v>421</v>
      </c>
      <c r="M197" s="484">
        <v>69261280</v>
      </c>
      <c r="N197" s="484">
        <v>69261280</v>
      </c>
      <c r="O197" s="360" t="s">
        <v>71</v>
      </c>
      <c r="P197" s="360" t="s">
        <v>72</v>
      </c>
      <c r="Q197" s="360" t="s">
        <v>364</v>
      </c>
      <c r="R197" s="26"/>
      <c r="S197" s="364"/>
      <c r="T197" s="364"/>
      <c r="U197" s="365"/>
      <c r="V197" s="366"/>
      <c r="W197" s="367"/>
      <c r="X197" s="368"/>
      <c r="Y197" s="369"/>
      <c r="Z197" s="368"/>
      <c r="AA197" s="366"/>
      <c r="AB197" s="367"/>
      <c r="AC197" s="366"/>
      <c r="AD197" s="365"/>
      <c r="AE197" s="365"/>
      <c r="AF197" s="367"/>
      <c r="AG197" s="370"/>
    </row>
    <row r="198" spans="1:33" s="27" customFormat="1" ht="272.45" customHeight="1" x14ac:dyDescent="0.35">
      <c r="A198" s="371">
        <f t="shared" si="2"/>
        <v>175</v>
      </c>
      <c r="B198" s="360" t="s">
        <v>529</v>
      </c>
      <c r="C198" s="360" t="s">
        <v>363</v>
      </c>
      <c r="D198" s="361">
        <v>80101706</v>
      </c>
      <c r="E198" s="360" t="s">
        <v>618</v>
      </c>
      <c r="F198" s="360" t="s">
        <v>66</v>
      </c>
      <c r="G198" s="360">
        <v>1</v>
      </c>
      <c r="H198" s="363" t="s">
        <v>98</v>
      </c>
      <c r="I198" s="360">
        <v>11</v>
      </c>
      <c r="J198" s="360" t="s">
        <v>320</v>
      </c>
      <c r="K198" s="360" t="s">
        <v>107</v>
      </c>
      <c r="L198" s="360" t="s">
        <v>423</v>
      </c>
      <c r="M198" s="484">
        <v>22844800</v>
      </c>
      <c r="N198" s="484">
        <v>22844800</v>
      </c>
      <c r="O198" s="360" t="s">
        <v>71</v>
      </c>
      <c r="P198" s="360" t="s">
        <v>72</v>
      </c>
      <c r="Q198" s="360" t="s">
        <v>364</v>
      </c>
      <c r="R198" s="26"/>
      <c r="S198" s="364"/>
      <c r="T198" s="364"/>
      <c r="U198" s="365"/>
      <c r="V198" s="366"/>
      <c r="W198" s="367"/>
      <c r="X198" s="368"/>
      <c r="Y198" s="369"/>
      <c r="Z198" s="368"/>
      <c r="AA198" s="366"/>
      <c r="AB198" s="367"/>
      <c r="AC198" s="366"/>
      <c r="AD198" s="365"/>
      <c r="AE198" s="365"/>
      <c r="AF198" s="367"/>
      <c r="AG198" s="370"/>
    </row>
    <row r="199" spans="1:33" s="27" customFormat="1" ht="272.45" customHeight="1" x14ac:dyDescent="0.35">
      <c r="A199" s="371">
        <f t="shared" si="2"/>
        <v>176</v>
      </c>
      <c r="B199" s="360" t="s">
        <v>465</v>
      </c>
      <c r="C199" s="360" t="s">
        <v>363</v>
      </c>
      <c r="D199" s="361">
        <v>80101706</v>
      </c>
      <c r="E199" s="360" t="s">
        <v>619</v>
      </c>
      <c r="F199" s="360" t="s">
        <v>66</v>
      </c>
      <c r="G199" s="360">
        <v>1</v>
      </c>
      <c r="H199" s="363" t="s">
        <v>98</v>
      </c>
      <c r="I199" s="360">
        <v>11</v>
      </c>
      <c r="J199" s="360" t="s">
        <v>320</v>
      </c>
      <c r="K199" s="360" t="s">
        <v>107</v>
      </c>
      <c r="L199" s="360" t="s">
        <v>424</v>
      </c>
      <c r="M199" s="484">
        <v>105086080</v>
      </c>
      <c r="N199" s="484">
        <v>105086080</v>
      </c>
      <c r="O199" s="360" t="s">
        <v>71</v>
      </c>
      <c r="P199" s="360" t="s">
        <v>72</v>
      </c>
      <c r="Q199" s="360" t="s">
        <v>364</v>
      </c>
      <c r="R199" s="26"/>
      <c r="S199" s="364"/>
      <c r="T199" s="364"/>
      <c r="U199" s="365"/>
      <c r="V199" s="366"/>
      <c r="W199" s="367"/>
      <c r="X199" s="368"/>
      <c r="Y199" s="369"/>
      <c r="Z199" s="368"/>
      <c r="AA199" s="366"/>
      <c r="AB199" s="367"/>
      <c r="AC199" s="366"/>
      <c r="AD199" s="365"/>
      <c r="AE199" s="365"/>
      <c r="AF199" s="384"/>
      <c r="AG199" s="367"/>
    </row>
    <row r="200" spans="1:33" s="27" customFormat="1" ht="272.45" customHeight="1" x14ac:dyDescent="0.55000000000000004">
      <c r="A200" s="371">
        <f t="shared" si="2"/>
        <v>177</v>
      </c>
      <c r="B200" s="360" t="s">
        <v>513</v>
      </c>
      <c r="C200" s="360" t="s">
        <v>137</v>
      </c>
      <c r="D200" s="361">
        <v>80101706</v>
      </c>
      <c r="E200" s="360" t="s">
        <v>620</v>
      </c>
      <c r="F200" s="360" t="s">
        <v>66</v>
      </c>
      <c r="G200" s="360">
        <v>1</v>
      </c>
      <c r="H200" s="363" t="s">
        <v>98</v>
      </c>
      <c r="I200" s="360">
        <v>11</v>
      </c>
      <c r="J200" s="360" t="s">
        <v>320</v>
      </c>
      <c r="K200" s="360" t="s">
        <v>107</v>
      </c>
      <c r="L200" s="360" t="s">
        <v>423</v>
      </c>
      <c r="M200" s="484">
        <v>53685280</v>
      </c>
      <c r="N200" s="484">
        <v>53685280</v>
      </c>
      <c r="O200" s="360" t="s">
        <v>71</v>
      </c>
      <c r="P200" s="360" t="s">
        <v>72</v>
      </c>
      <c r="Q200" s="360" t="s">
        <v>128</v>
      </c>
      <c r="R200" s="389"/>
      <c r="S200" s="394"/>
      <c r="T200" s="394"/>
      <c r="U200" s="394"/>
      <c r="V200" s="394"/>
      <c r="W200" s="394"/>
      <c r="X200" s="395"/>
      <c r="Y200" s="395"/>
      <c r="Z200" s="395"/>
      <c r="AA200" s="394"/>
      <c r="AB200" s="394"/>
      <c r="AC200" s="394"/>
      <c r="AD200" s="394"/>
      <c r="AE200" s="394"/>
      <c r="AF200" s="394"/>
      <c r="AG200" s="394"/>
    </row>
    <row r="201" spans="1:33" s="27" customFormat="1" ht="272.45" customHeight="1" x14ac:dyDescent="0.35">
      <c r="A201" s="371">
        <f t="shared" si="2"/>
        <v>178</v>
      </c>
      <c r="B201" s="360" t="s">
        <v>513</v>
      </c>
      <c r="C201" s="360" t="s">
        <v>137</v>
      </c>
      <c r="D201" s="361">
        <v>80101706</v>
      </c>
      <c r="E201" s="360" t="s">
        <v>621</v>
      </c>
      <c r="F201" s="360" t="s">
        <v>66</v>
      </c>
      <c r="G201" s="360">
        <v>1</v>
      </c>
      <c r="H201" s="363" t="s">
        <v>98</v>
      </c>
      <c r="I201" s="360">
        <v>11</v>
      </c>
      <c r="J201" s="360" t="s">
        <v>320</v>
      </c>
      <c r="K201" s="360" t="s">
        <v>107</v>
      </c>
      <c r="L201" s="360" t="s">
        <v>423</v>
      </c>
      <c r="M201" s="484">
        <v>55969760</v>
      </c>
      <c r="N201" s="484">
        <v>55969760</v>
      </c>
      <c r="O201" s="360" t="s">
        <v>71</v>
      </c>
      <c r="P201" s="360" t="s">
        <v>72</v>
      </c>
      <c r="Q201" s="360" t="s">
        <v>128</v>
      </c>
      <c r="R201" s="30"/>
      <c r="S201" s="364"/>
      <c r="T201" s="364"/>
      <c r="U201" s="365"/>
      <c r="V201" s="366"/>
      <c r="W201" s="367"/>
      <c r="X201" s="368"/>
      <c r="Y201" s="369"/>
      <c r="Z201" s="368"/>
      <c r="AA201" s="366"/>
      <c r="AB201" s="367"/>
      <c r="AC201" s="366"/>
      <c r="AD201" s="365"/>
      <c r="AE201" s="365"/>
      <c r="AF201" s="367"/>
      <c r="AG201" s="370"/>
    </row>
    <row r="202" spans="1:33" s="274" customFormat="1" ht="272.45" customHeight="1" x14ac:dyDescent="0.35">
      <c r="A202" s="371">
        <f t="shared" si="2"/>
        <v>179</v>
      </c>
      <c r="B202" s="360" t="s">
        <v>513</v>
      </c>
      <c r="C202" s="360" t="s">
        <v>137</v>
      </c>
      <c r="D202" s="361">
        <v>80101706</v>
      </c>
      <c r="E202" s="360" t="s">
        <v>622</v>
      </c>
      <c r="F202" s="360" t="s">
        <v>66</v>
      </c>
      <c r="G202" s="360">
        <v>1</v>
      </c>
      <c r="H202" s="363" t="s">
        <v>98</v>
      </c>
      <c r="I202" s="360">
        <v>11.5</v>
      </c>
      <c r="J202" s="360" t="s">
        <v>320</v>
      </c>
      <c r="K202" s="360" t="s">
        <v>107</v>
      </c>
      <c r="L202" s="360" t="s">
        <v>345</v>
      </c>
      <c r="M202" s="484">
        <v>69261280</v>
      </c>
      <c r="N202" s="484">
        <v>69261280</v>
      </c>
      <c r="O202" s="360" t="s">
        <v>71</v>
      </c>
      <c r="P202" s="360" t="s">
        <v>72</v>
      </c>
      <c r="Q202" s="360" t="s">
        <v>128</v>
      </c>
      <c r="R202" s="26"/>
      <c r="S202" s="364"/>
      <c r="T202" s="364"/>
      <c r="U202" s="365"/>
      <c r="V202" s="366"/>
      <c r="W202" s="367"/>
      <c r="X202" s="368"/>
      <c r="Y202" s="369"/>
      <c r="Z202" s="368"/>
      <c r="AA202" s="366"/>
      <c r="AB202" s="367"/>
      <c r="AC202" s="366"/>
      <c r="AD202" s="365"/>
      <c r="AE202" s="365"/>
      <c r="AF202" s="367"/>
      <c r="AG202" s="370"/>
    </row>
    <row r="203" spans="1:33" s="274" customFormat="1" ht="272.45" customHeight="1" x14ac:dyDescent="0.35">
      <c r="A203" s="371">
        <f t="shared" si="2"/>
        <v>180</v>
      </c>
      <c r="B203" s="360" t="s">
        <v>513</v>
      </c>
      <c r="C203" s="360" t="s">
        <v>137</v>
      </c>
      <c r="D203" s="361">
        <v>80101706</v>
      </c>
      <c r="E203" s="360" t="s">
        <v>623</v>
      </c>
      <c r="F203" s="360" t="s">
        <v>66</v>
      </c>
      <c r="G203" s="360">
        <v>1</v>
      </c>
      <c r="H203" s="363" t="s">
        <v>98</v>
      </c>
      <c r="I203" s="360">
        <v>11</v>
      </c>
      <c r="J203" s="360" t="s">
        <v>320</v>
      </c>
      <c r="K203" s="360" t="s">
        <v>107</v>
      </c>
      <c r="L203" s="360" t="s">
        <v>423</v>
      </c>
      <c r="M203" s="484">
        <v>69676640</v>
      </c>
      <c r="N203" s="484">
        <v>69676640</v>
      </c>
      <c r="O203" s="360" t="s">
        <v>71</v>
      </c>
      <c r="P203" s="360" t="s">
        <v>72</v>
      </c>
      <c r="Q203" s="360" t="s">
        <v>128</v>
      </c>
      <c r="R203" s="26"/>
      <c r="S203" s="364"/>
      <c r="T203" s="364"/>
      <c r="U203" s="365"/>
      <c r="V203" s="366"/>
      <c r="W203" s="367"/>
      <c r="X203" s="368"/>
      <c r="Y203" s="369"/>
      <c r="Z203" s="368"/>
      <c r="AA203" s="373"/>
      <c r="AB203" s="367"/>
      <c r="AC203" s="366"/>
      <c r="AD203" s="365"/>
      <c r="AE203" s="365"/>
      <c r="AF203" s="367"/>
      <c r="AG203" s="367"/>
    </row>
    <row r="204" spans="1:33" s="274" customFormat="1" ht="272.45" customHeight="1" x14ac:dyDescent="0.35">
      <c r="A204" s="371">
        <f t="shared" si="2"/>
        <v>181</v>
      </c>
      <c r="B204" s="360" t="s">
        <v>513</v>
      </c>
      <c r="C204" s="360" t="s">
        <v>137</v>
      </c>
      <c r="D204" s="361">
        <v>80101706</v>
      </c>
      <c r="E204" s="360" t="s">
        <v>624</v>
      </c>
      <c r="F204" s="360" t="s">
        <v>66</v>
      </c>
      <c r="G204" s="360">
        <v>1</v>
      </c>
      <c r="H204" s="363" t="s">
        <v>98</v>
      </c>
      <c r="I204" s="360">
        <v>10.5</v>
      </c>
      <c r="J204" s="360" t="s">
        <v>320</v>
      </c>
      <c r="K204" s="360" t="s">
        <v>107</v>
      </c>
      <c r="L204" s="360" t="s">
        <v>423</v>
      </c>
      <c r="M204" s="484">
        <v>31500000</v>
      </c>
      <c r="N204" s="484">
        <v>31500000</v>
      </c>
      <c r="O204" s="360" t="s">
        <v>71</v>
      </c>
      <c r="P204" s="360" t="s">
        <v>72</v>
      </c>
      <c r="Q204" s="360" t="s">
        <v>128</v>
      </c>
      <c r="R204" s="26"/>
      <c r="S204" s="364"/>
      <c r="T204" s="364"/>
      <c r="U204" s="365"/>
      <c r="V204" s="366"/>
      <c r="W204" s="367"/>
      <c r="X204" s="368"/>
      <c r="Y204" s="369"/>
      <c r="Z204" s="368"/>
      <c r="AA204" s="366"/>
      <c r="AB204" s="367"/>
      <c r="AC204" s="366"/>
      <c r="AD204" s="365"/>
      <c r="AE204" s="365"/>
      <c r="AF204" s="367"/>
      <c r="AG204" s="370"/>
    </row>
    <row r="205" spans="1:33" s="274" customFormat="1" ht="272.45" customHeight="1" x14ac:dyDescent="0.35">
      <c r="A205" s="371">
        <f t="shared" si="2"/>
        <v>182</v>
      </c>
      <c r="B205" s="360" t="s">
        <v>513</v>
      </c>
      <c r="C205" s="360" t="s">
        <v>137</v>
      </c>
      <c r="D205" s="361">
        <v>80101706</v>
      </c>
      <c r="E205" s="360" t="s">
        <v>625</v>
      </c>
      <c r="F205" s="360" t="s">
        <v>66</v>
      </c>
      <c r="G205" s="360">
        <v>1</v>
      </c>
      <c r="H205" s="363" t="s">
        <v>98</v>
      </c>
      <c r="I205" s="360">
        <v>10.5</v>
      </c>
      <c r="J205" s="360" t="s">
        <v>320</v>
      </c>
      <c r="K205" s="360" t="s">
        <v>107</v>
      </c>
      <c r="L205" s="360" t="s">
        <v>423</v>
      </c>
      <c r="M205" s="484">
        <v>58877280</v>
      </c>
      <c r="N205" s="484">
        <v>58877280</v>
      </c>
      <c r="O205" s="360" t="s">
        <v>71</v>
      </c>
      <c r="P205" s="360" t="s">
        <v>72</v>
      </c>
      <c r="Q205" s="360" t="s">
        <v>128</v>
      </c>
      <c r="R205" s="26"/>
      <c r="S205" s="364"/>
      <c r="T205" s="364"/>
      <c r="U205" s="365"/>
      <c r="V205" s="366"/>
      <c r="W205" s="367"/>
      <c r="X205" s="368"/>
      <c r="Y205" s="369"/>
      <c r="Z205" s="368"/>
      <c r="AA205" s="366"/>
      <c r="AB205" s="367"/>
      <c r="AC205" s="366"/>
      <c r="AD205" s="365"/>
      <c r="AE205" s="365"/>
      <c r="AF205" s="367"/>
      <c r="AG205" s="370"/>
    </row>
    <row r="206" spans="1:33" s="27" customFormat="1" ht="272.45" customHeight="1" x14ac:dyDescent="0.35">
      <c r="A206" s="371">
        <f t="shared" si="2"/>
        <v>183</v>
      </c>
      <c r="B206" s="360" t="s">
        <v>513</v>
      </c>
      <c r="C206" s="360" t="s">
        <v>137</v>
      </c>
      <c r="D206" s="361">
        <v>80101706</v>
      </c>
      <c r="E206" s="360" t="s">
        <v>626</v>
      </c>
      <c r="F206" s="360" t="s">
        <v>66</v>
      </c>
      <c r="G206" s="360">
        <v>1</v>
      </c>
      <c r="H206" s="363" t="s">
        <v>98</v>
      </c>
      <c r="I206" s="360">
        <v>10.5</v>
      </c>
      <c r="J206" s="360" t="s">
        <v>320</v>
      </c>
      <c r="K206" s="360" t="s">
        <v>107</v>
      </c>
      <c r="L206" s="360" t="s">
        <v>423</v>
      </c>
      <c r="M206" s="484">
        <v>58877280</v>
      </c>
      <c r="N206" s="484">
        <v>58877280</v>
      </c>
      <c r="O206" s="360" t="s">
        <v>71</v>
      </c>
      <c r="P206" s="360" t="s">
        <v>72</v>
      </c>
      <c r="Q206" s="360" t="s">
        <v>128</v>
      </c>
      <c r="R206" s="26"/>
      <c r="S206" s="364"/>
      <c r="T206" s="364"/>
      <c r="U206" s="365"/>
      <c r="V206" s="366"/>
      <c r="W206" s="367"/>
      <c r="X206" s="368"/>
      <c r="Y206" s="369"/>
      <c r="Z206" s="368"/>
      <c r="AA206" s="366"/>
      <c r="AB206" s="367"/>
      <c r="AC206" s="366"/>
      <c r="AD206" s="365"/>
      <c r="AE206" s="365"/>
      <c r="AF206" s="367"/>
      <c r="AG206" s="370"/>
    </row>
    <row r="207" spans="1:33" s="27" customFormat="1" ht="272.45" customHeight="1" x14ac:dyDescent="0.35">
      <c r="A207" s="371">
        <f t="shared" si="2"/>
        <v>184</v>
      </c>
      <c r="B207" s="360" t="s">
        <v>513</v>
      </c>
      <c r="C207" s="360" t="s">
        <v>137</v>
      </c>
      <c r="D207" s="361">
        <v>80101706</v>
      </c>
      <c r="E207" s="360" t="s">
        <v>627</v>
      </c>
      <c r="F207" s="360" t="s">
        <v>66</v>
      </c>
      <c r="G207" s="360">
        <v>1</v>
      </c>
      <c r="H207" s="363" t="s">
        <v>98</v>
      </c>
      <c r="I207" s="360">
        <v>11</v>
      </c>
      <c r="J207" s="360" t="s">
        <v>320</v>
      </c>
      <c r="K207" s="360" t="s">
        <v>107</v>
      </c>
      <c r="L207" s="360" t="s">
        <v>345</v>
      </c>
      <c r="M207" s="484">
        <v>61680960</v>
      </c>
      <c r="N207" s="484">
        <v>61680960</v>
      </c>
      <c r="O207" s="360" t="s">
        <v>71</v>
      </c>
      <c r="P207" s="360" t="s">
        <v>72</v>
      </c>
      <c r="Q207" s="360" t="s">
        <v>128</v>
      </c>
      <c r="R207" s="26"/>
      <c r="S207" s="380"/>
      <c r="T207" s="380"/>
      <c r="U207" s="375"/>
      <c r="V207" s="374"/>
      <c r="W207" s="376"/>
      <c r="X207" s="368"/>
      <c r="Y207" s="369"/>
      <c r="Z207" s="368"/>
      <c r="AA207" s="377"/>
      <c r="AB207" s="376"/>
      <c r="AC207" s="374"/>
      <c r="AD207" s="375"/>
      <c r="AE207" s="375"/>
      <c r="AF207" s="376"/>
      <c r="AG207" s="376"/>
    </row>
    <row r="208" spans="1:33" s="27" customFormat="1" ht="272.45" customHeight="1" x14ac:dyDescent="0.35">
      <c r="A208" s="371">
        <f t="shared" si="2"/>
        <v>185</v>
      </c>
      <c r="B208" s="360" t="s">
        <v>529</v>
      </c>
      <c r="C208" s="360" t="s">
        <v>138</v>
      </c>
      <c r="D208" s="361">
        <v>80101706</v>
      </c>
      <c r="E208" s="360" t="s">
        <v>628</v>
      </c>
      <c r="F208" s="360" t="s">
        <v>66</v>
      </c>
      <c r="G208" s="360">
        <v>1</v>
      </c>
      <c r="H208" s="363" t="s">
        <v>98</v>
      </c>
      <c r="I208" s="360">
        <v>10.5</v>
      </c>
      <c r="J208" s="360" t="s">
        <v>320</v>
      </c>
      <c r="K208" s="360" t="s">
        <v>107</v>
      </c>
      <c r="L208" s="360" t="s">
        <v>423</v>
      </c>
      <c r="M208" s="484">
        <v>58877280</v>
      </c>
      <c r="N208" s="484">
        <v>58877280</v>
      </c>
      <c r="O208" s="360" t="s">
        <v>71</v>
      </c>
      <c r="P208" s="360" t="s">
        <v>72</v>
      </c>
      <c r="Q208" s="360" t="s">
        <v>375</v>
      </c>
      <c r="R208" s="26"/>
      <c r="S208" s="380"/>
      <c r="T208" s="380"/>
      <c r="U208" s="375"/>
      <c r="V208" s="374"/>
      <c r="W208" s="376"/>
      <c r="X208" s="368"/>
      <c r="Y208" s="369"/>
      <c r="Z208" s="368"/>
      <c r="AA208" s="377"/>
      <c r="AB208" s="376"/>
      <c r="AC208" s="374"/>
      <c r="AD208" s="375"/>
      <c r="AE208" s="375"/>
      <c r="AF208" s="376"/>
      <c r="AG208" s="376"/>
    </row>
    <row r="209" spans="1:33" s="27" customFormat="1" ht="272.45" customHeight="1" x14ac:dyDescent="0.35">
      <c r="A209" s="371">
        <f t="shared" si="2"/>
        <v>186</v>
      </c>
      <c r="B209" s="360"/>
      <c r="C209" s="360" t="s">
        <v>361</v>
      </c>
      <c r="D209" s="361">
        <v>80101706</v>
      </c>
      <c r="E209" s="360" t="s">
        <v>629</v>
      </c>
      <c r="F209" s="360" t="s">
        <v>66</v>
      </c>
      <c r="G209" s="360">
        <v>1</v>
      </c>
      <c r="H209" s="363" t="s">
        <v>98</v>
      </c>
      <c r="I209" s="360">
        <v>11.5</v>
      </c>
      <c r="J209" s="360" t="s">
        <v>320</v>
      </c>
      <c r="K209" s="360" t="s">
        <v>69</v>
      </c>
      <c r="L209" s="360" t="s">
        <v>115</v>
      </c>
      <c r="M209" s="484">
        <v>29854000</v>
      </c>
      <c r="N209" s="484">
        <v>29854000</v>
      </c>
      <c r="O209" s="360" t="s">
        <v>71</v>
      </c>
      <c r="P209" s="360" t="s">
        <v>72</v>
      </c>
      <c r="Q209" s="360" t="s">
        <v>677</v>
      </c>
      <c r="R209" s="26"/>
      <c r="S209" s="364"/>
      <c r="T209" s="364"/>
      <c r="U209" s="365"/>
      <c r="V209" s="366"/>
      <c r="W209" s="367"/>
      <c r="X209" s="368"/>
      <c r="Y209" s="369"/>
      <c r="Z209" s="368"/>
      <c r="AA209" s="373"/>
      <c r="AB209" s="367"/>
      <c r="AC209" s="374"/>
      <c r="AD209" s="375"/>
      <c r="AE209" s="375"/>
      <c r="AF209" s="376"/>
      <c r="AG209" s="376"/>
    </row>
    <row r="210" spans="1:33" s="27" customFormat="1" ht="272.45" customHeight="1" x14ac:dyDescent="0.35">
      <c r="A210" s="371">
        <f t="shared" si="2"/>
        <v>187</v>
      </c>
      <c r="B210" s="360" t="s">
        <v>430</v>
      </c>
      <c r="C210" s="360" t="s">
        <v>136</v>
      </c>
      <c r="D210" s="361">
        <v>80101706</v>
      </c>
      <c r="E210" s="360" t="s">
        <v>630</v>
      </c>
      <c r="F210" s="360" t="s">
        <v>66</v>
      </c>
      <c r="G210" s="360">
        <v>1</v>
      </c>
      <c r="H210" s="363" t="s">
        <v>98</v>
      </c>
      <c r="I210" s="360">
        <v>11</v>
      </c>
      <c r="J210" s="360" t="s">
        <v>320</v>
      </c>
      <c r="K210" s="360" t="s">
        <v>107</v>
      </c>
      <c r="L210" s="360" t="s">
        <v>421</v>
      </c>
      <c r="M210" s="484">
        <v>45689600</v>
      </c>
      <c r="N210" s="484">
        <v>45689600</v>
      </c>
      <c r="O210" s="360" t="s">
        <v>71</v>
      </c>
      <c r="P210" s="360" t="s">
        <v>72</v>
      </c>
      <c r="Q210" s="360" t="s">
        <v>377</v>
      </c>
      <c r="R210" s="26"/>
      <c r="S210" s="364"/>
      <c r="T210" s="364"/>
      <c r="U210" s="365"/>
      <c r="V210" s="366"/>
      <c r="W210" s="367"/>
      <c r="X210" s="368"/>
      <c r="Y210" s="369"/>
      <c r="Z210" s="368"/>
      <c r="AA210" s="373"/>
      <c r="AB210" s="367"/>
      <c r="AC210" s="366"/>
      <c r="AD210" s="375"/>
      <c r="AE210" s="375"/>
      <c r="AF210" s="367"/>
      <c r="AG210" s="367"/>
    </row>
    <row r="211" spans="1:33" s="27" customFormat="1" ht="272.45" customHeight="1" x14ac:dyDescent="0.35">
      <c r="A211" s="371">
        <f t="shared" si="2"/>
        <v>188</v>
      </c>
      <c r="B211" s="360" t="s">
        <v>430</v>
      </c>
      <c r="C211" s="360" t="s">
        <v>136</v>
      </c>
      <c r="D211" s="361">
        <v>80101706</v>
      </c>
      <c r="E211" s="360" t="s">
        <v>631</v>
      </c>
      <c r="F211" s="360" t="s">
        <v>66</v>
      </c>
      <c r="G211" s="360">
        <v>1</v>
      </c>
      <c r="H211" s="363" t="s">
        <v>98</v>
      </c>
      <c r="I211" s="360">
        <v>11</v>
      </c>
      <c r="J211" s="360" t="s">
        <v>320</v>
      </c>
      <c r="K211" s="360" t="s">
        <v>107</v>
      </c>
      <c r="L211" s="360" t="s">
        <v>421</v>
      </c>
      <c r="M211" s="484">
        <v>45689600</v>
      </c>
      <c r="N211" s="484">
        <v>45689600</v>
      </c>
      <c r="O211" s="360" t="s">
        <v>71</v>
      </c>
      <c r="P211" s="360" t="s">
        <v>72</v>
      </c>
      <c r="Q211" s="360" t="s">
        <v>377</v>
      </c>
      <c r="R211" s="26"/>
      <c r="S211" s="364"/>
      <c r="T211" s="364"/>
      <c r="U211" s="365"/>
      <c r="V211" s="366"/>
      <c r="W211" s="367"/>
      <c r="X211" s="368"/>
      <c r="Y211" s="369"/>
      <c r="Z211" s="368"/>
      <c r="AA211" s="373"/>
      <c r="AB211" s="367"/>
      <c r="AC211" s="366"/>
      <c r="AD211" s="365"/>
      <c r="AE211" s="365"/>
      <c r="AF211" s="367"/>
      <c r="AG211" s="367"/>
    </row>
    <row r="212" spans="1:33" s="274" customFormat="1" ht="272.45" customHeight="1" x14ac:dyDescent="0.35">
      <c r="A212" s="371">
        <f t="shared" si="2"/>
        <v>189</v>
      </c>
      <c r="B212" s="360" t="s">
        <v>430</v>
      </c>
      <c r="C212" s="360" t="s">
        <v>136</v>
      </c>
      <c r="D212" s="361">
        <v>80101706</v>
      </c>
      <c r="E212" s="360" t="s">
        <v>632</v>
      </c>
      <c r="F212" s="360" t="s">
        <v>66</v>
      </c>
      <c r="G212" s="360">
        <v>1</v>
      </c>
      <c r="H212" s="363" t="s">
        <v>98</v>
      </c>
      <c r="I212" s="360">
        <v>11</v>
      </c>
      <c r="J212" s="360" t="s">
        <v>320</v>
      </c>
      <c r="K212" s="360" t="s">
        <v>107</v>
      </c>
      <c r="L212" s="360" t="s">
        <v>421</v>
      </c>
      <c r="M212" s="484">
        <v>61680960</v>
      </c>
      <c r="N212" s="484">
        <v>61680960</v>
      </c>
      <c r="O212" s="360" t="s">
        <v>71</v>
      </c>
      <c r="P212" s="360" t="s">
        <v>72</v>
      </c>
      <c r="Q212" s="360" t="s">
        <v>377</v>
      </c>
      <c r="R212" s="26"/>
      <c r="S212" s="364"/>
      <c r="T212" s="364"/>
      <c r="U212" s="365"/>
      <c r="V212" s="366"/>
      <c r="W212" s="367"/>
      <c r="X212" s="368"/>
      <c r="Y212" s="369"/>
      <c r="Z212" s="368"/>
      <c r="AA212" s="373"/>
      <c r="AB212" s="367"/>
      <c r="AC212" s="366"/>
      <c r="AD212" s="375"/>
      <c r="AE212" s="375"/>
      <c r="AF212" s="367"/>
      <c r="AG212" s="367"/>
    </row>
    <row r="213" spans="1:33" s="274" customFormat="1" ht="272.45" customHeight="1" x14ac:dyDescent="0.35">
      <c r="A213" s="371">
        <f t="shared" si="2"/>
        <v>190</v>
      </c>
      <c r="B213" s="360" t="s">
        <v>430</v>
      </c>
      <c r="C213" s="360" t="s">
        <v>136</v>
      </c>
      <c r="D213" s="361">
        <v>80101706</v>
      </c>
      <c r="E213" s="360" t="s">
        <v>633</v>
      </c>
      <c r="F213" s="360" t="s">
        <v>66</v>
      </c>
      <c r="G213" s="360">
        <v>1</v>
      </c>
      <c r="H213" s="363" t="s">
        <v>98</v>
      </c>
      <c r="I213" s="360">
        <v>11</v>
      </c>
      <c r="J213" s="360" t="s">
        <v>320</v>
      </c>
      <c r="K213" s="360" t="s">
        <v>107</v>
      </c>
      <c r="L213" s="360" t="s">
        <v>421</v>
      </c>
      <c r="M213" s="484">
        <v>61680960</v>
      </c>
      <c r="N213" s="484">
        <v>61680960</v>
      </c>
      <c r="O213" s="360" t="s">
        <v>71</v>
      </c>
      <c r="P213" s="360" t="s">
        <v>72</v>
      </c>
      <c r="Q213" s="360" t="s">
        <v>377</v>
      </c>
      <c r="R213" s="26"/>
      <c r="S213" s="364"/>
      <c r="T213" s="364"/>
      <c r="U213" s="365"/>
      <c r="V213" s="366"/>
      <c r="W213" s="367"/>
      <c r="X213" s="368"/>
      <c r="Y213" s="369"/>
      <c r="Z213" s="368"/>
      <c r="AA213" s="373"/>
      <c r="AB213" s="367"/>
      <c r="AC213" s="366"/>
      <c r="AD213" s="365"/>
      <c r="AE213" s="365"/>
      <c r="AF213" s="367"/>
      <c r="AG213" s="367"/>
    </row>
    <row r="214" spans="1:33" s="274" customFormat="1" ht="272.45" customHeight="1" x14ac:dyDescent="0.55000000000000004">
      <c r="A214" s="371">
        <f t="shared" si="2"/>
        <v>191</v>
      </c>
      <c r="B214" s="360" t="s">
        <v>430</v>
      </c>
      <c r="C214" s="360" t="s">
        <v>136</v>
      </c>
      <c r="D214" s="361">
        <v>80101706</v>
      </c>
      <c r="E214" s="360" t="s">
        <v>634</v>
      </c>
      <c r="F214" s="360" t="s">
        <v>66</v>
      </c>
      <c r="G214" s="360">
        <v>1</v>
      </c>
      <c r="H214" s="363" t="s">
        <v>98</v>
      </c>
      <c r="I214" s="360">
        <v>11</v>
      </c>
      <c r="J214" s="360" t="s">
        <v>320</v>
      </c>
      <c r="K214" s="360" t="s">
        <v>107</v>
      </c>
      <c r="L214" s="360" t="s">
        <v>421</v>
      </c>
      <c r="M214" s="484">
        <v>61680960</v>
      </c>
      <c r="N214" s="484">
        <v>61680960</v>
      </c>
      <c r="O214" s="360" t="s">
        <v>71</v>
      </c>
      <c r="P214" s="360" t="s">
        <v>72</v>
      </c>
      <c r="Q214" s="360" t="s">
        <v>377</v>
      </c>
      <c r="R214" s="26"/>
      <c r="S214" s="394"/>
      <c r="T214" s="394"/>
      <c r="U214" s="394"/>
      <c r="V214" s="394"/>
      <c r="W214" s="394"/>
      <c r="X214" s="395"/>
      <c r="Y214" s="395"/>
      <c r="Z214" s="395"/>
      <c r="AA214" s="394"/>
      <c r="AB214" s="394"/>
      <c r="AC214" s="394"/>
      <c r="AD214" s="394"/>
      <c r="AE214" s="394"/>
      <c r="AF214" s="394"/>
      <c r="AG214" s="394"/>
    </row>
    <row r="215" spans="1:33" s="274" customFormat="1" ht="272.45" customHeight="1" x14ac:dyDescent="0.35">
      <c r="A215" s="371">
        <f t="shared" si="2"/>
        <v>192</v>
      </c>
      <c r="B215" s="360" t="s">
        <v>430</v>
      </c>
      <c r="C215" s="360" t="s">
        <v>136</v>
      </c>
      <c r="D215" s="361">
        <v>80101706</v>
      </c>
      <c r="E215" s="360" t="s">
        <v>635</v>
      </c>
      <c r="F215" s="360" t="s">
        <v>66</v>
      </c>
      <c r="G215" s="360">
        <v>1</v>
      </c>
      <c r="H215" s="363" t="s">
        <v>98</v>
      </c>
      <c r="I215" s="360">
        <v>11</v>
      </c>
      <c r="J215" s="360" t="s">
        <v>320</v>
      </c>
      <c r="K215" s="360" t="s">
        <v>107</v>
      </c>
      <c r="L215" s="360" t="s">
        <v>421</v>
      </c>
      <c r="M215" s="484">
        <v>61680960</v>
      </c>
      <c r="N215" s="484">
        <v>61680960</v>
      </c>
      <c r="O215" s="360" t="s">
        <v>71</v>
      </c>
      <c r="P215" s="360" t="s">
        <v>72</v>
      </c>
      <c r="Q215" s="360" t="s">
        <v>377</v>
      </c>
      <c r="R215" s="26"/>
      <c r="S215" s="364"/>
      <c r="T215" s="364"/>
      <c r="U215" s="365"/>
      <c r="V215" s="366"/>
      <c r="W215" s="367"/>
      <c r="X215" s="368"/>
      <c r="Y215" s="369"/>
      <c r="Z215" s="368"/>
      <c r="AA215" s="373"/>
      <c r="AB215" s="367"/>
      <c r="AC215" s="374"/>
      <c r="AD215" s="375"/>
      <c r="AE215" s="375"/>
      <c r="AF215" s="376"/>
      <c r="AG215" s="376"/>
    </row>
    <row r="216" spans="1:33" s="274" customFormat="1" ht="272.45" customHeight="1" x14ac:dyDescent="0.35">
      <c r="A216" s="371">
        <f t="shared" si="2"/>
        <v>193</v>
      </c>
      <c r="B216" s="360" t="s">
        <v>472</v>
      </c>
      <c r="C216" s="360" t="s">
        <v>354</v>
      </c>
      <c r="D216" s="361">
        <v>80101706</v>
      </c>
      <c r="E216" s="360" t="s">
        <v>636</v>
      </c>
      <c r="F216" s="360" t="s">
        <v>66</v>
      </c>
      <c r="G216" s="360">
        <v>1</v>
      </c>
      <c r="H216" s="363" t="s">
        <v>98</v>
      </c>
      <c r="I216" s="360">
        <v>10.5</v>
      </c>
      <c r="J216" s="360" t="s">
        <v>320</v>
      </c>
      <c r="K216" s="360" t="s">
        <v>107</v>
      </c>
      <c r="L216" s="360" t="s">
        <v>424</v>
      </c>
      <c r="M216" s="484">
        <v>31619280</v>
      </c>
      <c r="N216" s="484">
        <v>31619280</v>
      </c>
      <c r="O216" s="360" t="s">
        <v>71</v>
      </c>
      <c r="P216" s="360" t="s">
        <v>72</v>
      </c>
      <c r="Q216" s="360" t="s">
        <v>313</v>
      </c>
      <c r="R216" s="26"/>
      <c r="S216" s="364"/>
      <c r="T216" s="364"/>
      <c r="U216" s="365"/>
      <c r="V216" s="366"/>
      <c r="W216" s="367"/>
      <c r="X216" s="368"/>
      <c r="Y216" s="369"/>
      <c r="Z216" s="368"/>
      <c r="AA216" s="373"/>
      <c r="AB216" s="367"/>
      <c r="AC216" s="374"/>
      <c r="AD216" s="375"/>
      <c r="AE216" s="375"/>
      <c r="AF216" s="376"/>
      <c r="AG216" s="376"/>
    </row>
    <row r="217" spans="1:33" s="274" customFormat="1" ht="345.95" customHeight="1" x14ac:dyDescent="0.35">
      <c r="A217" s="371">
        <f t="shared" si="2"/>
        <v>194</v>
      </c>
      <c r="B217" s="360" t="s">
        <v>472</v>
      </c>
      <c r="C217" s="360" t="s">
        <v>357</v>
      </c>
      <c r="D217" s="361">
        <v>80101706</v>
      </c>
      <c r="E217" s="360" t="s">
        <v>637</v>
      </c>
      <c r="F217" s="360" t="s">
        <v>66</v>
      </c>
      <c r="G217" s="360">
        <v>1</v>
      </c>
      <c r="H217" s="363" t="s">
        <v>98</v>
      </c>
      <c r="I217" s="360">
        <v>11</v>
      </c>
      <c r="J217" s="360" t="s">
        <v>320</v>
      </c>
      <c r="K217" s="360" t="s">
        <v>107</v>
      </c>
      <c r="L217" s="360" t="s">
        <v>424</v>
      </c>
      <c r="M217" s="484">
        <v>285560000</v>
      </c>
      <c r="N217" s="484">
        <v>28556000</v>
      </c>
      <c r="O217" s="360" t="s">
        <v>71</v>
      </c>
      <c r="P217" s="360" t="s">
        <v>72</v>
      </c>
      <c r="Q217" s="360" t="s">
        <v>359</v>
      </c>
      <c r="R217" s="26"/>
      <c r="S217" s="364"/>
      <c r="T217" s="364"/>
      <c r="U217" s="365"/>
      <c r="V217" s="366"/>
      <c r="W217" s="367"/>
      <c r="X217" s="368"/>
      <c r="Y217" s="369"/>
      <c r="Z217" s="368"/>
      <c r="AA217" s="373"/>
      <c r="AB217" s="367"/>
      <c r="AC217" s="366"/>
      <c r="AD217" s="375"/>
      <c r="AE217" s="375"/>
      <c r="AF217" s="367"/>
      <c r="AG217" s="367"/>
    </row>
    <row r="218" spans="1:33" s="274" customFormat="1" ht="363.6" customHeight="1" x14ac:dyDescent="0.35">
      <c r="A218" s="371">
        <f t="shared" ref="A218:A230" si="3">SUM(A217+1)</f>
        <v>195</v>
      </c>
      <c r="B218" s="360" t="s">
        <v>430</v>
      </c>
      <c r="C218" s="360" t="s">
        <v>361</v>
      </c>
      <c r="D218" s="361">
        <v>80101706</v>
      </c>
      <c r="E218" s="360" t="s">
        <v>638</v>
      </c>
      <c r="F218" s="360" t="s">
        <v>66</v>
      </c>
      <c r="G218" s="360">
        <v>1</v>
      </c>
      <c r="H218" s="363" t="s">
        <v>98</v>
      </c>
      <c r="I218" s="360">
        <v>11.5</v>
      </c>
      <c r="J218" s="360" t="s">
        <v>320</v>
      </c>
      <c r="K218" s="360" t="s">
        <v>107</v>
      </c>
      <c r="L218" s="360" t="s">
        <v>426</v>
      </c>
      <c r="M218" s="484">
        <v>64484640</v>
      </c>
      <c r="N218" s="484">
        <v>64484640</v>
      </c>
      <c r="O218" s="360" t="s">
        <v>71</v>
      </c>
      <c r="P218" s="360" t="s">
        <v>72</v>
      </c>
      <c r="Q218" s="360" t="s">
        <v>362</v>
      </c>
      <c r="R218" s="26"/>
      <c r="S218" s="364"/>
      <c r="T218" s="364"/>
      <c r="U218" s="365"/>
      <c r="V218" s="366"/>
      <c r="W218" s="367"/>
      <c r="X218" s="368"/>
      <c r="Y218" s="369"/>
      <c r="Z218" s="368"/>
      <c r="AA218" s="373"/>
      <c r="AB218" s="367"/>
      <c r="AC218" s="366"/>
      <c r="AD218" s="365"/>
      <c r="AE218" s="365"/>
      <c r="AF218" s="367"/>
      <c r="AG218" s="367"/>
    </row>
    <row r="219" spans="1:33" s="274" customFormat="1" ht="272.45" customHeight="1" x14ac:dyDescent="0.35">
      <c r="A219" s="371">
        <f t="shared" si="3"/>
        <v>196</v>
      </c>
      <c r="B219" s="360" t="s">
        <v>430</v>
      </c>
      <c r="C219" s="360" t="s">
        <v>361</v>
      </c>
      <c r="D219" s="361">
        <v>80101706</v>
      </c>
      <c r="E219" s="360" t="s">
        <v>639</v>
      </c>
      <c r="F219" s="360" t="s">
        <v>66</v>
      </c>
      <c r="G219" s="360">
        <v>1</v>
      </c>
      <c r="H219" s="363" t="s">
        <v>98</v>
      </c>
      <c r="I219" s="360">
        <v>11.5</v>
      </c>
      <c r="J219" s="360" t="s">
        <v>320</v>
      </c>
      <c r="K219" s="360" t="s">
        <v>107</v>
      </c>
      <c r="L219" s="360" t="s">
        <v>426</v>
      </c>
      <c r="M219" s="484">
        <v>64484640</v>
      </c>
      <c r="N219" s="484">
        <v>64484640</v>
      </c>
      <c r="O219" s="360" t="s">
        <v>71</v>
      </c>
      <c r="P219" s="360" t="s">
        <v>72</v>
      </c>
      <c r="Q219" s="360" t="s">
        <v>362</v>
      </c>
      <c r="R219" s="26"/>
      <c r="S219" s="364"/>
      <c r="T219" s="364"/>
      <c r="U219" s="365"/>
      <c r="V219" s="366"/>
      <c r="W219" s="367"/>
      <c r="X219" s="368"/>
      <c r="Y219" s="369"/>
      <c r="Z219" s="368"/>
      <c r="AA219" s="373"/>
      <c r="AB219" s="367"/>
      <c r="AC219" s="366"/>
      <c r="AD219" s="375"/>
      <c r="AE219" s="375"/>
      <c r="AF219" s="367"/>
      <c r="AG219" s="367"/>
    </row>
    <row r="220" spans="1:33" s="274" customFormat="1" ht="272.45" customHeight="1" x14ac:dyDescent="0.55000000000000004">
      <c r="A220" s="371">
        <f t="shared" si="3"/>
        <v>197</v>
      </c>
      <c r="B220" s="360" t="s">
        <v>430</v>
      </c>
      <c r="C220" s="360" t="s">
        <v>376</v>
      </c>
      <c r="D220" s="361">
        <v>80101706</v>
      </c>
      <c r="E220" s="360" t="s">
        <v>640</v>
      </c>
      <c r="F220" s="360" t="s">
        <v>66</v>
      </c>
      <c r="G220" s="360">
        <v>1</v>
      </c>
      <c r="H220" s="363" t="s">
        <v>98</v>
      </c>
      <c r="I220" s="360">
        <v>11</v>
      </c>
      <c r="J220" s="360" t="s">
        <v>320</v>
      </c>
      <c r="K220" s="360" t="s">
        <v>107</v>
      </c>
      <c r="L220" s="360" t="s">
        <v>676</v>
      </c>
      <c r="M220" s="484">
        <v>29854000</v>
      </c>
      <c r="N220" s="484">
        <v>29854000</v>
      </c>
      <c r="O220" s="360" t="s">
        <v>71</v>
      </c>
      <c r="P220" s="360" t="s">
        <v>72</v>
      </c>
      <c r="Q220" s="360" t="s">
        <v>372</v>
      </c>
      <c r="R220" s="26"/>
      <c r="S220" s="394"/>
      <c r="T220" s="394"/>
      <c r="U220" s="394"/>
      <c r="V220" s="394"/>
      <c r="W220" s="394"/>
      <c r="X220" s="395"/>
      <c r="Y220" s="395"/>
      <c r="Z220" s="395"/>
      <c r="AA220" s="394"/>
      <c r="AB220" s="394"/>
      <c r="AC220" s="394"/>
      <c r="AD220" s="394"/>
      <c r="AE220" s="394"/>
      <c r="AF220" s="394"/>
      <c r="AG220" s="394"/>
    </row>
    <row r="221" spans="1:33" s="274" customFormat="1" ht="272.45" customHeight="1" x14ac:dyDescent="0.55000000000000004">
      <c r="A221" s="371">
        <f t="shared" si="3"/>
        <v>198</v>
      </c>
      <c r="B221" s="360" t="s">
        <v>641</v>
      </c>
      <c r="C221" s="360" t="s">
        <v>371</v>
      </c>
      <c r="D221" s="361">
        <v>80101706</v>
      </c>
      <c r="E221" s="360" t="s">
        <v>642</v>
      </c>
      <c r="F221" s="360" t="s">
        <v>66</v>
      </c>
      <c r="G221" s="360">
        <v>1</v>
      </c>
      <c r="H221" s="363" t="s">
        <v>98</v>
      </c>
      <c r="I221" s="360">
        <v>11</v>
      </c>
      <c r="J221" s="360" t="s">
        <v>320</v>
      </c>
      <c r="K221" s="360" t="s">
        <v>107</v>
      </c>
      <c r="L221" s="360" t="s">
        <v>421</v>
      </c>
      <c r="M221" s="484">
        <v>75387840</v>
      </c>
      <c r="N221" s="484">
        <v>75387840</v>
      </c>
      <c r="O221" s="360" t="s">
        <v>71</v>
      </c>
      <c r="P221" s="360" t="s">
        <v>72</v>
      </c>
      <c r="Q221" s="360" t="s">
        <v>129</v>
      </c>
      <c r="R221" s="26"/>
      <c r="S221" s="394"/>
      <c r="T221" s="394"/>
      <c r="U221" s="394"/>
      <c r="V221" s="394"/>
      <c r="W221" s="394"/>
      <c r="X221" s="395"/>
      <c r="Y221" s="395"/>
      <c r="Z221" s="395"/>
      <c r="AA221" s="394"/>
      <c r="AB221" s="394"/>
      <c r="AC221" s="394"/>
      <c r="AD221" s="394"/>
      <c r="AE221" s="394"/>
      <c r="AF221" s="394"/>
      <c r="AG221" s="394"/>
    </row>
    <row r="222" spans="1:33" s="274" customFormat="1" ht="272.45" customHeight="1" x14ac:dyDescent="0.55000000000000004">
      <c r="A222" s="371">
        <f t="shared" si="3"/>
        <v>199</v>
      </c>
      <c r="B222" s="360" t="s">
        <v>513</v>
      </c>
      <c r="C222" s="360" t="s">
        <v>371</v>
      </c>
      <c r="D222" s="361">
        <v>80101706</v>
      </c>
      <c r="E222" s="360" t="s">
        <v>643</v>
      </c>
      <c r="F222" s="360" t="s">
        <v>66</v>
      </c>
      <c r="G222" s="360">
        <v>1</v>
      </c>
      <c r="H222" s="363" t="s">
        <v>98</v>
      </c>
      <c r="I222" s="360">
        <v>4</v>
      </c>
      <c r="J222" s="360" t="s">
        <v>320</v>
      </c>
      <c r="K222" s="360" t="s">
        <v>107</v>
      </c>
      <c r="L222" s="360" t="s">
        <v>345</v>
      </c>
      <c r="M222" s="484">
        <v>60000000</v>
      </c>
      <c r="N222" s="484">
        <v>60000000</v>
      </c>
      <c r="O222" s="360" t="s">
        <v>71</v>
      </c>
      <c r="P222" s="360" t="s">
        <v>72</v>
      </c>
      <c r="Q222" s="360" t="s">
        <v>129</v>
      </c>
      <c r="R222" s="26"/>
      <c r="S222" s="394"/>
      <c r="T222" s="394"/>
      <c r="U222" s="394"/>
      <c r="V222" s="394"/>
      <c r="W222" s="394"/>
      <c r="X222" s="395"/>
      <c r="Y222" s="395"/>
      <c r="Z222" s="395"/>
      <c r="AA222" s="394"/>
      <c r="AB222" s="394"/>
      <c r="AC222" s="394"/>
      <c r="AD222" s="394"/>
      <c r="AE222" s="394"/>
      <c r="AF222" s="394"/>
      <c r="AG222" s="394"/>
    </row>
    <row r="223" spans="1:33" s="274" customFormat="1" ht="193.5" customHeight="1" x14ac:dyDescent="0.35">
      <c r="A223" s="371">
        <f t="shared" si="3"/>
        <v>200</v>
      </c>
      <c r="B223" s="360" t="s">
        <v>529</v>
      </c>
      <c r="C223" s="360" t="s">
        <v>365</v>
      </c>
      <c r="D223" s="361">
        <v>80101706</v>
      </c>
      <c r="E223" s="360" t="s">
        <v>644</v>
      </c>
      <c r="F223" s="360" t="s">
        <v>66</v>
      </c>
      <c r="G223" s="360">
        <v>1</v>
      </c>
      <c r="H223" s="363" t="s">
        <v>98</v>
      </c>
      <c r="I223" s="360">
        <v>11</v>
      </c>
      <c r="J223" s="360" t="s">
        <v>320</v>
      </c>
      <c r="K223" s="360" t="s">
        <v>107</v>
      </c>
      <c r="L223" s="360" t="s">
        <v>423</v>
      </c>
      <c r="M223" s="484">
        <v>99946000</v>
      </c>
      <c r="N223" s="484">
        <v>99946000</v>
      </c>
      <c r="O223" s="360" t="s">
        <v>71</v>
      </c>
      <c r="P223" s="360" t="s">
        <v>72</v>
      </c>
      <c r="Q223" s="360" t="s">
        <v>366</v>
      </c>
      <c r="R223" s="26"/>
      <c r="S223" s="364"/>
      <c r="T223" s="364"/>
      <c r="U223" s="365"/>
      <c r="V223" s="366"/>
      <c r="W223" s="367"/>
      <c r="X223" s="368"/>
      <c r="Y223" s="369"/>
      <c r="Z223" s="368"/>
      <c r="AA223" s="373"/>
      <c r="AB223" s="367"/>
      <c r="AC223" s="366"/>
      <c r="AD223" s="375"/>
      <c r="AE223" s="375"/>
      <c r="AF223" s="367"/>
      <c r="AG223" s="367"/>
    </row>
    <row r="224" spans="1:33" s="274" customFormat="1" ht="165.95" customHeight="1" x14ac:dyDescent="0.35">
      <c r="A224" s="371">
        <f t="shared" si="3"/>
        <v>201</v>
      </c>
      <c r="B224" s="360" t="s">
        <v>527</v>
      </c>
      <c r="C224" s="360" t="s">
        <v>139</v>
      </c>
      <c r="D224" s="361">
        <v>80101706</v>
      </c>
      <c r="E224" s="360" t="s">
        <v>645</v>
      </c>
      <c r="F224" s="360" t="s">
        <v>66</v>
      </c>
      <c r="G224" s="360">
        <v>1</v>
      </c>
      <c r="H224" s="363" t="s">
        <v>98</v>
      </c>
      <c r="I224" s="360">
        <v>10.5</v>
      </c>
      <c r="J224" s="360" t="s">
        <v>320</v>
      </c>
      <c r="K224" s="360" t="s">
        <v>107</v>
      </c>
      <c r="L224" s="360" t="s">
        <v>423</v>
      </c>
      <c r="M224" s="484">
        <v>93767520</v>
      </c>
      <c r="N224" s="484">
        <v>93767520</v>
      </c>
      <c r="O224" s="360" t="s">
        <v>71</v>
      </c>
      <c r="P224" s="360" t="s">
        <v>72</v>
      </c>
      <c r="Q224" s="360" t="s">
        <v>367</v>
      </c>
      <c r="R224" s="26"/>
      <c r="S224" s="364"/>
      <c r="T224" s="364"/>
      <c r="U224" s="365"/>
      <c r="V224" s="366"/>
      <c r="W224" s="367"/>
      <c r="X224" s="368"/>
      <c r="Y224" s="369"/>
      <c r="Z224" s="368"/>
      <c r="AA224" s="373"/>
      <c r="AB224" s="367"/>
      <c r="AC224" s="366"/>
      <c r="AD224" s="365"/>
      <c r="AE224" s="365"/>
      <c r="AF224" s="367"/>
      <c r="AG224" s="367"/>
    </row>
    <row r="225" spans="1:33" s="274" customFormat="1" ht="165.95" customHeight="1" x14ac:dyDescent="0.35">
      <c r="A225" s="371">
        <f t="shared" si="3"/>
        <v>202</v>
      </c>
      <c r="B225" s="360" t="s">
        <v>527</v>
      </c>
      <c r="C225" s="360" t="s">
        <v>139</v>
      </c>
      <c r="D225" s="361">
        <v>80101706</v>
      </c>
      <c r="E225" s="360" t="s">
        <v>646</v>
      </c>
      <c r="F225" s="360" t="s">
        <v>66</v>
      </c>
      <c r="G225" s="360">
        <v>1</v>
      </c>
      <c r="H225" s="363" t="s">
        <v>98</v>
      </c>
      <c r="I225" s="360">
        <v>10.5</v>
      </c>
      <c r="J225" s="360" t="s">
        <v>320</v>
      </c>
      <c r="K225" s="360" t="s">
        <v>107</v>
      </c>
      <c r="L225" s="360" t="s">
        <v>423</v>
      </c>
      <c r="M225" s="484">
        <v>87225600</v>
      </c>
      <c r="N225" s="484">
        <v>87225600</v>
      </c>
      <c r="O225" s="360" t="s">
        <v>71</v>
      </c>
      <c r="P225" s="360" t="s">
        <v>72</v>
      </c>
      <c r="Q225" s="360" t="s">
        <v>367</v>
      </c>
      <c r="R225" s="26"/>
      <c r="S225" s="364"/>
      <c r="T225" s="364"/>
      <c r="U225" s="365"/>
      <c r="V225" s="366"/>
      <c r="W225" s="367"/>
      <c r="X225" s="368"/>
      <c r="Y225" s="369"/>
      <c r="Z225" s="368"/>
      <c r="AA225" s="373"/>
      <c r="AB225" s="367"/>
      <c r="AC225" s="366"/>
      <c r="AD225" s="375"/>
      <c r="AE225" s="375"/>
      <c r="AF225" s="367"/>
      <c r="AG225" s="367"/>
    </row>
    <row r="226" spans="1:33" s="274" customFormat="1" ht="141" customHeight="1" x14ac:dyDescent="0.35">
      <c r="A226" s="371">
        <f t="shared" si="3"/>
        <v>203</v>
      </c>
      <c r="B226" s="360" t="s">
        <v>641</v>
      </c>
      <c r="C226" s="360" t="s">
        <v>317</v>
      </c>
      <c r="D226" s="361">
        <v>80101706</v>
      </c>
      <c r="E226" s="360" t="s">
        <v>647</v>
      </c>
      <c r="F226" s="360" t="s">
        <v>66</v>
      </c>
      <c r="G226" s="360">
        <v>1</v>
      </c>
      <c r="H226" s="363" t="s">
        <v>98</v>
      </c>
      <c r="I226" s="360">
        <v>10.5</v>
      </c>
      <c r="J226" s="360" t="s">
        <v>320</v>
      </c>
      <c r="K226" s="360" t="s">
        <v>107</v>
      </c>
      <c r="L226" s="360" t="s">
        <v>421</v>
      </c>
      <c r="M226" s="484">
        <v>63238560</v>
      </c>
      <c r="N226" s="484">
        <v>63238560</v>
      </c>
      <c r="O226" s="360" t="s">
        <v>71</v>
      </c>
      <c r="P226" s="360" t="s">
        <v>72</v>
      </c>
      <c r="Q226" s="360" t="s">
        <v>341</v>
      </c>
      <c r="R226" s="26"/>
      <c r="S226" s="364"/>
      <c r="T226" s="364"/>
      <c r="U226" s="365"/>
      <c r="V226" s="366"/>
      <c r="W226" s="367"/>
      <c r="X226" s="368"/>
      <c r="Y226" s="369"/>
      <c r="Z226" s="368"/>
      <c r="AA226" s="373"/>
      <c r="AB226" s="367"/>
      <c r="AC226" s="366"/>
      <c r="AD226" s="375"/>
      <c r="AE226" s="375"/>
      <c r="AF226" s="367"/>
      <c r="AG226" s="367"/>
    </row>
    <row r="227" spans="1:33" s="274" customFormat="1" ht="141" customHeight="1" x14ac:dyDescent="0.35">
      <c r="A227" s="371">
        <f t="shared" si="3"/>
        <v>204</v>
      </c>
      <c r="B227" s="360" t="s">
        <v>641</v>
      </c>
      <c r="C227" s="360" t="s">
        <v>317</v>
      </c>
      <c r="D227" s="361">
        <v>80101706</v>
      </c>
      <c r="E227" s="360" t="s">
        <v>648</v>
      </c>
      <c r="F227" s="360" t="s">
        <v>66</v>
      </c>
      <c r="G227" s="360">
        <v>1</v>
      </c>
      <c r="H227" s="363" t="s">
        <v>98</v>
      </c>
      <c r="I227" s="360">
        <v>10.5</v>
      </c>
      <c r="J227" s="360" t="s">
        <v>320</v>
      </c>
      <c r="K227" s="360" t="s">
        <v>107</v>
      </c>
      <c r="L227" s="360" t="s">
        <v>421</v>
      </c>
      <c r="M227" s="484">
        <v>63238560</v>
      </c>
      <c r="N227" s="484">
        <v>63238560</v>
      </c>
      <c r="O227" s="360" t="s">
        <v>71</v>
      </c>
      <c r="P227" s="360" t="s">
        <v>72</v>
      </c>
      <c r="Q227" s="360" t="s">
        <v>341</v>
      </c>
      <c r="R227" s="26"/>
      <c r="S227" s="364"/>
      <c r="T227" s="364"/>
      <c r="U227" s="365"/>
      <c r="V227" s="366"/>
      <c r="W227" s="367"/>
      <c r="X227" s="368"/>
      <c r="Y227" s="369"/>
      <c r="Z227" s="368"/>
      <c r="AA227" s="373"/>
      <c r="AB227" s="367"/>
      <c r="AC227" s="366"/>
      <c r="AD227" s="365"/>
      <c r="AE227" s="365"/>
      <c r="AF227" s="367"/>
      <c r="AG227" s="367"/>
    </row>
    <row r="228" spans="1:33" s="309" customFormat="1" ht="171.6" customHeight="1" x14ac:dyDescent="0.55000000000000004">
      <c r="A228" s="371">
        <f t="shared" si="3"/>
        <v>205</v>
      </c>
      <c r="B228" s="360" t="s">
        <v>641</v>
      </c>
      <c r="C228" s="360" t="s">
        <v>317</v>
      </c>
      <c r="D228" s="361">
        <v>80101706</v>
      </c>
      <c r="E228" s="360" t="s">
        <v>649</v>
      </c>
      <c r="F228" s="360" t="s">
        <v>66</v>
      </c>
      <c r="G228" s="360">
        <v>1</v>
      </c>
      <c r="H228" s="363" t="s">
        <v>98</v>
      </c>
      <c r="I228" s="360">
        <v>10.5</v>
      </c>
      <c r="J228" s="360" t="s">
        <v>320</v>
      </c>
      <c r="K228" s="360" t="s">
        <v>107</v>
      </c>
      <c r="L228" s="360" t="s">
        <v>421</v>
      </c>
      <c r="M228" s="484">
        <v>63238560</v>
      </c>
      <c r="N228" s="484">
        <v>63238560</v>
      </c>
      <c r="O228" s="360" t="s">
        <v>71</v>
      </c>
      <c r="P228" s="360" t="s">
        <v>72</v>
      </c>
      <c r="Q228" s="360" t="s">
        <v>341</v>
      </c>
      <c r="R228" s="28"/>
      <c r="S228" s="392"/>
      <c r="T228" s="392"/>
      <c r="U228" s="392"/>
      <c r="V228" s="392"/>
      <c r="W228" s="392"/>
      <c r="X228" s="393"/>
      <c r="Y228" s="393"/>
      <c r="Z228" s="393"/>
      <c r="AA228" s="392"/>
      <c r="AB228" s="392"/>
      <c r="AC228" s="392"/>
      <c r="AD228" s="392"/>
      <c r="AE228" s="392"/>
      <c r="AF228" s="392"/>
      <c r="AG228" s="392"/>
    </row>
    <row r="229" spans="1:33" s="309" customFormat="1" ht="171.6" customHeight="1" x14ac:dyDescent="0.55000000000000004">
      <c r="A229" s="371">
        <f t="shared" si="3"/>
        <v>206</v>
      </c>
      <c r="B229" s="360" t="s">
        <v>641</v>
      </c>
      <c r="C229" s="360" t="s">
        <v>317</v>
      </c>
      <c r="D229" s="361">
        <v>80101706</v>
      </c>
      <c r="E229" s="360" t="s">
        <v>650</v>
      </c>
      <c r="F229" s="360" t="s">
        <v>66</v>
      </c>
      <c r="G229" s="360">
        <v>1</v>
      </c>
      <c r="H229" s="363" t="s">
        <v>98</v>
      </c>
      <c r="I229" s="360">
        <v>10.5</v>
      </c>
      <c r="J229" s="360" t="s">
        <v>320</v>
      </c>
      <c r="K229" s="360" t="s">
        <v>107</v>
      </c>
      <c r="L229" s="360" t="s">
        <v>421</v>
      </c>
      <c r="M229" s="484">
        <v>63238560</v>
      </c>
      <c r="N229" s="484">
        <v>63238560</v>
      </c>
      <c r="O229" s="360" t="s">
        <v>71</v>
      </c>
      <c r="P229" s="360" t="s">
        <v>72</v>
      </c>
      <c r="Q229" s="360" t="s">
        <v>341</v>
      </c>
      <c r="R229" s="28"/>
      <c r="S229" s="392"/>
      <c r="T229" s="392"/>
      <c r="U229" s="392"/>
      <c r="V229" s="392"/>
      <c r="W229" s="392"/>
      <c r="X229" s="393"/>
      <c r="Y229" s="393"/>
      <c r="Z229" s="393"/>
      <c r="AA229" s="392"/>
      <c r="AB229" s="392"/>
      <c r="AC229" s="392"/>
      <c r="AD229" s="392"/>
      <c r="AE229" s="392"/>
      <c r="AF229" s="392"/>
      <c r="AG229" s="392"/>
    </row>
    <row r="230" spans="1:33" s="274" customFormat="1" ht="171.6" customHeight="1" x14ac:dyDescent="0.35">
      <c r="A230" s="371">
        <f t="shared" si="3"/>
        <v>207</v>
      </c>
      <c r="B230" s="360" t="s">
        <v>465</v>
      </c>
      <c r="C230" s="360" t="s">
        <v>361</v>
      </c>
      <c r="D230" s="361">
        <v>80101706</v>
      </c>
      <c r="E230" s="360" t="s">
        <v>651</v>
      </c>
      <c r="F230" s="360" t="s">
        <v>66</v>
      </c>
      <c r="G230" s="360">
        <v>1</v>
      </c>
      <c r="H230" s="363" t="s">
        <v>98</v>
      </c>
      <c r="I230" s="360">
        <v>11</v>
      </c>
      <c r="J230" s="360" t="s">
        <v>320</v>
      </c>
      <c r="K230" s="360" t="s">
        <v>107</v>
      </c>
      <c r="L230" s="360" t="s">
        <v>425</v>
      </c>
      <c r="M230" s="484">
        <v>64484640</v>
      </c>
      <c r="N230" s="484">
        <v>64484640</v>
      </c>
      <c r="O230" s="360" t="s">
        <v>71</v>
      </c>
      <c r="P230" s="360" t="s">
        <v>72</v>
      </c>
      <c r="Q230" s="360" t="s">
        <v>677</v>
      </c>
      <c r="R230" s="26"/>
      <c r="S230" s="364"/>
      <c r="T230" s="364"/>
      <c r="U230" s="365"/>
      <c r="V230" s="366"/>
      <c r="W230" s="367"/>
      <c r="X230" s="368"/>
      <c r="Y230" s="369"/>
      <c r="Z230" s="368"/>
      <c r="AA230" s="373"/>
      <c r="AB230" s="367"/>
      <c r="AC230" s="366"/>
      <c r="AD230" s="365"/>
      <c r="AE230" s="365"/>
      <c r="AF230" s="367"/>
      <c r="AG230" s="367"/>
    </row>
    <row r="231" spans="1:33" ht="408.95" customHeight="1" x14ac:dyDescent="0.35">
      <c r="A231" s="371">
        <f>SUM(A230+1)</f>
        <v>208</v>
      </c>
      <c r="B231" s="360" t="s">
        <v>523</v>
      </c>
      <c r="C231" s="360" t="s">
        <v>317</v>
      </c>
      <c r="D231" s="361">
        <v>80101706</v>
      </c>
      <c r="E231" s="360" t="s">
        <v>652</v>
      </c>
      <c r="F231" s="360" t="s">
        <v>66</v>
      </c>
      <c r="G231" s="360">
        <v>1</v>
      </c>
      <c r="H231" s="363" t="s">
        <v>98</v>
      </c>
      <c r="I231" s="360">
        <v>10.5</v>
      </c>
      <c r="J231" s="360" t="s">
        <v>320</v>
      </c>
      <c r="K231" s="360" t="s">
        <v>107</v>
      </c>
      <c r="L231" s="360" t="s">
        <v>421</v>
      </c>
      <c r="M231" s="484">
        <v>71961120</v>
      </c>
      <c r="N231" s="484">
        <v>71961120</v>
      </c>
      <c r="O231" s="360" t="s">
        <v>71</v>
      </c>
      <c r="P231" s="360" t="s">
        <v>72</v>
      </c>
      <c r="Q231" s="360" t="s">
        <v>341</v>
      </c>
      <c r="S231" s="364"/>
      <c r="T231" s="364"/>
      <c r="U231" s="365"/>
      <c r="V231" s="366"/>
      <c r="W231" s="367"/>
      <c r="X231" s="368"/>
      <c r="Y231" s="369"/>
      <c r="Z231" s="368"/>
      <c r="AA231" s="373"/>
      <c r="AB231" s="367"/>
      <c r="AC231" s="366"/>
      <c r="AD231" s="365"/>
      <c r="AE231" s="365"/>
      <c r="AF231" s="367"/>
      <c r="AG231" s="367"/>
    </row>
    <row r="232" spans="1:33" ht="294.39999999999998" customHeight="1" x14ac:dyDescent="0.35">
      <c r="A232" s="371">
        <f>SUM(A231+1)</f>
        <v>209</v>
      </c>
      <c r="B232" s="360" t="s">
        <v>529</v>
      </c>
      <c r="C232" s="360" t="s">
        <v>354</v>
      </c>
      <c r="D232" s="361">
        <v>80101706</v>
      </c>
      <c r="E232" s="360" t="s">
        <v>653</v>
      </c>
      <c r="F232" s="360" t="s">
        <v>348</v>
      </c>
      <c r="G232" s="360">
        <v>1</v>
      </c>
      <c r="H232" s="363" t="s">
        <v>654</v>
      </c>
      <c r="I232" s="360">
        <v>11</v>
      </c>
      <c r="J232" s="360" t="s">
        <v>655</v>
      </c>
      <c r="K232" s="360" t="s">
        <v>107</v>
      </c>
      <c r="L232" s="360" t="s">
        <v>345</v>
      </c>
      <c r="M232" s="484">
        <f>2596000*11</f>
        <v>28556000</v>
      </c>
      <c r="N232" s="484">
        <f>+M232</f>
        <v>28556000</v>
      </c>
      <c r="O232" s="360" t="s">
        <v>71</v>
      </c>
      <c r="P232" s="360" t="s">
        <v>72</v>
      </c>
      <c r="Q232" s="360" t="s">
        <v>313</v>
      </c>
      <c r="S232" s="364"/>
      <c r="T232" s="364"/>
      <c r="U232" s="365"/>
      <c r="V232" s="366"/>
      <c r="W232" s="367"/>
      <c r="X232" s="368"/>
      <c r="Y232" s="369"/>
      <c r="Z232" s="368"/>
      <c r="AA232" s="373"/>
      <c r="AB232" s="367"/>
      <c r="AC232" s="366"/>
      <c r="AD232" s="365"/>
      <c r="AE232" s="365"/>
      <c r="AF232" s="367"/>
      <c r="AG232" s="367"/>
    </row>
    <row r="233" spans="1:33" s="274" customFormat="1" ht="157.35" customHeight="1" x14ac:dyDescent="0.55000000000000004">
      <c r="A233" s="495"/>
      <c r="B233" s="496"/>
      <c r="C233" s="496"/>
      <c r="D233" s="496"/>
      <c r="E233" s="496"/>
      <c r="F233" s="496"/>
      <c r="G233" s="496"/>
      <c r="H233" s="497"/>
      <c r="I233" s="496"/>
      <c r="J233" s="496"/>
      <c r="K233" s="496"/>
      <c r="L233" s="496"/>
      <c r="M233" s="498"/>
      <c r="N233" s="498"/>
      <c r="O233" s="496"/>
      <c r="P233" s="496"/>
      <c r="Q233" s="496"/>
      <c r="R233" s="26"/>
      <c r="X233" s="372"/>
      <c r="Y233" s="372"/>
      <c r="Z233" s="372"/>
    </row>
    <row r="234" spans="1:33" ht="301.35000000000002" customHeight="1" x14ac:dyDescent="0.65">
      <c r="A234" s="385"/>
      <c r="B234" s="499"/>
      <c r="C234" s="460"/>
      <c r="D234" s="460"/>
      <c r="E234" s="876" t="s">
        <v>656</v>
      </c>
      <c r="F234" s="876"/>
      <c r="G234" s="460"/>
      <c r="H234" s="460"/>
      <c r="I234" s="460"/>
      <c r="J234" s="460"/>
      <c r="K234" s="460"/>
      <c r="L234" s="876" t="s">
        <v>142</v>
      </c>
      <c r="M234" s="876"/>
    </row>
    <row r="235" spans="1:33" ht="272.45" customHeight="1" x14ac:dyDescent="0.65">
      <c r="N235" s="489"/>
    </row>
  </sheetData>
  <autoFilter ref="A19:AG234"/>
  <mergeCells count="22">
    <mergeCell ref="L234:M234"/>
    <mergeCell ref="D17:E17"/>
    <mergeCell ref="H17:I17"/>
    <mergeCell ref="H18:I18"/>
    <mergeCell ref="A21:A24"/>
    <mergeCell ref="A31:A32"/>
    <mergeCell ref="E234:F234"/>
    <mergeCell ref="E10:F10"/>
    <mergeCell ref="E11:F11"/>
    <mergeCell ref="J11:N15"/>
    <mergeCell ref="E12:F12"/>
    <mergeCell ref="E13:F13"/>
    <mergeCell ref="E14:F14"/>
    <mergeCell ref="E15:F15"/>
    <mergeCell ref="C2:Q2"/>
    <mergeCell ref="D4:E4"/>
    <mergeCell ref="E5:F5"/>
    <mergeCell ref="J5:N9"/>
    <mergeCell ref="E6:F6"/>
    <mergeCell ref="E7:F7"/>
    <mergeCell ref="E8:F8"/>
    <mergeCell ref="E9:F9"/>
  </mergeCells>
  <dataValidations count="2">
    <dataValidation type="list" allowBlank="1" showInputMessage="1" showErrorMessage="1" sqref="W201 W82 W124 W122">
      <formula1>$A$2:$A$16</formula1>
    </dataValidation>
    <dataValidation type="list" allowBlank="1" showInputMessage="1" showErrorMessage="1" sqref="AG58 AG82 AG39 AG62 AG60 AG122 AG36 AG34 AG50 AG67 AG175 AG204 AG29 AG21:AG24 AG124 AG201:AG202">
      <formula1>$A$36:$A$48</formula1>
    </dataValidation>
  </dataValidations>
  <printOptions horizontalCentered="1" verticalCentered="1"/>
  <pageMargins left="1.1023622047244095" right="0.11811023622047245" top="0.35433070866141736" bottom="0.35433070866141736" header="0.31496062992125984" footer="0.31496062992125984"/>
  <pageSetup paperSize="5" scale="10" orientation="landscape" r:id="rId1"/>
  <rowBreaks count="11" manualBreakCount="11">
    <brk id="33" max="32" man="1"/>
    <brk id="52" max="32" man="1"/>
    <brk id="71" max="32" man="1"/>
    <brk id="90" max="32" man="1"/>
    <brk id="109" max="32" man="1"/>
    <brk id="128" max="32" man="1"/>
    <brk id="147" max="32" man="1"/>
    <brk id="166" max="32" man="1"/>
    <brk id="185" max="32" man="1"/>
    <brk id="204" max="32" man="1"/>
    <brk id="223" max="32"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'C:\Users\fyara\AppData\Local\Microsoft\Windows\Temporary Internet Files\Content.Outlook\ZHB26R28\[Copia de CUADRO DE REPARTO GGC Y CUADRO DE SEGUIMIENTO A LOS CONTRATOS 2019-JUNIO.xlsx]LISTAS'!#REF!</xm:f>
          </x14:formula1>
          <xm:sqref>W175 W199</xm:sqref>
        </x14:dataValidation>
        <x14:dataValidation type="list" allowBlank="1" showInputMessage="1" showErrorMessage="1">
          <x14:formula1>
            <xm:f>'C:\PLAN COMPRAS\PLAN 2003\[plan_sice2003.xls]LISTAS'!#REF!</xm:f>
          </x14:formula1>
          <xm:sqref>W29 W21:W24 W34 W50 AG119 W125:W142 W119 AG153:AG155 AG185:AG187 AG157:AG160 AG176:AG178 AG114:AG117 AG163 AG123 AG109:AG112 AG191 W153:W155 W185:W187 W157:W160 W114:W117 W163 W123 W191 AG125:AG126 AG130:AG142 AG180:AG181 W176:W181 AG197 W197 W202 W204 W67 W144:W151 AG144:AG151 AG165:AG174 W165:W174 W189 W36 AG97:AG107 W97:W112</xm:sqref>
        </x14:dataValidation>
        <x14:dataValidation type="list" allowBlank="1" showInputMessage="1" showErrorMessage="1">
          <x14:formula1>
            <xm:f>'\\Yaksa\12002ggc\2019\DOCUMENTOS_APOYO\PLAN_ANUAL_ADQUISICIONES_2019\BASE DE DATOS CONTRATOS\BASES CONTRATOS\[CUADRO DE REPARTO GGC Y CUADRO DE SEGUIMIENTO A LOS CONTRATOS 2019.xlsx]LISTAS'!#REF!</xm:f>
          </x14:formula1>
          <xm:sqref>W60 W58 AG184 W184 AG63 AG37 W62:W63 W37 W39:W42 AG188 W188 AG32 AG91:AG92 W32 W91:W92 AG118 AG162 W118 W162 AG113 AG108 AG152 AG40:AG42 AG143 AG190 AG179 W113 W152 W143 W190 W192 AG192 AG156 AG80 AG127:AG129 W156 W80 AG198 W198 W164 AG164 W49 AG49</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4</vt:i4>
      </vt:variant>
    </vt:vector>
  </HeadingPairs>
  <TitlesOfParts>
    <vt:vector size="8" baseType="lpstr">
      <vt:lpstr>ANALIS DISTRIB.PRESUP</vt:lpstr>
      <vt:lpstr>DISTRIB PRESUP 2020</vt:lpstr>
      <vt:lpstr>PAA-PRESUP 2019-12- 31</vt:lpstr>
      <vt:lpstr>2020-01-08_PAA</vt:lpstr>
      <vt:lpstr>'2020-01-08_PAA'!Área_de_impresión</vt:lpstr>
      <vt:lpstr>'DISTRIB PRESUP 2020'!Área_de_impresión</vt:lpstr>
      <vt:lpstr>'PAA-PRESUP 2019-12- 31'!Área_de_impresión</vt:lpstr>
      <vt:lpstr>'2020-01-08_PAA'!Títulos_a_imprimir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Julian Mauricio Martínez</dc:creator>
  <cp:lastModifiedBy>Frank Alexander Yara Guevara</cp:lastModifiedBy>
  <cp:lastPrinted>2020-01-13T20:09:10Z</cp:lastPrinted>
  <dcterms:created xsi:type="dcterms:W3CDTF">2019-05-08T16:37:35Z</dcterms:created>
  <dcterms:modified xsi:type="dcterms:W3CDTF">2020-01-13T20:09:33Z</dcterms:modified>
</cp:coreProperties>
</file>