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F:\fyara\Mis documentos\WEB LOCAL\PUBLICACIONES 2020\PAA 2020\"/>
    </mc:Choice>
  </mc:AlternateContent>
  <bookViews>
    <workbookView xWindow="0" yWindow="0" windowWidth="19200" windowHeight="6930" firstSheet="3" activeTab="3"/>
  </bookViews>
  <sheets>
    <sheet name="ANALIS DISTRIB.PRESUP" sheetId="31" r:id="rId1"/>
    <sheet name="DISTRIB PRESUP 2020" sheetId="32" r:id="rId2"/>
    <sheet name="BASE PARA ACUERDO DESEMPEÑO" sheetId="42" r:id="rId3"/>
    <sheet name="2020-03-04_PAA" sheetId="43" r:id="rId4"/>
  </sheets>
  <externalReferences>
    <externalReference r:id="rId5"/>
    <externalReference r:id="rId6"/>
    <externalReference r:id="rId7"/>
    <externalReference r:id="rId8"/>
  </externalReferences>
  <definedNames>
    <definedName name="_xlnm._FilterDatabase" localSheetId="3" hidden="1">'2020-03-04_PAA'!$A$19:$AG$243</definedName>
    <definedName name="_xlnm._FilterDatabase" localSheetId="1" hidden="1">'DISTRIB PRESUP 2020'!$A$5:$WVE$5</definedName>
    <definedName name="_xlnm.Print_Area" localSheetId="3">'2020-03-04_PAA'!$A$1:$AG$243</definedName>
    <definedName name="_xlnm.Print_Area" localSheetId="1">'DISTRIB PRESUP 2020'!$A$2:$H$59</definedName>
    <definedName name="base_1" localSheetId="1">[1]BASE_DATOS!$A$1:$C$147</definedName>
    <definedName name="base_1">[1]BASE_DATOS!$A$1:$C$147</definedName>
    <definedName name="ELEMENTOS_DE_ASEO">"BASE_DATOS"</definedName>
    <definedName name="Fuente3" localSheetId="1">[2]Hoja2!$A$1:$C$207</definedName>
    <definedName name="Fuente3">[2]Hoja2!$A$1:$C$207</definedName>
    <definedName name="gloria" localSheetId="3">#REF!</definedName>
    <definedName name="JUAN" localSheetId="3">#REF!</definedName>
    <definedName name="JUAN" localSheetId="1">#REF!</definedName>
    <definedName name="JUAN">#REF!</definedName>
    <definedName name="julian" localSheetId="3">#REF!</definedName>
    <definedName name="julian" localSheetId="1">#REF!</definedName>
    <definedName name="MAO" localSheetId="1">'[3]PLAN COMPRAS_2003'!$A$4:$D$382</definedName>
    <definedName name="MAO">'[3]PLAN COMPRAS_2003'!$A$4:$D$382</definedName>
    <definedName name="MOA" localSheetId="1">'[3]PLAN COMPRAS_2003'!$A$4:$D$382</definedName>
    <definedName name="MOA">'[3]PLAN COMPRAS_2003'!$A$4:$D$382</definedName>
    <definedName name="RUTH" localSheetId="3">#REF!</definedName>
    <definedName name="RUTH" localSheetId="1">#REF!</definedName>
    <definedName name="_xlnm.Print_Titles" localSheetId="3">'2020-03-04_PAA'!$19:$19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37" i="43" l="1"/>
  <c r="N237" i="43" s="1"/>
  <c r="M236" i="43"/>
  <c r="N236" i="43" s="1"/>
  <c r="N235" i="43" l="1"/>
  <c r="M234" i="43"/>
  <c r="N234" i="43" s="1"/>
  <c r="M232" i="43"/>
  <c r="N232" i="43" s="1"/>
  <c r="M78" i="43"/>
  <c r="M57" i="43"/>
  <c r="A34" i="43"/>
  <c r="A35" i="43" s="1"/>
  <c r="A36" i="43" s="1"/>
  <c r="A37" i="43" s="1"/>
  <c r="A38" i="43" s="1"/>
  <c r="A39" i="43" s="1"/>
  <c r="A40" i="43" s="1"/>
  <c r="A41" i="43" s="1"/>
  <c r="A42" i="43" s="1"/>
  <c r="A43" i="43" s="1"/>
  <c r="A44" i="43" s="1"/>
  <c r="A45" i="43" s="1"/>
  <c r="A46" i="43" s="1"/>
  <c r="A47" i="43" s="1"/>
  <c r="A48" i="43" s="1"/>
  <c r="A49" i="43" s="1"/>
  <c r="A50" i="43" s="1"/>
  <c r="A51" i="43" s="1"/>
  <c r="A52" i="43" s="1"/>
  <c r="A53" i="43" s="1"/>
  <c r="A54" i="43" s="1"/>
  <c r="A55" i="43" s="1"/>
  <c r="A56" i="43" s="1"/>
  <c r="A57" i="43" s="1"/>
  <c r="A58" i="43" s="1"/>
  <c r="A59" i="43" s="1"/>
  <c r="A60" i="43" s="1"/>
  <c r="A61" i="43" s="1"/>
  <c r="A62" i="43" s="1"/>
  <c r="A63" i="43" s="1"/>
  <c r="A64" i="43" s="1"/>
  <c r="A65" i="43" s="1"/>
  <c r="A66" i="43" s="1"/>
  <c r="A67" i="43" s="1"/>
  <c r="A68" i="43" s="1"/>
  <c r="A69" i="43" s="1"/>
  <c r="A70" i="43" s="1"/>
  <c r="A71" i="43" s="1"/>
  <c r="A72" i="43" s="1"/>
  <c r="A73" i="43" s="1"/>
  <c r="A74" i="43" s="1"/>
  <c r="A75" i="43" s="1"/>
  <c r="A76" i="43" s="1"/>
  <c r="A77" i="43" s="1"/>
  <c r="A78" i="43" s="1"/>
  <c r="A79" i="43" s="1"/>
  <c r="A80" i="43" s="1"/>
  <c r="A81" i="43" s="1"/>
  <c r="A82" i="43" s="1"/>
  <c r="A83" i="43" s="1"/>
  <c r="A84" i="43" s="1"/>
  <c r="A85" i="43" s="1"/>
  <c r="A86" i="43" s="1"/>
  <c r="A87" i="43" s="1"/>
  <c r="A88" i="43" s="1"/>
  <c r="A89" i="43" s="1"/>
  <c r="A90" i="43" s="1"/>
  <c r="A91" i="43" s="1"/>
  <c r="A92" i="43" s="1"/>
  <c r="A93" i="43" s="1"/>
  <c r="A94" i="43" s="1"/>
  <c r="A95" i="43" s="1"/>
  <c r="A96" i="43" s="1"/>
  <c r="A97" i="43" s="1"/>
  <c r="A98" i="43" s="1"/>
  <c r="A99" i="43" s="1"/>
  <c r="A100" i="43" s="1"/>
  <c r="A101" i="43" s="1"/>
  <c r="A102" i="43" s="1"/>
  <c r="A103" i="43" s="1"/>
  <c r="A104" i="43" s="1"/>
  <c r="A105" i="43" s="1"/>
  <c r="A106" i="43" s="1"/>
  <c r="A107" i="43" s="1"/>
  <c r="A108" i="43" s="1"/>
  <c r="A109" i="43" s="1"/>
  <c r="A110" i="43" s="1"/>
  <c r="A111" i="43" s="1"/>
  <c r="A112" i="43" s="1"/>
  <c r="A113" i="43" s="1"/>
  <c r="A114" i="43" s="1"/>
  <c r="A115" i="43" s="1"/>
  <c r="A116" i="43" s="1"/>
  <c r="A117" i="43" s="1"/>
  <c r="A118" i="43" s="1"/>
  <c r="A119" i="43" s="1"/>
  <c r="A120" i="43" s="1"/>
  <c r="A121" i="43" s="1"/>
  <c r="A122" i="43" s="1"/>
  <c r="A123" i="43" s="1"/>
  <c r="A124" i="43" s="1"/>
  <c r="A125" i="43" s="1"/>
  <c r="A126" i="43" s="1"/>
  <c r="A127" i="43" s="1"/>
  <c r="A128" i="43" s="1"/>
  <c r="A129" i="43" s="1"/>
  <c r="A130" i="43" s="1"/>
  <c r="A131" i="43" s="1"/>
  <c r="A132" i="43" s="1"/>
  <c r="A133" i="43" s="1"/>
  <c r="A134" i="43" s="1"/>
  <c r="A135" i="43" s="1"/>
  <c r="A136" i="43" s="1"/>
  <c r="A137" i="43" s="1"/>
  <c r="A138" i="43" s="1"/>
  <c r="A139" i="43" s="1"/>
  <c r="A140" i="43" s="1"/>
  <c r="A141" i="43" s="1"/>
  <c r="A142" i="43" s="1"/>
  <c r="A143" i="43" s="1"/>
  <c r="A144" i="43" s="1"/>
  <c r="A145" i="43" s="1"/>
  <c r="A146" i="43" s="1"/>
  <c r="A147" i="43" s="1"/>
  <c r="A148" i="43" s="1"/>
  <c r="A149" i="43" s="1"/>
  <c r="A150" i="43" s="1"/>
  <c r="A151" i="43" s="1"/>
  <c r="A152" i="43" s="1"/>
  <c r="A153" i="43" s="1"/>
  <c r="A154" i="43" s="1"/>
  <c r="A155" i="43" s="1"/>
  <c r="A156" i="43" s="1"/>
  <c r="A157" i="43" s="1"/>
  <c r="A158" i="43" s="1"/>
  <c r="A159" i="43" s="1"/>
  <c r="A160" i="43" s="1"/>
  <c r="A161" i="43" s="1"/>
  <c r="A162" i="43" s="1"/>
  <c r="A163" i="43" s="1"/>
  <c r="A164" i="43" s="1"/>
  <c r="A165" i="43" s="1"/>
  <c r="A166" i="43" s="1"/>
  <c r="A167" i="43" s="1"/>
  <c r="A168" i="43" s="1"/>
  <c r="A169" i="43" s="1"/>
  <c r="A170" i="43" s="1"/>
  <c r="A171" i="43" s="1"/>
  <c r="A172" i="43" s="1"/>
  <c r="A173" i="43" s="1"/>
  <c r="A174" i="43" s="1"/>
  <c r="A175" i="43" s="1"/>
  <c r="A176" i="43" s="1"/>
  <c r="A177" i="43" s="1"/>
  <c r="A178" i="43" s="1"/>
  <c r="A179" i="43" s="1"/>
  <c r="A180" i="43" s="1"/>
  <c r="A181" i="43" s="1"/>
  <c r="A182" i="43" s="1"/>
  <c r="A183" i="43" s="1"/>
  <c r="A184" i="43" s="1"/>
  <c r="A185" i="43" s="1"/>
  <c r="A186" i="43" s="1"/>
  <c r="A187" i="43" s="1"/>
  <c r="A188" i="43" s="1"/>
  <c r="A189" i="43" s="1"/>
  <c r="A190" i="43" s="1"/>
  <c r="A191" i="43" s="1"/>
  <c r="A192" i="43" s="1"/>
  <c r="A193" i="43" s="1"/>
  <c r="A194" i="43" s="1"/>
  <c r="A195" i="43" s="1"/>
  <c r="A196" i="43" s="1"/>
  <c r="A197" i="43" s="1"/>
  <c r="A198" i="43" s="1"/>
  <c r="A199" i="43" s="1"/>
  <c r="A200" i="43" s="1"/>
  <c r="A201" i="43" s="1"/>
  <c r="A202" i="43" s="1"/>
  <c r="A203" i="43" s="1"/>
  <c r="A204" i="43" s="1"/>
  <c r="A205" i="43" s="1"/>
  <c r="A206" i="43" s="1"/>
  <c r="A207" i="43" s="1"/>
  <c r="A208" i="43" s="1"/>
  <c r="A209" i="43" s="1"/>
  <c r="A210" i="43" s="1"/>
  <c r="A211" i="43" s="1"/>
  <c r="A212" i="43" s="1"/>
  <c r="A213" i="43" s="1"/>
  <c r="A214" i="43" s="1"/>
  <c r="A215" i="43" s="1"/>
  <c r="A216" i="43" s="1"/>
  <c r="A217" i="43" s="1"/>
  <c r="A218" i="43" s="1"/>
  <c r="A219" i="43" s="1"/>
  <c r="A220" i="43" s="1"/>
  <c r="A221" i="43" s="1"/>
  <c r="A222" i="43" s="1"/>
  <c r="A223" i="43" s="1"/>
  <c r="A224" i="43" s="1"/>
  <c r="A225" i="43" s="1"/>
  <c r="A226" i="43" s="1"/>
  <c r="A227" i="43" s="1"/>
  <c r="A228" i="43" s="1"/>
  <c r="A229" i="43" s="1"/>
  <c r="A230" i="43" s="1"/>
  <c r="A231" i="43" s="1"/>
  <c r="A232" i="43" s="1"/>
  <c r="A233" i="43" s="1"/>
  <c r="A26" i="43"/>
  <c r="A27" i="43" s="1"/>
  <c r="A28" i="43" s="1"/>
  <c r="A29" i="43" s="1"/>
  <c r="A30" i="43" s="1"/>
  <c r="A21" i="43"/>
  <c r="Z18" i="43"/>
  <c r="Y18" i="43"/>
  <c r="X18" i="43"/>
  <c r="V11" i="43"/>
  <c r="U11" i="43"/>
  <c r="T11" i="43"/>
  <c r="V14" i="43" s="1"/>
  <c r="V10" i="43"/>
  <c r="V12" i="43" s="1"/>
  <c r="U10" i="43"/>
  <c r="U12" i="43" s="1"/>
  <c r="T10" i="43"/>
  <c r="V13" i="43" s="1"/>
  <c r="M18" i="43" l="1"/>
  <c r="N18" i="43"/>
  <c r="E12" i="43" s="1"/>
  <c r="T12" i="43"/>
  <c r="V15" i="43" s="1"/>
  <c r="N43" i="42" l="1"/>
  <c r="N42" i="42"/>
  <c r="N41" i="42"/>
  <c r="N40" i="42"/>
  <c r="N39" i="42"/>
  <c r="N38" i="42"/>
  <c r="N37" i="42"/>
  <c r="N36" i="42"/>
  <c r="N35" i="42"/>
  <c r="N34" i="42"/>
  <c r="M33" i="42"/>
  <c r="L33" i="42"/>
  <c r="K33" i="42"/>
  <c r="J33" i="42"/>
  <c r="I33" i="42"/>
  <c r="H33" i="42"/>
  <c r="G33" i="42"/>
  <c r="F33" i="42"/>
  <c r="E33" i="42"/>
  <c r="D33" i="42"/>
  <c r="C33" i="42"/>
  <c r="B33" i="42"/>
  <c r="N32" i="42"/>
  <c r="B30" i="42"/>
  <c r="M29" i="42"/>
  <c r="M30" i="42" s="1"/>
  <c r="L29" i="42"/>
  <c r="K29" i="42"/>
  <c r="J29" i="42"/>
  <c r="J30" i="42" s="1"/>
  <c r="I29" i="42"/>
  <c r="H29" i="42"/>
  <c r="G29" i="42"/>
  <c r="F29" i="42"/>
  <c r="E29" i="42"/>
  <c r="D29" i="42"/>
  <c r="C29" i="42"/>
  <c r="C30" i="42" s="1"/>
  <c r="N28" i="42"/>
  <c r="N27" i="42"/>
  <c r="N26" i="42"/>
  <c r="N25" i="42"/>
  <c r="N24" i="42"/>
  <c r="N23" i="42"/>
  <c r="N22" i="42"/>
  <c r="N21" i="42"/>
  <c r="L20" i="42"/>
  <c r="L30" i="42" s="1"/>
  <c r="K20" i="42"/>
  <c r="K30" i="42" s="1"/>
  <c r="I20" i="42"/>
  <c r="H20" i="42"/>
  <c r="G20" i="42"/>
  <c r="F20" i="42"/>
  <c r="E20" i="42"/>
  <c r="E30" i="42" s="1"/>
  <c r="D20" i="42"/>
  <c r="D30" i="42" s="1"/>
  <c r="N19" i="42"/>
  <c r="N18" i="42"/>
  <c r="N17" i="42"/>
  <c r="M17" i="42"/>
  <c r="L17" i="42"/>
  <c r="K17" i="42"/>
  <c r="J17" i="42"/>
  <c r="I17" i="42"/>
  <c r="H17" i="42"/>
  <c r="G17" i="42"/>
  <c r="F17" i="42"/>
  <c r="E17" i="42"/>
  <c r="D17" i="42"/>
  <c r="C17" i="42"/>
  <c r="B17" i="42"/>
  <c r="N16" i="42"/>
  <c r="M14" i="42"/>
  <c r="L14" i="42"/>
  <c r="K14" i="42"/>
  <c r="J14" i="42"/>
  <c r="I14" i="42"/>
  <c r="H14" i="42"/>
  <c r="G14" i="42"/>
  <c r="F14" i="42"/>
  <c r="E14" i="42"/>
  <c r="C14" i="42"/>
  <c r="D13" i="42"/>
  <c r="D14" i="42" s="1"/>
  <c r="B13" i="42"/>
  <c r="B14" i="42" s="1"/>
  <c r="N12" i="42"/>
  <c r="N11" i="42"/>
  <c r="N10" i="42"/>
  <c r="N9" i="42"/>
  <c r="N8" i="42"/>
  <c r="N7" i="42"/>
  <c r="N6" i="42"/>
  <c r="N5" i="42"/>
  <c r="N4" i="42"/>
  <c r="N3" i="42"/>
  <c r="E11" i="31"/>
  <c r="H10" i="31"/>
  <c r="G9" i="31"/>
  <c r="G10" i="31"/>
  <c r="E10" i="31"/>
  <c r="F10" i="31" s="1"/>
  <c r="F9" i="31"/>
  <c r="E9" i="31"/>
  <c r="E7" i="31"/>
  <c r="D12" i="31"/>
  <c r="F30" i="42" l="1"/>
  <c r="I30" i="42"/>
  <c r="G30" i="42"/>
  <c r="O33" i="42"/>
  <c r="N29" i="42"/>
  <c r="H30" i="42"/>
  <c r="N14" i="42"/>
  <c r="O30" i="42"/>
  <c r="O14" i="42"/>
  <c r="O4" i="42"/>
  <c r="N20" i="42"/>
  <c r="N13" i="42"/>
  <c r="N33" i="42"/>
  <c r="N30" i="42" l="1"/>
  <c r="O20" i="42"/>
  <c r="I18" i="32" l="1"/>
  <c r="I20" i="32"/>
  <c r="J17" i="32" s="1"/>
  <c r="K16" i="32" s="1"/>
  <c r="I28" i="32"/>
  <c r="J26" i="32" s="1"/>
  <c r="H55" i="32"/>
  <c r="I37" i="32" l="1"/>
  <c r="I39" i="32"/>
  <c r="I45" i="32"/>
  <c r="I48" i="32"/>
  <c r="I55" i="32"/>
  <c r="J8" i="32"/>
  <c r="K7" i="32" s="1"/>
  <c r="L6" i="32" s="1"/>
  <c r="J36" i="32" l="1"/>
  <c r="K25" i="32" s="1"/>
  <c r="L15" i="32" s="1"/>
  <c r="C12" i="31" l="1"/>
  <c r="B12" i="31"/>
  <c r="C13" i="31" l="1"/>
</calcChain>
</file>

<file path=xl/comments1.xml><?xml version="1.0" encoding="utf-8"?>
<comments xmlns="http://schemas.openxmlformats.org/spreadsheetml/2006/main">
  <authors>
    <author>Gabriela Diaz Galindo</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<sst xmlns="http://schemas.openxmlformats.org/spreadsheetml/2006/main" count="3974" uniqueCount="1222">
  <si>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</si>
  <si>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</si>
  <si>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</si>
  <si>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</si>
  <si>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</si>
  <si>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</si>
  <si>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</si>
  <si>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</si>
  <si>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</si>
  <si>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</si>
  <si>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</si>
  <si>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</si>
  <si>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</si>
  <si>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</si>
  <si>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</si>
  <si>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</si>
  <si>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</si>
  <si>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</si>
  <si>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</si>
  <si>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</si>
  <si>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</si>
  <si>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</si>
  <si>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</si>
  <si>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</si>
  <si>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</si>
  <si>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</si>
  <si>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</si>
  <si>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</si>
  <si>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</si>
  <si>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</si>
  <si>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</si>
  <si>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</si>
  <si>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</si>
  <si>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</si>
  <si>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</si>
  <si>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</si>
  <si>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</si>
  <si>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</si>
  <si>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</si>
  <si>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</si>
  <si>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</si>
  <si>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</si>
  <si>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</si>
  <si>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</si>
  <si>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</si>
  <si>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</si>
  <si>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</si>
  <si>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</si>
  <si>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</si>
  <si>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</si>
  <si>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</si>
  <si>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</si>
  <si>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</si>
  <si>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</si>
  <si>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</si>
  <si>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</si>
  <si>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</si>
  <si>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</si>
  <si>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</si>
  <si>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</si>
  <si>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</si>
  <si>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</si>
  <si>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</si>
  <si>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</si>
  <si>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</si>
  <si>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</si>
  <si>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</si>
  <si>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</si>
  <si>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</si>
  <si>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</si>
  <si>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</si>
  <si>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</si>
  <si>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</si>
  <si>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</si>
  <si>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</si>
  <si>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</si>
  <si>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</si>
  <si>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</si>
  <si>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</si>
  <si>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</si>
  <si>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</si>
  <si>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</si>
  <si>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</si>
  <si>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</si>
  <si>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 xml:space="preserve">ACUERDO MARCO DE PRECIOS </t>
  </si>
  <si>
    <t>A-02-02-02-008-005-03 SERVICIOS DE LIMPIEZA</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</si>
  <si>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</si>
  <si>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</si>
  <si>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</si>
  <si>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</si>
  <si>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</si>
  <si>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</si>
  <si>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</si>
  <si>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</si>
  <si>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</si>
  <si>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</si>
  <si>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</si>
  <si>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</si>
  <si>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</si>
  <si>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</si>
  <si>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</si>
  <si>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</si>
  <si>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</si>
  <si>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</si>
  <si>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</si>
  <si>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</si>
  <si>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</si>
  <si>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</si>
  <si>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</si>
  <si>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</si>
  <si>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</si>
  <si>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</si>
  <si>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</si>
  <si>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</si>
  <si>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</si>
  <si>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48102009  56101538  56101519</t>
  </si>
  <si>
    <t>A-02-01-01-003-08-01-4 OTROS MUEBLES N.C.P.</t>
  </si>
  <si>
    <t>A-02-01-01-004-006-09 OTRO EQUIPO ELÉCTRICO Y SUS PARTES Y PIEZAS</t>
  </si>
  <si>
    <t>47121702
47121709
41111507
42171917
27110000
26121600
39121700
39101800
39101600
31201500
39111800
46171500
27112800
31161500
12352300
23131500
31210000
30151800
39111800</t>
  </si>
  <si>
    <t>81112501 
43231508</t>
  </si>
  <si>
    <t>80101500
80101600
80101509</t>
  </si>
  <si>
    <t>CONCURSO DE MÉRITOS</t>
  </si>
  <si>
    <t xml:space="preserve">CONTRATO INTERADMINISTRATIVO </t>
  </si>
  <si>
    <t xml:space="preserve">DIANA MARíA BOHÓRQUEZ EXT. 520
dbohorquez@funcionpublica.gov.co </t>
  </si>
  <si>
    <t>FRANCISCO CAMARGO SALAS EXT. 701
fcamargo@funcionpublica.gov.co</t>
  </si>
  <si>
    <t>43231501
81112200
81111500
81111800
81111811</t>
  </si>
  <si>
    <t>LICITACIÓN PÚBLICA</t>
  </si>
  <si>
    <t>SELECCIÓN ABREVIADA SUBASTA INVERSA</t>
  </si>
  <si>
    <t>81112200
81111500
81111800
43232300</t>
  </si>
  <si>
    <t>Nube pública</t>
  </si>
  <si>
    <t>GRUPO DE SERVICIO AL CIUDADANO INSTITUCIONAL</t>
  </si>
  <si>
    <t>OFICINA ASESORA DE COMUNICACIONES</t>
  </si>
  <si>
    <t>OFICINA DE CONTROL INTERNO</t>
  </si>
  <si>
    <t>SUBDIRECCIÓN</t>
  </si>
  <si>
    <t>A-02-02-02-009-004-04 SERVICIOS DE DESCONTAMINACIÓN</t>
  </si>
  <si>
    <t>JULIAN MAURICIO MARTINEZ ALVARADO
COORDINADOR GRUPO GESTIÓN ADMINISTRATIVA</t>
  </si>
  <si>
    <t>DEPARTAMENTO ADMINISTRATIVO DE LA FUNCIÓN PÚBLICA</t>
  </si>
  <si>
    <t/>
  </si>
  <si>
    <t>TIPO</t>
  </si>
  <si>
    <t>CTA</t>
  </si>
  <si>
    <t>SUB
CTA</t>
  </si>
  <si>
    <t>OBJ</t>
  </si>
  <si>
    <t>ORD</t>
  </si>
  <si>
    <t>SOR
ORD</t>
  </si>
  <si>
    <t>DESCRIPCION</t>
  </si>
  <si>
    <t>08</t>
  </si>
  <si>
    <t>01</t>
  </si>
  <si>
    <t>IMPUESTOS</t>
  </si>
  <si>
    <t>02</t>
  </si>
  <si>
    <t>A-08-01-02 IMPUESTO TERRITORIALES</t>
  </si>
  <si>
    <t>001</t>
  </si>
  <si>
    <t>A-08-01-02-001 IMPUESTO PREDIAL</t>
  </si>
  <si>
    <t>006</t>
  </si>
  <si>
    <t>A-08-01-02-006 IMPUESTO SOBRE VEHICULOS AUTOMOTORES</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</si>
  <si>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</si>
  <si>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</si>
  <si>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</si>
  <si>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</si>
  <si>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</si>
  <si>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</si>
  <si>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</si>
  <si>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</si>
  <si>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004</t>
  </si>
  <si>
    <t>MAQUINARIA Y EQUIPO</t>
  </si>
  <si>
    <t>005</t>
  </si>
  <si>
    <t>MAQUINARIA Y APARATOS ELÉCTRICOS</t>
  </si>
  <si>
    <t>007</t>
  </si>
  <si>
    <t>MATERIALES Y SUMINISTROS</t>
  </si>
  <si>
    <t>002</t>
  </si>
  <si>
    <t>A-02-02-01-002 PRODUCTOS ALIMENTICIOS, BEBIDAS Y TABACO; TEXTILES, PRENDAS DE VESTIR Y PRODUCTOS DE CUERO</t>
  </si>
  <si>
    <t>A-02-02-01-003 OTROS BIENES TRANSPORTABLES (EXCEPTO PRODUCTOS METÁLICOS, MAQUINARIA Y EQUIPO)</t>
  </si>
  <si>
    <t>PRODUCTOS DE CAUCHO Y PLÁSTICO</t>
  </si>
  <si>
    <t>VIDRIO Y PRODUCTOS DE VIDRIO Y OTROS PRODUCTOS NO METÁLICOS N.C.P.</t>
  </si>
  <si>
    <t>A-02-02-01-004 PRODUCTOS METÁLICOS Y PAQUETES DE SOFTWARE</t>
  </si>
  <si>
    <t>A-02-02-02 ADQUISICIÓN DE SERVICIOS</t>
  </si>
  <si>
    <t>A-02-02-02-005 SERVICIOS DE LA CONSTRUCCIÓN</t>
  </si>
  <si>
    <t>A-02-02-02-005-004-05 SERVICIOS ESPECIALES DE CONSTRUCCIÓN</t>
  </si>
  <si>
    <t>A-02-02-02-006 SERVICIOS DE ALOJAMIENTO; SERVICIOS DE SUMINISTRO DE COMIDAS Y BEBIDAS; SERVICIOS DE TRANSPORTE; Y SERVICIOS DE DISTRIBUCIÓN DE ELECTRICIDAD, GAS Y AGUA</t>
  </si>
  <si>
    <t>ALOJAMIENTO; SERVICIOS DE SUMINISTROS DE COMIDAS Y BEBIDAS</t>
  </si>
  <si>
    <t>SERVICIOS POSTALES Y DE MENSAJERÍA</t>
  </si>
  <si>
    <t>009</t>
  </si>
  <si>
    <t>A-02-02-02-007 SERVICIOS FINANCIEROS Y SERVICIOS CONEXOS, SERVICIOS INMOBILIARIOS Y SERVICIOS DE LEASING</t>
  </si>
  <si>
    <t>A-02-02-02-008 SERVICIOS PRESTADOS A LAS EMPRESAS Y SERVICIOS DE PRODUCCIÓN</t>
  </si>
  <si>
    <t>A-02-02-02-008-004 SERVICIOS DE TELECOMUNICACIONES, TRANSMISIÓN Y SUMINISTRO DE INFORMACIÓN</t>
  </si>
  <si>
    <t xml:space="preserve">A-02-02-02-008-007-02-4 SERVICIOS DE REPARACIÓN DE MUEBLES </t>
  </si>
  <si>
    <t>A-02-02-02-009 SERVICIOS PARA LA COMUNIDAD, SOCIALES Y PERSONALES</t>
  </si>
  <si>
    <t>SERVICIOS DE ALCANTARILLADO, RECOLECCIÓN, TRATAMIENTO Y DISPOSICIÓN DE DESECHOS Y OTROS SERVICIOS DE SANEAMIENTO AMBIENTAL</t>
  </si>
  <si>
    <t>010</t>
  </si>
  <si>
    <t>A-02-02-02-010 VIÁTICOS DE LOS FUNCIONARIOS EN COMISIÓN</t>
  </si>
  <si>
    <t>JULIAN FELIPE AGUILAR EXT. 500
jaguilar@funcionpublica.gov.co</t>
  </si>
  <si>
    <t>43231500
81112200</t>
  </si>
  <si>
    <t>83112400
83121700</t>
  </si>
  <si>
    <t xml:space="preserve">46181503 46181604 46181533 46181504 46181708 46182000 46181804 </t>
  </si>
  <si>
    <t>DIRECCIÓN DE DESARROLLO ORGANIZACIONAL</t>
  </si>
  <si>
    <t>81111500
81111800
81112200</t>
  </si>
  <si>
    <t>93141506
80141625</t>
  </si>
  <si>
    <t xml:space="preserve">CONTRATACIÓN DIRECTA </t>
  </si>
  <si>
    <t>VALOR NETO DEL CONTRATO VIGENCIA 2019</t>
  </si>
  <si>
    <t>no</t>
  </si>
  <si>
    <t xml:space="preserve">72101507
72121103
</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</si>
  <si>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</si>
  <si>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</si>
  <si>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DIRECCIÓN DE GESTIÓN Y DESEMPEÑO INSTITUCIONAL</t>
  </si>
  <si>
    <t>MAQUINARIA DE OFICINA , CONTABILIDAD  E INFORMÁTICA</t>
  </si>
  <si>
    <t>PLAN ANUAL DE ADQUISICIONES 2020 DAFP</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</si>
  <si>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</si>
  <si>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</si>
  <si>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</si>
  <si>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 xml:space="preserve"> HUGO ARMANDO PÉREZ EXT. 820 hperez@funcionpublica.gov.co</t>
  </si>
  <si>
    <t>SELECCIÓN ABREVIADA DE MENOR CUANTÍA</t>
  </si>
  <si>
    <t>OFICINA TECNOLOGIAS DE LA INFORMACIÓN Y LAS COMUNICACIONES</t>
  </si>
  <si>
    <t>26111601 
72101507</t>
  </si>
  <si>
    <t>C-0505-1000-4 PROYECTO DISEÑO POLÍTICAS - RECURSO 11 - CSF</t>
  </si>
  <si>
    <t>A-02-01-01-004-007-02 APARATOS TRANSMISORES DE TELEVISIÓN Y RADIO; TELEVISIÓN , VIDEO Y CÁMARAS DIGITALES; TELÉFONOS</t>
  </si>
  <si>
    <t xml:space="preserve">43191510
</t>
  </si>
  <si>
    <t>Global</t>
  </si>
  <si>
    <t>A-02-02-02-008-007-01-4 SERVICIOS DE MANTENIMIENTO Y REPARACIÓN DE MAQUINARIA Y EQUIPO DE TRANSPORTE</t>
  </si>
  <si>
    <t xml:space="preserve">43233501
43233504
</t>
  </si>
  <si>
    <t>DIRECCIÓN JURÍDICA</t>
  </si>
  <si>
    <t>80121500
80121600
80121700
80121800</t>
  </si>
  <si>
    <t>MARCELA ORTEGA MORENO. Ext. 750 aortega@funcionpublica.gov.co</t>
  </si>
  <si>
    <t>GRUPO GESTIÓN HUMANA</t>
  </si>
  <si>
    <t xml:space="preserve"> GRUPO GESTIÓN FINANCIERA</t>
  </si>
  <si>
    <t>NOHORA CONSTANZA SIABATO EXT. 430 nsiabato@funcionpublica.gov.co</t>
  </si>
  <si>
    <t>GRUPO GESTIÓN DOCUMENTAL</t>
  </si>
  <si>
    <t>32101617 
43233201</t>
  </si>
  <si>
    <t>JUDY MAGALI RODRIGUEZ SANTANA EXT. 420 jrodriguez@funcionpublica.gov.co</t>
  </si>
  <si>
    <t>81112102
43233501</t>
  </si>
  <si>
    <t>GRUPO GESTIÓN CONTRACTUAL</t>
  </si>
  <si>
    <t>LUZ DARY CUEVAS MUÑOZ EXT. 410
lcuevas@funcionpublica.gov.co</t>
  </si>
  <si>
    <t>OFICINA ASESORA DE PLANEACIÓN</t>
  </si>
  <si>
    <t>CARLOS ANDRÉS GUZMAN
EXT.850 
cguzman@funcionpublica.gov.co</t>
  </si>
  <si>
    <t>DIRECCIÓN GENERAL</t>
  </si>
  <si>
    <t>FERNANDO GRILLO RUBIANO EXT. 901
fgrillo@funcionpublica.gov.co</t>
  </si>
  <si>
    <t>JULIÁN TRUJILLO MARÍN EXT. 915
jtrujillo@funcionpublica.gov.co</t>
  </si>
  <si>
    <t>MARIA DEL PILAR GARCÍA EXT. 610 mpgarcia@funcionpublica.gov.co</t>
  </si>
  <si>
    <t>DIRECCIÓN DE PARTICIPACIÓN TRANSPARENCIA Y SERVICIO AL CIUDADANO</t>
  </si>
  <si>
    <t>FERNANDO SEGURA RESTREPO EXT. 630
fsegura@funcionpublica.gov.co</t>
  </si>
  <si>
    <t>DIRECCIÓN DE EMPLEO PÚBLICO</t>
  </si>
  <si>
    <t>ARMANDO LÓPEZ CORTES. Ext. 741 alopez@funcionpublica.gov.co</t>
  </si>
  <si>
    <t>DIRECCIÓN DE GESTIÓN DEL CONOCIMIENTO</t>
  </si>
  <si>
    <t>MAGDALENA FORERO
EXT.920
mforero@funcionpublica.gov.co</t>
  </si>
  <si>
    <t>LUZ STELLA PATIÑO Ext 600 lpatino@funcionpublica.gov.co</t>
  </si>
  <si>
    <t>SECRETARÍA GENERAL</t>
  </si>
  <si>
    <t>JAIME JIMENEZ EXT. 300
jjimenez@funcionpublica.gov.co</t>
  </si>
  <si>
    <t>A-02-01-01-004-005-01 MAQUINARIA DE OFICINA, Y CONTABILIDAD  Y SUS PARTES Y ACCESORIOS</t>
  </si>
  <si>
    <t>ADQUISICION DIFERENTES DE ACTIVOS</t>
  </si>
  <si>
    <t>DISPONIBLE</t>
  </si>
  <si>
    <t>APERTURA CAJA MENOR</t>
  </si>
  <si>
    <t>REEMBOLSOS CAJA  MENOR</t>
  </si>
  <si>
    <t>VIGENCIAS FUTURAS COMPROMETIDAS</t>
  </si>
  <si>
    <t>ADICIÓN A CONTRATOS ( SEGUROS ENTIDAD Y FUNCIONARIOS)</t>
  </si>
  <si>
    <t>DISPONIBILIDAD PARA EL PAA 2020</t>
  </si>
  <si>
    <t>SUMAS IGUALES</t>
  </si>
  <si>
    <t>ADQUISICION DE ACTIVOS NO FINANCIEROS</t>
  </si>
  <si>
    <t>PRESUPUESTO ASIGNADO ADQUISICIÓN ACTIVOS</t>
  </si>
  <si>
    <t>PRESUPUESTO ASIGNADO ADQUISCIÓN DIFERENTES DE ACTIVOS</t>
  </si>
  <si>
    <t>A-02-01-01-004-007 EQUIPOS, APARATOS DE RADIO Y TELECOMUNICACIONES</t>
  </si>
  <si>
    <t>A-02-02-01-003-002 PASTA O PULPA, PAPEL Y PRODUCTOS DE PAPEL; IMPRESOS Y ARTÍCULOS RELACIONADOS</t>
  </si>
  <si>
    <t>A-02-02-01-003-00 PRODUCTOS DE HORNOS DE COQUE; PRODUCTOS DE REFINACIÓN DE PETRÓLEO Y COMBUSTIBLE NUCLEAR</t>
  </si>
  <si>
    <t>A-02-02-01-003-005  OTROS PRODUCTOS QUÍMICOS; FIBRAS ARTIFICIALES (O FIBRAS INDUSTRIALES HECHAS POR EL HOMBRE)</t>
  </si>
  <si>
    <t>A-02-02-01-003-008 OTROS BIENES TRANSPORTABLES N.C.P.</t>
  </si>
  <si>
    <t>RESOLUCION DE DISTRIBUCIÓN PRESUPUESTAL 
CUENTA</t>
  </si>
  <si>
    <t>RESOLUCION DE DISTRIBUCIÓN PRESUPUESTAL 
SUBCUENTA</t>
  </si>
  <si>
    <t>RESOLUCION DE DISTRIBUCIÓN PRESUPUESTAL 
 OBJETO</t>
  </si>
  <si>
    <t>RESOLUCION DE DISTRIBUCIÓN PRESUPUESTAL
ORDINALES</t>
  </si>
  <si>
    <t>RESOLUCION DE DISTRIBUCIÓN PRESUPUESTAL
SUBORDINALES</t>
  </si>
  <si>
    <t>ADQUISICIÓN DIFERENTES ACTIVOS</t>
  </si>
  <si>
    <t>A-02-02-02-005-004 SERVICIOS DE CONSTRUCCIÓN</t>
  </si>
  <si>
    <t>A-02-02-02-006-007 SERVICIOS DE APOYO AL TRANSPORTE</t>
  </si>
  <si>
    <t>A-02-02-02-006-009 SERVICIOS DE DISTRIBUCIÓN DE ELECTRICIDAD, GAS Y AGUA ( POR CUENTA PROPIA)</t>
  </si>
  <si>
    <t>A-02-02-02-007-001 SERVICIOS FINANCIEROS Y SERVICIOS CONEXOS</t>
  </si>
  <si>
    <t>A-02-02-02-008-002 SERVICIOS JURÍDICOS Y CONTABLES</t>
  </si>
  <si>
    <t>A-02-02-02-008-004 SERVICIOS DE TELECOMUNICACINES, TRANSMISIÓN Y SUMINISTRO DE INFORMACIÓN</t>
  </si>
  <si>
    <t>A-02-02-02-008-005 SERVICIOS DE SOPORTE</t>
  </si>
  <si>
    <t>A-02-02-02-008-007 SERVICIOS DE MANTENIMIENTO, REPARACIÓN E INSTALACIÓN (EXCEPTO SERVICIOS DE CONSTRUCCIÓN)</t>
  </si>
  <si>
    <t>A-02-02-02-008-009 OTROS SERVICIOS DE FABRICACIÓN; SERVICIOS DE EDICIÓN, IMPRESIÓN Y REPRODUCCIÓN; SERVICIOS DE RECUPERACIÓN DE MATERIALES</t>
  </si>
  <si>
    <t>A-02-02-02-009-006 SERVICIOS DE ESPARCIMIENTO, CULTURALES Y DEPORTIVOS</t>
  </si>
  <si>
    <t>A-02-02-02-009-007  OTROS SERVICIOS</t>
  </si>
  <si>
    <t>DISTRIBUCIÓN PRESUPUESTAL AÑO 2020</t>
  </si>
  <si>
    <t>FECHA 2 DE ENERO 2020.</t>
  </si>
  <si>
    <t>Elaboró: Julian Mauricio Martínez Alvarado - GGA</t>
  </si>
  <si>
    <t>PRESUPUESTO DISPONIBLE PARA ATENDER NECESIDADES DE BIENES Y SERVICIOS POR FUNCIONAMIENTO</t>
  </si>
  <si>
    <t>A-02-02-02-007-002  SERVICIOS INMOBILIARIOS</t>
  </si>
  <si>
    <r>
      <t xml:space="preserve">Adquisición de llantas, necesarias para el normal funcionamiento del parque automotor de la FUNCION PUBLICA. </t>
    </r>
    <r>
      <rPr>
        <b/>
        <sz val="20"/>
        <rFont val="Arial"/>
        <family val="2"/>
      </rPr>
      <t xml:space="preserve"> LINEA PAA No 1</t>
    </r>
  </si>
  <si>
    <t>C-0505-1000-3 PROYECTO MEJORAMIENTO ENTIDADES - RECURSO 11 - SSF</t>
  </si>
  <si>
    <t>C-0599-1000-4 MEJORAMIENTO DE LA IMAGEN Y FUNCIONALIDAD DEL EDIFICIO SEDE DEL DAFP - RECURSO 11 - CSF</t>
  </si>
  <si>
    <t>C-0505-1000-4 PROYECTO DISEÑO POLÍTICAS - RECURSO 11 - SSF</t>
  </si>
  <si>
    <t>C-0599-1000-5 PROYECTO TECNOLOGÍAS INFORMACIÓN - RECURSO 11 - SSF</t>
  </si>
  <si>
    <t>C-0599-1000-5 PROYECTO TECNOLOGÍAS INFORMACIÓN - RECURSO 11 - CSF</t>
  </si>
  <si>
    <t>C-0505-1000-3 PROYECTO MEJORAMIENTO ENTIDADES - RECURSO 11 - CSF</t>
  </si>
  <si>
    <r>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t>
    </r>
    <r>
      <rPr>
        <b/>
        <sz val="20"/>
        <rFont val="Arial"/>
        <family val="2"/>
      </rPr>
      <t xml:space="preserve">  LINEA PAA No 2</t>
    </r>
  </si>
  <si>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</si>
  <si>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</si>
  <si>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0505039 - Servicio de apoyo para el fortalecimiento de la gestión de las entidades públicas</t>
  </si>
  <si>
    <t>Adquisición  de la Papelería, para el desarrollo de talleres en territorio (contrato de suministros) .  LINEA PAA No 2</t>
  </si>
  <si>
    <t>Adquisición  y suministro de tóner y cartuchos para impresoras. ( contrato de suminsitro)    LINEA PAA No 3</t>
  </si>
  <si>
    <t>Adquisición  y suministro de tóner y cartuchos para impresoras. (contrato de suministro)   LINEA PAA No 4</t>
  </si>
  <si>
    <t>Prestacion del servicio de Aseo y Cafeteria para el edificio Sede del Departamento.   LINEA PAA No 5</t>
  </si>
  <si>
    <t>Adquisición de SEGUROS SOAT PARA VEHICULOS.   LINEA PAA No 6</t>
  </si>
  <si>
    <t>Contratar el servicio de Mantenimiento y cargue de extintores de la Función Pública, incluidos repuestos.   LINEA PAA No 7</t>
  </si>
  <si>
    <t>Revisión, mantenimiento preventivo y correctivo de los sistemas de sonido ambiental- sonido del auditorio, hidráulico, de detección y extinción de incendios y sanitario  con respuestos y materiales.   LINEA PAA No 8</t>
  </si>
  <si>
    <t>Adquirir herramientas y materiales metálicos de ferretería para el mantenimiento preventivo y correctivo del inmueble del Departamento - contrato suministros.   LINEA PAA No 9</t>
  </si>
  <si>
    <t>Adquirir herramientas y materiales de ferretería para el mantenimiento preventivo y correctivo del inmueble del Departamento - contrato de suministros   LINEA PAA No 9</t>
  </si>
  <si>
    <t>Adquisición del programa de seguros de responsabilidad civil para los vehículos de la entidad   LINEA PAA No 10</t>
  </si>
  <si>
    <t>Renovar la suscripción y el soporte técnico del Sistema de Turnos Web de la entidad, incluida la renovación de los calificadores   LINEA PAA No 11</t>
  </si>
  <si>
    <t>Adquisición de Unidades de Imagen para Impresoras ( contrato de suministros)   LINEA PAA No 12</t>
  </si>
  <si>
    <t>Publicación de Edictos y convocatorias del Departamento Administrativo de la Función Pública en un diario de amplia circulación Nacional  LINEA PAA No 14</t>
  </si>
  <si>
    <t>MESAS PARA EL AUDITORIO DE LA ENTIDAD  LINEA PAA No 15</t>
  </si>
  <si>
    <t>Adquisición de bienes para el bienestar de los servidores públicos de la entidad.( GRECAS - HORNOS)  LINEA PAA No 16</t>
  </si>
  <si>
    <t>0505028 - Sistemas de información actualizados</t>
  </si>
  <si>
    <t>Planta eléctrica para el edificio sede 500 kva   LINEA PAA No 17</t>
  </si>
  <si>
    <t>Equipos y materiales para  necesidades del plan de austeridad y gestión ambiental - residuos sólidos  LINEA PAA No 18</t>
  </si>
  <si>
    <t>Certificación de inspección de acreditación  de los dos ascensores  LINEA PAA No 19</t>
  </si>
  <si>
    <t>0599016 - Sedes mantenidas</t>
  </si>
  <si>
    <t>Estudios técnicos de sismorresistencia del edificio sede  LINEA PAA No 20</t>
  </si>
  <si>
    <t>Prestación de servicios de apoyo a la gestión   LINEA PAA No 21</t>
  </si>
  <si>
    <t>Prestación de servicios profesionales   LINEA PAA No 22</t>
  </si>
  <si>
    <t>Servicios de Fumigación de las áreas locativas del DAFP  LINEA PAA No 24</t>
  </si>
  <si>
    <t>Reparaciones locativas  LINEA PAA No 26</t>
  </si>
  <si>
    <t>Adquisición del programa de seguros del inmueble y bienes muebles y responsabilidad civil de servidores públicos  LINEA PAA No 27</t>
  </si>
  <si>
    <t>Obras de adecuación edificio sede  LINEA PAA No 28</t>
  </si>
  <si>
    <t>Interventoría técnica, administrativa y financiera  LINEA PAA No 29</t>
  </si>
  <si>
    <t>Impresora a color trabajo pesado  LINEA PAA No 30</t>
  </si>
  <si>
    <t>Radios de comunicación  LINEA PAA No 31</t>
  </si>
  <si>
    <t>Servicio de mantenimiento preventivo y correctivo  para el parque automotor del Departamento, incluidos los repuestos  LINEA PAA No 32</t>
  </si>
  <si>
    <t>Soporte técnico y mantenimiento preventivo y correctivo de los aires acondicionados del auditorio de la entidad.  LINEA PAA No 33</t>
  </si>
  <si>
    <t>Soporte y mantenimiento Sigep I  LINEA PAA No 34</t>
  </si>
  <si>
    <t>Soporte y mantenimiento Sigep II  LINEA PAA No 35</t>
  </si>
  <si>
    <t xml:space="preserve">0599068 - Documentos para la planeación estratégica en TI </t>
  </si>
  <si>
    <t>Estrategia de Gobierno Digital - Arquitectura Iteración corta de Gestión de TI  LINEA PAA No 36</t>
  </si>
  <si>
    <t>Estrategia de Gobierno Digital - Seguridad de la información  LINEA PAA No 37</t>
  </si>
  <si>
    <t>Adquisición del soporte de la UPS   LINEA PAA No 39</t>
  </si>
  <si>
    <t>Adquisición de servidor para Xroad  LINEA PAA No 40</t>
  </si>
  <si>
    <t>Suscripción Herramienta de Chat  LINEA PAA No 41</t>
  </si>
  <si>
    <t>0599066 - Servicios de información actualizados</t>
  </si>
  <si>
    <t>Suscripción a herramienta de correo masivo  LINEA PAA No 42</t>
  </si>
  <si>
    <t>0599069 - Servicios tecnológicos</t>
  </si>
  <si>
    <t>Soporte para la plataforma de voz IP  LINEA PAA No 43</t>
  </si>
  <si>
    <t>Segunda fase de implementación IPV6  LINEA PAA No 44</t>
  </si>
  <si>
    <t>Renovación de suscripción de bloque de direcciones IP V.6   LINEA PAA No 45</t>
  </si>
  <si>
    <t>Suscripción al soporte de Licencias TOAD  LINEA PAA No 46</t>
  </si>
  <si>
    <t>Suscripción al Licenciamiento Microsoft Software Assurance, Office 365 y Bolsa de Soporte microsoft  LINEA PAA No 47</t>
  </si>
  <si>
    <t>Suscripción al licenciamiento CRM  LINEA PAA No 48</t>
  </si>
  <si>
    <t>Parametrización y ajustes de la plataforma CRM   LINEA PAA No 49</t>
  </si>
  <si>
    <t>Suscripción y soporte al servicio del software de inventarios  LINEA PAA No 50</t>
  </si>
  <si>
    <t>Prestar los servicios de soporte y derechos de actualizacion de versiones, para la correcta operación de la mesa de servicio de la herramienta proactivaNET.  LINEA PAA No 51</t>
  </si>
  <si>
    <t>Adquirir la renovación de la suscripción del licenciamiento Suite Adobe Creative Cloud durante doce (12) meses  LINEA PAA No 52</t>
  </si>
  <si>
    <t>Suscripción al licenciamiento de software de antivirus  LINEA PAA No 53</t>
  </si>
  <si>
    <t>Suscripción al licenciamiento de software de gestión de proyectos por 1 año  LINEA PAA No 54</t>
  </si>
  <si>
    <t>Suscripción al licenciamiento del software Tableau  LINEA PAA No 55</t>
  </si>
  <si>
    <t>Contratar el proceso de Interoperabilidad para el SIGEP II   LINEA PAA No 56</t>
  </si>
  <si>
    <t>Contratar el desarrollo, ajustes y parametrización de la APP de Función Pública  LINEA PAA No 57</t>
  </si>
  <si>
    <t>Contratar el soporte y bolsa de horas de parametrización para el sistema de nómina  LINEA PAA No 58</t>
  </si>
  <si>
    <t>Diseño y desarrollo del Sistema de información SUIT versión 4  LINEA PAA No 59</t>
  </si>
  <si>
    <t>Oracle Licenciamiento y soporte  LINEA PAA No 60</t>
  </si>
  <si>
    <t>Adquisición de licenciamiento Redhat   LINEA PAA No 61</t>
  </si>
  <si>
    <t>Suscripción al licenciamiento, servicios de soporte para las licencias del software Liferay, así como entrenamiento y bolsa de horas de soporte especializado conforme lo especificado en la ficha técnica  LINEA PAA No 62</t>
  </si>
  <si>
    <t>Prestación de los servicios de Centro de Datos y Nube pública  LINEA PAA No 63</t>
  </si>
  <si>
    <t>Adquisición e instalación de un sistema de Pararrayos  LINEA PAA No 65</t>
  </si>
  <si>
    <t>Adquisición de un Regulador  LINEA PAA No 66</t>
  </si>
  <si>
    <t>Suscripciòn a servicio de mensajerìa  LINEA PAA No 67</t>
  </si>
  <si>
    <t>Transformador de corriente para el edificio sede  LINEA PAA No 68</t>
  </si>
  <si>
    <t>Adquisición de la dotación de labor y elementos de trabajo.    LINEA PAA No 70</t>
  </si>
  <si>
    <t>Dotacion industrial para el personal de apoyo de la entidad y los brigadistas.  LINEA PAA No 71</t>
  </si>
  <si>
    <t>Contratar los Servicios de Bienestar Social e Incentivos para los servidores de la Función Pública y sus Familias  LINEA PAA No 72</t>
  </si>
  <si>
    <t>Adquirir elementos para la carnetización del personal de la entidad (Comtrato de suministros)  LINEA PAA No 73</t>
  </si>
  <si>
    <t>Prestación de servicios para la realización de valoraciones ocupacionales y exámenes médicos de ingreso, retiro, periódicos y otras complementarias, que sean necesarias realizar a los servidores del Departamento Administrativo de la Función Pública  LINEA PAA No 74</t>
  </si>
  <si>
    <t>Adquisición de dispositivos de firma digital para los servidores del Departamento que son  usuarios del SIIF.LINEA PAA No 75</t>
  </si>
  <si>
    <t>Adquirir los certificados para la implementación de firma digital y estampado cronologico como mecanismo de protección y autenticidad e integridad de los documentos electrónicos de archivo dentro del Sistema de Gestión Documental   LINEA PAA No 76</t>
  </si>
  <si>
    <t>Prestar el servicio de Correo Electrónico Certificado, que proporcionen notificación electrónica por e-mail para Función Pública, optimizando la administración del correo electrónico actual.  LINEA PAA No 77</t>
  </si>
  <si>
    <t>Prestar el servicio de organización de eventos, catering, logística para los diferentes eventos de Función Pública  LINEA PAA No 78</t>
  </si>
  <si>
    <t>Prestación de Servicios por parte del Departamento Nacional de Estadística – DANE  para realizar el proceso de evaluación y certificación de la calidad del proceso estadístico implementado en la operación estadística "Medición del desempeño Institucional" a cargo del Departamento Administrativo de Función Pública DAFP, en el marco de los requisitos establecidos en la Norma Técnica de Calidad Estadística - Requisitos de calidad para la generación de estadísticas  (NTCPE1000:2017).  LINEA PAA No 79</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</si>
  <si>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80</t>
  </si>
  <si>
    <t xml:space="preserve">0505004 - Documento Metodológico </t>
  </si>
  <si>
    <t>Prestación de servicios profesionales  LINEA PAA No 81</t>
  </si>
  <si>
    <t>Prestación de servicios profesionales  LINEA PAA No 82</t>
  </si>
  <si>
    <t>Prestación de servicios profesionales  LINEA PAA No 83</t>
  </si>
  <si>
    <t>Prestación de servicios profesionales  LINEA PAA No 84</t>
  </si>
  <si>
    <t>0505002 - Documento de lineamientos técnicos</t>
  </si>
  <si>
    <t>Prestación de servicios profesionales  LINEA PAA No 85</t>
  </si>
  <si>
    <t xml:space="preserve">0503001 - Documentos de investigación </t>
  </si>
  <si>
    <t>Prestación de servicios profesionales  LINEA PAA No 87</t>
  </si>
  <si>
    <t>0505042 - Servicios de asistencia técnica para el diseño institucional de las entidades</t>
  </si>
  <si>
    <t>Prestación de servicios profesionales  LINEA PAA No 88</t>
  </si>
  <si>
    <t>Prestación de servicios profesionales  LINEA PAA No 89</t>
  </si>
  <si>
    <t>Prestación de servicios profesionales  LINEA PAA No 90</t>
  </si>
  <si>
    <t>0505005 - Documentos normativos o con lineamientos para la interpretación de las normas que regulan la política</t>
  </si>
  <si>
    <t>Prestación de servicios profesionales  LINEA PAA No 91</t>
  </si>
  <si>
    <t>0505003 - Documentos de Planeación</t>
  </si>
  <si>
    <t>Prestación de servicios profesionales  LINEA PAA No 92</t>
  </si>
  <si>
    <t>Prestación de servicios profesionales  LINEA PAA No 93</t>
  </si>
  <si>
    <t>0505037 - Sistema de Control Interno</t>
  </si>
  <si>
    <t>Prestación de servicios profesionales  LINEA PAA No 94</t>
  </si>
  <si>
    <t>Prestación de servicios profesionales  LINEA PAA No 95</t>
  </si>
  <si>
    <t>Prestación de servicios profesionales  LINEA PAA No 96</t>
  </si>
  <si>
    <t>Prestación de servicios profesionales  LINEA PAA No 97</t>
  </si>
  <si>
    <t>0505044 - Servicio de asistencia técnica para la implementación de la política de Integridad</t>
  </si>
  <si>
    <t>Prestación de servicios profesionales  LINEA PAA No 98</t>
  </si>
  <si>
    <t>Prestación de servicios profesionales  LINEA PAA No 99</t>
  </si>
  <si>
    <t>0505017 - Servicio de asistencia técnica para la implementación de la política de trámites</t>
  </si>
  <si>
    <t>Prestación de servicios profesionales  LINEA PAA No 100</t>
  </si>
  <si>
    <t>0505015 - Servicio de asistencia técnica en rendición de cuentas, participación, transparencia y servicio al ciudadano</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</si>
  <si>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</si>
  <si>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</si>
  <si>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</si>
  <si>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</si>
  <si>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</si>
  <si>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</si>
  <si>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</si>
  <si>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</si>
  <si>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</si>
  <si>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de apoyo a la gestión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</si>
  <si>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</si>
  <si>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</si>
  <si>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</si>
  <si>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</si>
  <si>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</si>
  <si>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</si>
  <si>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</si>
  <si>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</si>
  <si>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</si>
  <si>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de apoyo a la gestión  LINEA PAA No 121</t>
  </si>
  <si>
    <t>Prestación de servicios profesionales  LINEA PAA No 122</t>
  </si>
  <si>
    <t>Prestación de servicios profesionales  LINEA PAA No 123</t>
  </si>
  <si>
    <t>Prestación de servicios profesionales  LINEA PAA No 124</t>
  </si>
  <si>
    <t>Prestación de servicios profesionales  LINEA PAA No 125</t>
  </si>
  <si>
    <t>Prestación de servicios profesionales LINEA PAA No 126</t>
  </si>
  <si>
    <t>0505018 - Servicio de asistencia técnica para la implementación de las políticas de Gestión y Desempeño</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</si>
  <si>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</si>
  <si>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</si>
  <si>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</si>
  <si>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</si>
  <si>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</si>
  <si>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</si>
  <si>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</si>
  <si>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</si>
  <si>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</si>
  <si>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</si>
  <si>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</si>
  <si>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</si>
  <si>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</si>
  <si>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</si>
  <si>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</si>
  <si>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</si>
  <si>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</si>
  <si>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</si>
  <si>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</si>
  <si>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0505045 - Servicio de asistencia técnica para la implementación de la política de gestión del conocimiento y la innovación</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</si>
  <si>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</si>
  <si>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</si>
  <si>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</si>
  <si>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</si>
  <si>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</si>
  <si>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</si>
  <si>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</si>
  <si>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</si>
  <si>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</si>
  <si>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</si>
  <si>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</si>
  <si>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</si>
  <si>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</si>
  <si>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</si>
  <si>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</si>
  <si>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</si>
  <si>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</si>
  <si>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</si>
  <si>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</si>
  <si>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</si>
  <si>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</si>
  <si>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</si>
  <si>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</si>
  <si>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</si>
  <si>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</si>
  <si>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</si>
  <si>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</si>
  <si>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174</t>
  </si>
  <si>
    <t>Prestación de servicios de apoyo a la gestión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</si>
  <si>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</si>
  <si>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</si>
  <si>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</si>
  <si>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</si>
  <si>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</si>
  <si>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de apoyo a la gestión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</si>
  <si>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</si>
  <si>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</si>
  <si>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</si>
  <si>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</si>
  <si>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186</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</si>
  <si>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</si>
  <si>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</si>
  <si>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</si>
  <si>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</si>
  <si>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</si>
  <si>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</si>
  <si>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</si>
  <si>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</si>
  <si>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profesionales  LINEA PAA No 195</t>
  </si>
  <si>
    <t>Prestación de servicios profesionales  LINEA PAA No 196</t>
  </si>
  <si>
    <t>Prestación de servicios de apoyo a la gestión  LINEA PAA No 197</t>
  </si>
  <si>
    <t>0505006 - Servicio de Asistencia Técnica en Gestión Estratégica del Talento humano</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</si>
  <si>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</si>
  <si>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</si>
  <si>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</si>
  <si>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</si>
  <si>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</si>
  <si>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</si>
  <si>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</si>
  <si>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</si>
  <si>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</si>
  <si>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</si>
  <si>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</si>
  <si>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</si>
  <si>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Contratación Directa</t>
  </si>
  <si>
    <t>-</t>
  </si>
  <si>
    <t>72101510
72101511   
72101509
72101507
72151605</t>
  </si>
  <si>
    <t>Soporte técnico y mantenimiento preventivo y correctivo de los equipos de computo y dispositivos tecnológicos, con soporte técnico, suministro de repuestos y personal de apoyo en sitio para el Departamento Administrativo de la Función Pública.  LINEA PAA No 13</t>
  </si>
  <si>
    <t>Tiquetes aéreos nacionales  LINEA PAA No 23</t>
  </si>
  <si>
    <t xml:space="preserve">72102103 -72102104 </t>
  </si>
  <si>
    <t>48101915
52121604</t>
  </si>
  <si>
    <t>Dotación  para el auditorio de la entidad y sala de juntas : Manteles, bandejas, cubremanteles, recipientes.  LINEA PAA No 25</t>
  </si>
  <si>
    <t>80101500
80101600</t>
  </si>
  <si>
    <t>43212200
43201800
43201600</t>
  </si>
  <si>
    <t>32131000
39121000</t>
  </si>
  <si>
    <t>81111500
43211500</t>
  </si>
  <si>
    <t>81111500
81111800
43233500</t>
  </si>
  <si>
    <t>81112200
81111500
43232300
81112500
81112501</t>
  </si>
  <si>
    <t>81111500
81111800
43233200
43233205</t>
  </si>
  <si>
    <t xml:space="preserve">
44102002 
55121807
</t>
  </si>
  <si>
    <t>Prestación de servicios profesionales  LINEA PAA No 110</t>
  </si>
  <si>
    <t>Prestación de servicios profesionales  LINEA PAA No 146</t>
  </si>
  <si>
    <t>LUZ DARY CUEVAS   EXT. 410
lcuevas@funcionpublica.gov.co</t>
  </si>
  <si>
    <t>Reparación de bienes muebles. LINEA DEL PAA No. 210</t>
  </si>
  <si>
    <t>CPS-019-2020</t>
  </si>
  <si>
    <t>LEONARDO SUAREZ TRUJILLO</t>
  </si>
  <si>
    <t>Prestar servicios de apoyo a la gestión en actividades tendientes a la organización y conservación de los bienes muebles e inmuebles de la Entidad y la prestación de los servicios a cargo del Grupo de Gestión Adm inistrativa de Función Pública.</t>
  </si>
  <si>
    <t>PRESTACION DE SERVICIOS DE APOYO A LA GESTIÓN</t>
  </si>
  <si>
    <t>Función Pública cancelará el valor total del contrato en doce (12) pagos, así: a. Un primer pago, por valor de NOVECIENTOS VEINTE MIL SETECIENTOS QUINCE PESOS ($920.715) M/CTE con corte al 31 de enero de 2020. b. Diez (1O) pagos mensuales, con corte al día 30 de cada mes, por valor de UN  MILLON   NOVECIENTOS   SETENTA   Y   DOS  MIL  NOVECIENTOS SESENTA PESOS ($1.972.960)  M/CTE. c. Un último pago a la finalización del contrato POR VALOR DE UN MILLON CINCUENTA Y DOS MIL DOSCIENTOS CUARENTA Y CINCO PESOS ($1.052.245)  M/CTE.</t>
  </si>
  <si>
    <t>Once (11) meses, contados a partir del perfeccionamiento del mismo y expedición del registro presupuestal.</t>
  </si>
  <si>
    <t>JULIÁN MAURICIO MARTÍNEZ ALVARADO</t>
  </si>
  <si>
    <t>GRUPO DE GESTIÓN ADMINISTRATIVA</t>
  </si>
  <si>
    <t>CPS-068-2020</t>
  </si>
  <si>
    <t>GABRIEL EDUARDO ISIDRO RAMOS</t>
  </si>
  <si>
    <t>Prestar servicios profesionales en el Grupo de Gestión Administrativa de Función Pública para apoyar a la Entidad en materia de gestión ambiental.</t>
  </si>
  <si>
    <t>PRESTACION DE SERVICIOS PROFESIONALES</t>
  </si>
  <si>
    <t>Función Pública cancelará el valor total del contrato en doce (12) pagos así: a. Un primer pago, por valor de UN MILLÓN TRESCIENTOS OCHO MIL TRESCIENTOS OCHENTA Y CUATRO PESOS ($1.308.384) M/CTE  con corte al 31 de enero de 2020. b. Diez (10) pagos mensuales, con corte al día 30 de cada mes, por valor de CUATRO MILLONES TRESCIENTOS SESENTA Y UN MIL DOSCIENTOS OCHENTA PESOS ($4.361.280) M/CTE. c. Un último pago a la finalización del contrato por valor de TRES MILLONES CINCUENTA Y DOS MIL OCHOC IENTOS NOVENTA Y SEIS PESOS ($3.052.896)  M/CTE.</t>
  </si>
  <si>
    <t>Será de once (11)  meses,  previo perfeccionam iento del mismo y expedición del registro presupuestal.</t>
  </si>
  <si>
    <t>054-2020</t>
  </si>
  <si>
    <t>FESTIVAL TOURS SAS</t>
  </si>
  <si>
    <t>Suministro de tiquetes aéreos nacionales para el desplazamiento de los servidores y contratistas (en cuyos contratos esté pactada esta obligación), del Departamento Administrativo de la Función Pública, de conformidad con las especificaciones técnicas del Acuerdo Marco de Precios.</t>
  </si>
  <si>
    <t>CONTRATO DE SUMINISTRO</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</si>
  <si>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pueda exceder la cuantía total del contrato.</t>
  </si>
  <si>
    <t>Hasta el 20 de diciembre de 2020, de conformidad con lo estipulado por el Acuerdo Marco de Precios de Colombia Compra Eficiente.</t>
  </si>
  <si>
    <t>078-2020</t>
  </si>
  <si>
    <t>REDNEET SAS</t>
  </si>
  <si>
    <t>Contratar la suscripción a la renovación del rango de direcciones IPV6 que están a nombre del Departamento Adm inistrativo de la Función Pública, según las especificaciones técnicas mínimas establecidas en el presente documento.</t>
  </si>
  <si>
    <t>PRESTACIÓN DE SERVICIOS</t>
  </si>
  <si>
    <t>Función Pública pagará el valor total del contrato en un (1) único pago, una vez se remita el correo con los datos de la renovación del rango de direcciones a nombre del Departamento Administrativo de la Función Pública y la vigencia y derechos de la entidad.</t>
  </si>
  <si>
    <t>Será de ocho (8) días calendario, contados a partir del perfeccionam iento del mismo, previa expedición del registro presupuestal.</t>
  </si>
  <si>
    <t>LEONARDO CALDERON BARRIOS</t>
  </si>
  <si>
    <t xml:space="preserve">OFICINA DE TECNOLOGIAS DE LA INFORMACIÓN Y LAS COMUNICACIONES </t>
  </si>
  <si>
    <t>CPS-011-2020</t>
  </si>
  <si>
    <t>JUAN MANUEL MENDOZA VARGAS</t>
  </si>
  <si>
    <t xml:space="preserve">Prestar servicios profesionales para apoyar las tareas que se deriven de las directrices impartidas por el Director General en cumplimiento de los compromisos estratégicos y misionales de la entidad. </t>
  </si>
  <si>
    <t xml:space="preserve">Función Pública cancelará el valor total del contrato en doce (12) pagos, así:  a) Un primer pago por valor de DOS MILLONES CUATROCIENTOS VEINTE MIL PESOS ($2.420.000) M/CTE con corte a treinta y uno (31) de enero de 2020. b) Diez (10) pagos mensuales, con corte al día treinta (30) de cada mes, por valor de TRES MILLONES TRESCIENTOS MIL PESOS ($3.300.000) M/CTE. c) Un último pago a la finalización del contrato, por valor de DOS MILLONES QUINIENTOS TREINTA MIL PESOS ($2.530.000) M/CTE. </t>
  </si>
  <si>
    <t xml:space="preserve">Hasta el veintitrés (23) de diciembre de 2020, contado a partir del perfeccionamiento del mismo y expedición del registro presupuestal. </t>
  </si>
  <si>
    <t xml:space="preserve">SANTIAGO ARANGO CORRALES </t>
  </si>
  <si>
    <t>CPS-050-2020</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</si>
  <si>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</si>
  <si>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en eventos  internacionales.</t>
  </si>
  <si>
    <t>Función Pública cancelará el valor total del contrato en doce (12) pagos, así: a) Un primer pago por valor de UN MILLÓN OCHOCIENTOS SESENTA  Y NUEVE MIL CIENTO VEINTE PESOS ($1.869.120)  M/CTE  con corte  a treinta  y uno (31) de enero de 2020. b) Diez (10) pagos mensuales, con corte al día treinta (30) de cada  mes, por valor de CINCO MILLONES SEISCIENTOS  SIETE  MIL  TRESCIENTOS  SESENTA PESOS  ($5.607.360)  M/CTE. c) Un último pago a la finalización del contrato, por valor  de  NOVECIENTOS TREINTA  Y CUATRO  MIL QUINIENTOS  SESENTA  PESOS  ($934.560)  M/CTE.</t>
  </si>
  <si>
    <t>Hasta el cinco (05) de diciembre de 2020, contado a partir del perfeccionamiento del mismo y expedición del  registro presupuestal.</t>
  </si>
  <si>
    <t>SANTIAGO ARANGO CORRALES</t>
  </si>
  <si>
    <t>CPS-051-2020</t>
  </si>
  <si>
    <t>ASTRID JULIANA TORRES GARZÓN</t>
  </si>
  <si>
    <t>Prestar los servicios  profesionales  en la Dirección General de Función Pública con el   propósito de  apoyar la  difusión de  la  oferta   académica internacional, la implementación y seguimiento  de  los  instrumentos  de cooperación  internacional suscritos  por la entidad, las actividades  relativas a innovación  pública.</t>
  </si>
  <si>
    <t>Función Pública cancelará el valor total del contrato en doce (12) pagos, así: a) Un primer pago por valor de OCHOCIENTOS SESENTA Y CINCO MIL TRESCIENTOS  TREINTA  Y TRES  PESOS ($865.333)  M/CTE con corte a treinta y uno (31) de enero de 2020. b) Diez (10) pagos mensuales,  con corte al día treinta (30) de cada mes, por valor de DOS MILLONES QUINIENTOS NOVENTA Y SEIS MIL PESOS ($2.596.000) M/CTE. c) Un último pago a la finalización  del contrato,  por valor  de CUATROCIENTOS
TREINTA Y DOS MIL SEISCIENTOS SESENTA Y SIETE PESOS ($432.667) M/CTE.</t>
  </si>
  <si>
    <t>Hasta el cinco (05) de diciembre de 2020, contado a partir del perfeccionamiento del mismo y expedición del registro presupuestal.</t>
  </si>
  <si>
    <t>CPS-101-2020</t>
  </si>
  <si>
    <t>JOSE ADOLFO HERRERA AGUIRRE</t>
  </si>
  <si>
    <t>Prestar servicios profesionales en la Dirección de Empleo Público de Función Pública,  para  apoyar  la  implementación  y  seguimiento  en  lo  señalado  por  el Decreto 2011 de 2017 , Circular Conjunta No. 005 de 2018 expedida por el Ministerio del Trabajo y Función Pública, la Circular Conjunta No. 025 de 2019 expedida por la Procuraduría General de la Nación y  Función Pública, así como preparar la participación del Director de Empleo Público en las sesiones del Consejo Nacional de Discapacidad.</t>
  </si>
  <si>
    <t>Función Pública cancelará el valor total del contrato en cinco (5) pagos, así:a) Un primer pago por valor de CUATRO MILLONES SEISCIENTOS CINCUENTA MIL PESOS ($4.650.000) M/CTE incluido IVA, con corte al último día calendario de febrero de 2020. b) Cuatro (04) pagos mensuales, con corte al día treinta (30) de cada mes, por valor de CUATRO MILLONES QUINIENTOS MIL PESOS ($4.500.000) M/CTE incluido IVA.</t>
  </si>
  <si>
    <t>Hasta el treinta (30) de junio de 2020, contado a partir del perfeccionamiento del mismo y expedición del registro presupuestal.</t>
  </si>
  <si>
    <t>JHON CÉSAR GUACHETÁ BENAVIDES</t>
  </si>
  <si>
    <t>CPS-006-2020</t>
  </si>
  <si>
    <t>LINA MARCELA GONZÁLEZ GONZÁLEZ</t>
  </si>
  <si>
    <t>Prestar servicios profesionales en la Subdirección de Función Pública para apoyar la gestión relacionada con la estrategia de Equipos Transversales y la identificación y consolidación de las necesidades de investigación, estudios e instrumentos, cuyo abordaje sea necesario en la agenda de trabajo del Departamento.</t>
  </si>
  <si>
    <t>Función Pública cancelará el valor total del contrato en doce (12) pagos, así: a) Un primer pago por valor de DOS MILLONES QUINIENTOS CUARENTA Y SIETE MIL QUINIENTOS CUARENTA Y UN PESOS ($2.547.541) M/CTE con corte a treinta y uno (31) de enero de 2020. b) Diez (1O) mensualidades vencidas, cada una por valor de TRES MILLONES TRESCIENTOS VEINTIDOS MIL OCHOCIENTOS OCHENTA PESOS ($3.322.880) M/CTE. c) Un último pago a la finalización del contrato por valor de DOS MILLONES CUATROCIENTOS TREINTA Y SEIS MIL SETECIENTOS SETENTA Y NUEVE PESOS ($2.436.779) M/CTE.</t>
  </si>
  <si>
    <t>Once (11) meses y quince (15) días calendario, contados a partir del perfeccionamiento del mismo y expedición del registro presupuestal.</t>
  </si>
  <si>
    <t>CLAUDIA PATRICIA HERNANDEZ LEON</t>
  </si>
  <si>
    <t>CPS-048-2020</t>
  </si>
  <si>
    <t>JOSE FERNANDO BERRIO BERRIO</t>
  </si>
  <si>
    <t>Prestar los servicios profesionales en la Subdirección de Función Pública para apoyar la revisión y trámite de las reformas institucionales y sectoriales, priorizadas por el Gobierno Nacional, para aportar al cumplimiento de las iniciativas y metas del Plan Nacional de Desarrollo "Pacto por Colombia. Pacto por la Equidad".</t>
  </si>
  <si>
    <t>Función Pública cancelará el va lor total del contrato en doce (12) pagos así: a) Un (1) pago, por valor de CUATRO MILLONES QUINIENTOS SESENTA Y OCHO MIL NOVECIENTOS SESENTA PESOS ($4.568.960) M/CTE incluido IVA demás gastos asociados a la ejecución del contrato con corte al 31 de enero de 2020.  b) diez (10) mensualidades vencidas por valor de DOCE MILLONES CUATROCIENTOS SESENTA MIL OCHOCIENTOS PESOS ($12'460.800) M/CTE, incluido IVA demás gastos asociados a la ejecución del contrato. c) Un último pago por valor de UN MILLON SEISCIENTOS SESENTA Y UN MIL CUATROSCIENTOS CUARENTA PESOS ($1.661.40) M/CTE. incluido IVA demás gastos asociados a la ejecución del contrato.</t>
  </si>
  <si>
    <t>Será de diez (10)  meses y quince (15)  días calendario, contados a partir del perfeccionam iento del mismo y expedición del registro presupuestal.</t>
  </si>
  <si>
    <t xml:space="preserve">CLAUDIA PATRICIA HERNANDEZ LEÓN </t>
  </si>
  <si>
    <t>CPS-014-2020</t>
  </si>
  <si>
    <t>FELIPE JIMENEZ PINZÓN</t>
  </si>
  <si>
    <t>Prestar servicios profesionales en la Subdirección de Función Pública para apoyar el seguimiento a la ejecución de los recursos asignados al fortalecimiento de los sistemas de información misionales, y el proceso de implementación del Costumer Relationship Management (CRM) en las áreas técnicas, misionales y de apoyo del Departamento.</t>
  </si>
  <si>
    <t>Función Pública cancelará el valor total del contrato en doce (12) pagos, así: a. Un primer pago, por valor de CUATRO  MILLONES  QUINIENTOS SETENTA Y NUEVE MIL TRESCIENTOS  CUARENTA Y CUATRO PESOS
($4.579.344) M/CTE, incluido IVA demás gastos asociados a la ejecución del contrato con corte al 31 de enero de 2020. b. Diez (1O) pagos mensuales, con corte al día 30 de cada mes, por valor de SIETE MILLONES SEISCIENTOS TREINTA Y DOS MIL DOSCIENTOS CUARENTA PESOS ($7.632.240) M/CTE, incluido IVA demás gastos asociados a la ejecución del contrato.
c. Un último pago a la finalización del contrato por valor de DOS MILLONES TREINTA Y CINCO MIL DOSCIENTOS SESENTA Y CUATRO PESOS ($3.052.896) M/CTE, incluido IVA demás gastos asociados a la ejecución del contrato.</t>
  </si>
  <si>
    <t>CPS-007-2020</t>
  </si>
  <si>
    <t>LAURA CAMILA RONDÓN LIZARAZO</t>
  </si>
  <si>
    <t>Prestar los servicios profesionales en la Subdirección de Función Pública para apoyar la definición del plan de acción y seguimiento al diseño, actualización e implementación de los lineamientos técnicos y estrategias requeridas para el cumplimiento de los compromisos asignados a Función Pública en el Plan Nacional de Desarrollo 2018-2022.</t>
  </si>
  <si>
    <t>Función Pública cancelará el valor total del contrato en doce (12) pagos, así: a) Un primer pago por valor de SEIS MILLONES TRESCIENTOS SESENTA Y OCHO MIL OCHOCIENTOS CINCUENTA Y TRES PESOS ($6.368.853) M/CTE con corte a treinta y uno (31) de enero de 2020.
b) Diez (1O) mensualidades vencidas, cada una por valor de OCHO MILLONES TRESCIENTOS SIETE MIL DOSCIENTOS PESOS ($8.307.200) M/CTE. c) Un último pago a la finalización del contrato por valor de SEIS MILLONES NOVENTA Y UN MIL NOVECIENTOS CUARENTA Y SEIS PESOS CON OCHENTA Y DOS CENTAVOS ($6.091.947) M/CTE.</t>
  </si>
  <si>
    <t>CPS-067-2020</t>
  </si>
  <si>
    <t>JORGE ANDRES ROJAS URREA</t>
  </si>
  <si>
    <t>Prestar servicios profesionales en la Subdirección, para apoyar en la revision y elaboración de conceptos , proyectos normativos, y demás documentos que sean requeridos para instrumentalizar las políticas del Departamento y el cumplimiento de los compromisos adquiridos en el Acuerdo Nacional Estatal.</t>
  </si>
  <si>
    <t>Función Pública cancelará el valor total del contrato en doce (12) pagos, así: a) Un primer pago por valor de UN  MILLÓN CUATROCIENTOS UN MIL OCHOCIENTOS CUARENTA PESOS ($1.401.840) M/CTE., con corte a treinta y uno
(31) de enero de 2020 . b) Diez (10) mensualidades vencidas , cada una por valor de CUATRO MILLONES SEISCIENTOS SETENTA Y DOS MIL OCHOCIENTOS PESOS ($4.672.800) M/CTE. c) Un último pago a la finalización del contrato por valor de NOVECIENTOS TREINTA Y CUATRO MIL QUINIENTOS SESENTA PESOS ($934.560) M/CTE.</t>
  </si>
  <si>
    <t>Hasta el seis (6) de diciembre de 2020 , contado a partir del perfeccionamiento del mismo y expedición del registro presupuestal.</t>
  </si>
  <si>
    <t>CPS-016-2020</t>
  </si>
  <si>
    <t>ARLINGTON FONSECA LEMUS</t>
  </si>
  <si>
    <t>Prestar servicios profesionales en la Dirección de Gestión y Desempeño Institucional de Función Pública para apoyar el desarrollo de la operación estadística "Medición del Desempeño Institucional" en sus etapas de procesamiento, análisis y difusión de los datos recolectados a través del "Formulario Único de Reporte y Avance de Gestión"</t>
  </si>
  <si>
    <t>Función Pública cancelará el valor total del contrato en doce (12) pagos, así: a) Un primer pago por valor de CUATRO MILLONES SETECIENTOS SESENTA Y SEIS MIL DOSCIENTOS CINCUENTA Y SEIS PESOS ($4766.256) Incluido IVA, con corte al 31 de enero de 2020 . b) Diez (10) pagos con corte al día 30 de cada mes, por valor de OCHO MILLONES CUATROCIENTOS ONCE MIL CUARENTA  PESOS ($8.411.040)  M/CTE. M/CTE. incluido IVA. c) Un último pago a la finalización del contrato por valor de TRES MILLONES SEISCIENTOS CUARENTA Y CUATRO MIL SETECIENTOS OCHENTA Y CUATRO PESOS ($3'644.784) M/CTE, incluido IVA y demás gastos asociados a la ejecución del mismo, previa presentación del informe correspondiente , de los productos definidos  y  del  certificado  de cumplimiento y evaluación del contratista firmado por el supervisor, sin que el monto total de los servicios prestados pueda exceder la cuantía total pactada para el contrato.</t>
  </si>
  <si>
    <t>MARÍA DEL PILAR GARCÍA GONZÁLEZ</t>
  </si>
  <si>
    <t>CPS-073-2020</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</si>
  <si>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</si>
  <si>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 procesamiento y análisis de los datos recolectados a través del Formulario Único de Reporte y Avance de Gestión durante el año 2020, con el propósito de producir información que permita a la Dirección de Gestión y Desempeño Institucional calcular los índices de desempeño.</t>
  </si>
  <si>
    <t>Función Pública cancelará el valor total del contrato en doce (12) pagos, así: a. Un primer pago, por valor UN MILLÓN CUATROCIENTOS NOVENTA Y CINCO  MIL  DOSCIENTOS  NOVENTA  Y  SEIS  PESOS  ($1'495.296)
M/CTE, con corte al 31 de enero de 2020. b. Diez (1O) pagos mensuales, con corte al día 30 de cada mes, por valor de CINCO MILLONES SEISCIENTOS SIETE MIL TRESCIENTOS SESENTA PESOS ($5'607.360) M/CTE. c. Un último pago a la fina lización del contrato por valor de UN MILLÓN TRESCIENTOS OCHO MIL TRESCIENTOS OCHENTA Y CUATRO PESOS ($1'308.384) M/CTE.</t>
  </si>
  <si>
    <t>Hasta el siete (7) de diciembre de 2020, contados a partir del perfeccionamiento del mismo y expedición del registro presupuestal.</t>
  </si>
  <si>
    <t>LINA MARÍA VASQUEZ</t>
  </si>
  <si>
    <t>CPS-061-2020</t>
  </si>
  <si>
    <t>JEIMY PAOLA ORTIZ GRACIA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</si>
  <si>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</si>
  <si>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(10) pagos mensuales, con corte al día 30 de cada mes, por valor de
cinco millones seiscientos siete mil trescientos sesenta pesos ($5.607.360) M/CTE. c. Un último pago a la finalización del contrato por valor de SETECIENTOS
CUARENTA  Y  SIETE  MIL SEISCIENTOS  CUARENTA  Y  OCHO  PESOS ($747.648)  M/CTE. </t>
  </si>
  <si>
    <t>Diez (10) meses y quince (15) días calendario , contados a partir del perfeccionamiento del mismo y expedición del registro presupuestal.</t>
  </si>
  <si>
    <t>MYRIAM CUBILLOS BENAVIDEZ</t>
  </si>
  <si>
    <t>CPS-043-2020</t>
  </si>
  <si>
    <t>CESAR ANDRÉS MARÍN CAMACHO</t>
  </si>
  <si>
    <t>Prestar servicios profesionales en la Dirección de Gestión y Desempeño Institucional de Función Pública para apoyar el desarrollo de la Operación Estadística “Medición del Desempeño Institucional” en sus etapas de detección y análisis de requerimientos y difusión de los datos recolectados a través del Formulario Único de Reporte y Avance de Gestión.</t>
  </si>
  <si>
    <t>Función Pública cancelará el valor total del contrato en doce (12) pagos, así:  a) un primer pago por valor de NOVECIENTOS CINCUENTA Y UN MIL OCHOCIENTOS SESENTA Y SEIS PESOS ($951.866) M/CTE, con corte al 31 de enero de 2020. b) Diez (10) pagos mensuales con corte al día 30 de cada mes, por valor de DOS MILLONES QUINIENTOS NOVENTA Y SEIS MIL PESOS ($2.596.000) M/CTE.  c) Un último pago a la finalización del contrato, por valor de UN MILLÓN NOVECIENTOS NOVENTA MIL DOSCIENTOS SESENTA Y SEIS PESOS ($1´990.266) M/CTE.</t>
  </si>
  <si>
    <t>Hasta el veintitrés (23) de diciembre de 2020, contado a partir del perfeccionamiento del mismo y expedición del registro presupuestal.</t>
  </si>
  <si>
    <t>DOLLY AMAYA CABALLERO</t>
  </si>
  <si>
    <t>CPS-062-2020</t>
  </si>
  <si>
    <t>GUSTAVO OLAYA FERREIRA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</si>
  <si>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</si>
  <si>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(1O) pagos mensuales, con corte al día 30 de cada mes, por valor de cinco millones seiscientos siete mil trescientos sesenta pesos ($5.607 .360) M/CTE. c. Un último pago a la finalización del contrato por va lor de SETECIENTOS CUARENTA Y SIETE MIL SEISCIENTOS CUARENTA Y OCHO PESOS ($747.648) M/CTE. 
</t>
  </si>
  <si>
    <t>EVA MERCEDES ROJAS</t>
  </si>
  <si>
    <t>CPS-018-2020</t>
  </si>
  <si>
    <t>EDINSON GABRIEL MALAGÓN MAYORGA</t>
  </si>
  <si>
    <t>Prestar servicios profesionales en la Dirección de Participación , Transparencia y Servicio al Ciudadano del Departamento Administrativo de la Función Pública para acompañar el proceso de formulación , elaboración , socialización y difusión de la política de integridad y las herramientas para su implementación así como apoyar técnicamente a las entidades y servidores públicos para su implementación .</t>
  </si>
  <si>
    <t>Función Pública cancelará el valor total del contrato en doce (12) así: a) Un primer pago por valor de CINCO MILLONES SESENTA MIL CUATROCIENTOS SESENTA Y NUEVE PESOS  ($5 '060.469)   M/CTE corte al 31 de enero de 2020 . b) Diez (1O) pagos mensuales con corte al día 30 de cada mes, por valor de OCHO MILLONES NOVECIENTOS TREINTA MIL DOSCIENTOS CUARENTA  PESOS ($8'930.240)  M/CTE., c) Un último pago a la finalización del contrato por valor de TRES MILLONES QUINIENTOS  SETENTA  Y  DOS  MIL  NOVENTA   Y   SEIS   PESOS ($3 '869.771) M/CTE.</t>
  </si>
  <si>
    <t>FERNANDO AUGUSTO SEGURA RESTREPO</t>
  </si>
  <si>
    <t>DIRECCIÓN DE PARTICIPACIÓN, TRANSPARENCIA Y SERVICIO AL CIUDADANO</t>
  </si>
  <si>
    <t>CPS-008-2020</t>
  </si>
  <si>
    <t>ANA MILENA CACERES CASTRO</t>
  </si>
  <si>
    <t>Prestar servicios profesionales en la Dirección de Participación, Transparencia y Servicio al Ciudadano de Función Pública para apoyar desde el punto de vista jurídico el proceso de implementación del Decreto Ley 2106 de 2019.</t>
  </si>
  <si>
    <t>Función Pública cancelará el valor total del contrato en doce (12) pagos, así: a. Un primer pago por valor de SIETE MILLONES CIENTO CUARENTA Y CUATRO MIL CIENTO NOVENTA Y DOS PESOS ($7'144.192) M/CTE, con corte al 31 de enero de 2020 . b. Diez (1O) pagos mensuales cada uno por valor de OCHO MILLONES NOVECIENTOS TREINTA MIL DOSCIENTOS CUARENTA PESOS ($8'930.240)  M/CTE. c. Un último pago a la finalización del contrato por valor de SEIS MILLONES DOSCIENTOS CINCUENTA Y UN MIL  CIENTO  SESENTA  Y  OCHO ($6 '251.168)</t>
  </si>
  <si>
    <t>Hasta el veintiuno (21) de diciembre de 2020, contado a partir del perfeccionamiento del mismo y expedición del registro presupuestal.</t>
  </si>
  <si>
    <t>JAIME ORLANDO DELGADO GORDILLO</t>
  </si>
  <si>
    <t>CPS-104-2020</t>
  </si>
  <si>
    <t>MARIA JOSE MARTINEZ CORENA</t>
  </si>
  <si>
    <t>Prestar servicios profesionales en la Dirección de Empleo Público de Función Pública, para apoyar el esquema, la actualización, la implementación y el seguimiento de las iniciativas y regulaciones relacionadas con la reforma de empleo público, meritocracia, evaluación del desempeño, jóvenes en el empleo público y seguimiento de los compromisos que se deriven de los convenios y contratos en materia de empleo público</t>
  </si>
  <si>
    <t>Función Pública cancelará el valor total del contrato en diez (1O) pagos, así: a) Un primer pago, por valor de SIETE MILLONES OCHOCIENTOS OCHENTA Y SEIS  MIL SEISCIENTOS CUARENTA Y OCHO PESOS ($7'886.648) M/CTE con corte al último día calendario de febrero de 2020 . b) ocho (8) pagos mensuales con corte al día 30 de cada mes, cada uno por valor de SIETE MILLONES SEISCIENTOS TREINTA Y DOS MIL DOSCIENTOS CUARENTA  PESOS (7.632.240) M/CTE, c) Un último pago a la finalización del contrato por valor de TRES MILLONES QUINIENTOS SESENTA Y UN MIL SETECIENTOS DOCE PESOS ($3'561.712) M/CTE.</t>
  </si>
  <si>
    <t>FRANCISCO ALFONSO CAMARGO SALAS</t>
  </si>
  <si>
    <t>CPS-036-2020</t>
  </si>
  <si>
    <t>KAROL NATALY PULIDO HERRERA</t>
  </si>
  <si>
    <t xml:space="preserve">Prestar los Servicios Profesionales en la Dirección Jurídica, para apoyar la verificación y actualización de normas, jurisprudencia, conceptos y documentos jurídicos del sector Función Pública, cargue de enlaces y concordancias en el Gestor Normativo, así como brindar apoyo en la elaboración de conceptos jurídicos. </t>
  </si>
  <si>
    <t>Función Pública cancelará el valor total del contrato en doce (12) pagos, así:  a) Un primer pago por valor de OCHOCIENTOS SESENTA Y CINCO MIL TRESCIENTOS TREINTA Y TRES PESOS ($865.333) M/CTE, con corte a treinta y uno (31) de enero de 2020. b) Diez (10) mensualidades vencidas, con corte al día 30 de cada mes, cada una por valor de DOS MILLONES QUINIENTOS NOVENTA Y SEIS MIL PESOS ($2.596.000) M/CTE. c) Un último pago a la finalización del contrato por valor de UN MILLÓN SETECIENTOS TREINTA MIL SEISCIENTOS SESENTA Y SIETE PESOS ($1.730.667) M/CTE.</t>
  </si>
  <si>
    <t>Hasta el veinte (20) de diciembre de 2020, contado a partir del perfeccionamiento del mismo y expedición del registro presupuestal.</t>
  </si>
  <si>
    <t>LUIS FERNANDO NUÑEZ</t>
  </si>
  <si>
    <t>DIRECCIÓN JURIDICA</t>
  </si>
  <si>
    <t>CPS-049-2020</t>
  </si>
  <si>
    <t>CHRISTIAN CAMILO AYALA MORALES</t>
  </si>
  <si>
    <t>CPS-037-2020</t>
  </si>
  <si>
    <t>CARLOS DAVID PLATIN DEL CASTILLO</t>
  </si>
  <si>
    <t>CPS-038-2020</t>
  </si>
  <si>
    <t>ANDREA LIZ FIGUEROA</t>
  </si>
  <si>
    <t>Prestar los Servicios Profesionales en la Dirección Jurídica, para apoyar la búsqueda, actualización y depuración de normas, jurisprudencia, conceptos y documentos jurídicos del sector Función Pública, así como brindar apoyo en la elaboración de conceptos jurídicos.</t>
  </si>
  <si>
    <t>Función Pública cancelará el valor total del contrato en doce (12) pagos, así:  a) Un primer pago por valor de UN MILLÓN DOSCIENTOS DIEZ MIL PESOS ($1.210.000) M/CTE con corte a treinta y uno (31) de enero de 2020. b) Diez (10) mensualidades vencidas, con corte al día 30 de cada mes, cada una por valor de TRES MILLONES TRESCIENTOS MIL PESOS ($3.300.000) M/CTE. c) Un último pago a la finalización del contrato por valor de DOS MILLONES NOVENTA MIL PESOS ($2.090.000) M/CTE.</t>
  </si>
  <si>
    <t>Hasta el diecinueve (19) de diciembre de 2020, contado a partir del perfeccionamiento del mismo y expedición del registro presupuestal.</t>
  </si>
  <si>
    <t>CPS-076-2020</t>
  </si>
  <si>
    <t>MARIA BIBIANA BELTRAN BALLESTEROS</t>
  </si>
  <si>
    <t>Prestar los Servicios de Apoyo a la Gestión en la Dirección Jurídica, para realizar labores de digitación e ingreso de la información necesaria para la actualización del Gestor Normativo que se requiera, incluyendo normas, jurisprude ncia, conceptos y demás documentos, necesarios para tal fin.</t>
  </si>
  <si>
    <t>Función Pública cancelará el valor total del contrato en doce (12) pagos, así: a. Un primer pago, por valor de QUINIENTOS DOCE MIL DOSCIENTOS SETENTA Y SIETE PESOS ($512.277) M/CTE con corte al 31 de enero de 2020. b. Diez (10) pagos mensuales, con corte al día 30 de cada mes, por valor de UN MILLÓN NOVECIENTOS VEINTIUN MIL CUARENTA PESOS ($1'921.040) M/CTE. c. Un último pago a la finalización del contrato por valor de UN MILLÓN CUATROCIENTOS OCHO MIL SETECIENTOS SESENTA Y TRES PESOS ($1.408.763) M/CTE.</t>
  </si>
  <si>
    <t>Hasta el veintidós (22) de diciembre de 2020, contado a partir del perfeccionamiento del mismo y expedición del registro presupuestal.</t>
  </si>
  <si>
    <t>CPS-021-2020</t>
  </si>
  <si>
    <t>MANUEL VICENTE CRUZ ALARCON</t>
  </si>
  <si>
    <t>Prestar los servicios profesionales en la Dirección Jurídica del Departamento Administrativo de la Función Pública, para apoyar en la revisión, proyección, elaboración de documentos jurídicos , conceptos, cartillas y proyectos normativos, así como en la revisión del impacto de la normatividad asociada a las políticas de la Función pública y el fortalecimiento de la gestión de sus grupos de trabajo .</t>
  </si>
  <si>
    <t>Función Pública cancelará el valor total del contrato en once (11) pagos, así: a) Un primer pago por valor de CUATRO MILLONES QUINIENTOS DOCE MIL NOVENTA Y SIETE PESOS ($4.512 .097) M/CTE con corte a treinta y uno (31) de enero de 2020. b) Diez (10) mensualidades vencidas, cada una por valor de NUEVE MILLONES SEISCIENTOS SESENTA Y OCHO MIL SETECIENTOS OCHENTA PESOS ($9.668.780) M/CTE.</t>
  </si>
  <si>
    <t>Hasta el treinta (30) de noviembre de 2020, contado a partir del perfeccionamiento del mismo y expedición del registro presupuestal.</t>
  </si>
  <si>
    <t>CPS-039-2020</t>
  </si>
  <si>
    <t>OLGA LUCIA ARANGO ALVAREZ</t>
  </si>
  <si>
    <t>Prestar los servicios profesionales en la Dirección Jurídica, para apoyar en la revisión de normas, identificando las derogatorias tácitas, así como efectuar la revisión y actualización de normas, jurisprudencia y conceptos jurídicos y técnicos relevantes del sector Función Pública, con la finalidad de robustecer el Gestor Normativo.</t>
  </si>
  <si>
    <t>Función Pública cancelará el valor total del contrato en doce (12) pagos, así:  a) Un primer pago por valor de DOS MILLONES TRESCIENTOS VEINTIÚN MIL SEISCIENTOS SESENTA PESOS ($2.321.660) M/CTE, incluido IVA, con corte a treinta y uno (31) de enero de 2020. b) Diez (10) mensualidades vencidas, con corte al día 30 de cada mes, cada una por valor de SEIS MILLONES TRESCIENTOS TREINTA Y UN MIL OCHOCIENTOS PESOS ($6.331.800) M/CTE incluido IVA. c) Un último pago a la finalización del contrato por valor de UN MILLÓN DOSCIENTOS SESENTA Y SEIS MIL TRESCIENTOS SESENTA PESOS ($1.266.360) M/CTE incluido IVA.</t>
  </si>
  <si>
    <t>Hasta el seis (06) de diciembre de 2020, contado a partir del perfeccionamiento del mismo y expedición del registro presupuestal.</t>
  </si>
  <si>
    <t>CPS-053-2020</t>
  </si>
  <si>
    <t>ADRIANA LUCIA SANCHEZ SIERRA</t>
  </si>
  <si>
    <t>Prestar servicios profesionales en la dirección jurídica de func ión pública para el apoyo en la proyección de respuestas a requerimientos sobre temas propios de la dependencia que formulen entre otras entidades, los organismos de control, así como las de.pendencias misiona les y las de apoyo de este Departamento.</t>
  </si>
  <si>
    <t>Función Pública cancelará el valor total del contrato en doce (12) pagos, así: a) Un primer pago por valor de UN MILLÓN QUINIENTOS VEINTICINCO MIL OCHOCIENTOS SESENTA PESOS ($1.525.860) M/CTE con corte a treinta y uno (31) de enero de 2020. b) Diez (1O) mensualidades vencidas, con corte al día 30 de cada mes, cada una por valor de CINCO MILLONES OCHENTA Y SEIS MIL DOSCIENTOS PESOS ($5.086.200) M/CTE. c) Un último pago a la finalización del contrato por valor de UN MILLÓN TRESCIENTOS CINCUENTA Y SEIS MIL TRESCIENTOS VEINTE PESOS ($1.356.320) M/CTE.</t>
  </si>
  <si>
    <t>Hasta el ocho de (08) de diciembre de 2020, contado a partir del perfeccionamiento del mismo y expedic ión del registro presupuesta!.</t>
  </si>
  <si>
    <t>CPS-040-2020</t>
  </si>
  <si>
    <t>CLAUDIA INES SILVIA PRIETO</t>
  </si>
  <si>
    <t>Prestar los servicios profesionales en la Dirección Jurídica de la Función Pública para apoyar en la proyección de conceptos sobre el régimen de inhabilidades, incompatibilidades y conflicto de intereses de los servidores públicos, así como también temas relacionados con el Derecho Laboral, administrativo y situaciones relacionadas con el desempeño de las entidades del nivel nacional y territorial.</t>
  </si>
  <si>
    <t>Función Pública cancelará el valor total del contrato en doce (12) pagos, así:  a) Un primer pago por valor de DOS MILLONES TRESCIENTOS VEINTIÚN MIL SEISCIENTOS SESENTA PESOS ($2.321.660) M/CTE con corte a treinta y uno (31) de enero de 2020. b) Diez (10) mensualidades vencidas, con corte al día 30 de cada mes, cada una por valor de SEIS MILLONES TRESCIENTOS TREINTA Y UN MIL OCHOCIENTOS PESOS ($6.331.800) M/CTE. c) Un último pago a la finalización del contrato por valor de UN MILLÓN DOSCIENTOS SESENTA Y SEIS MIL TRESCIENTOS SESENTA PESOS ($1.266.360) M/CTE.</t>
  </si>
  <si>
    <t>CPS-072-2020</t>
  </si>
  <si>
    <t>SANDRA LUCIA BARRIGA</t>
  </si>
  <si>
    <t>Prestar servicios profesionales a la  Dirección Jurídica de Función Pública para realizar la búsqueda e incorporación de normas de competencia de Función Pública, así como brindar apoyo en la actualización del "Gestor Normativo", de conceptos, proyectos normativos y documentos.</t>
  </si>
  <si>
    <t>Función Pública cancelará el valor total del contrato en doce (12) pagos, así: a) Un primer pago por valor de UN MILLÓN OCHOCIENTOS NOVENTA Y NUEVE MIL QUINIENTOS CUARENTA PESOS ($1.899.540) M/CTE con corte a treinta y uno (31) de enero de 2020. b) Diez (1O) mensualidades vencidas, con corte al día 30 de cada mes, cada una por valor de SEIS MILLONES TRESCIENTOS TREINTA Y UN MIL OCHOCIENTOS PESOS ($6.331.800) M/CTE. c) Un último pago a la finalización del contrato por valor de UN MILLÓN SEISCIENTOS OCHENTA Y OCHO MIL CUATROCIENTOS OCHENTA PESOS ($1.688.480) M/CTE.</t>
  </si>
  <si>
    <t>Hasta el ocho (08) de diciembre de 2020, contado a partir del perfeccionamiento del mismo y expedición del registro presupuesta!</t>
  </si>
  <si>
    <t>CPS-010-2020</t>
  </si>
  <si>
    <t>JAIME ANDRES URAZAN LEAL</t>
  </si>
  <si>
    <t>Prestar servicios profesionales en la Dirección de Desarrollo Organizacional de Función Pública para apoyar la implementación, desarrollo y monitoreo de la Estrategia de Gestión Territorial 2020, en el marco del proyecto "Mejoramiento de los niveles de eficiencia y productividad de las entidades públicas del orden nacional y territorial. Nacional”</t>
  </si>
  <si>
    <t>Función Pública cancelará el valor total de cada contrato en doce (12) pagos, así: a) Un primer pago por valor de SEIS MILLONES TRESCIENTOS SESENTA MIL DOSCIENTOS PESOS ($6'360.200), con corte al 31 de enero de 2020. b) Diez (1O) pagos mensuales, con corte al día 30 de cada mes, por valor de NUEVE MILLONES OCHENTA Y SEIS MIL PESOS ($9'086.000) M/CTE. c) Un último pago a  la fina lización del contrato, por valor  de SIETE  MILLONES DOSCIENTOS  SESENTA  Y  OCHO  MIL  OCHOCIENTOS   PESOS  (7'268.800) M/CTE.</t>
  </si>
  <si>
    <t>Hasta el veinticuatro (24) de diciembre de 2020, contado a partir del perfeccionamiento del mismo y expedición del registro presupuestal.</t>
  </si>
  <si>
    <t xml:space="preserve">HUGO ARMANDO PÉREZ BALLESTEROS </t>
  </si>
  <si>
    <t>CPS-009-2020</t>
  </si>
  <si>
    <t>ROSA MARIA BOLAÑOS TOVAR</t>
  </si>
  <si>
    <t>Prestar servicios profesionales en Función Pública para apoyar el seguimiento técnico y financiero del proceso de acción integral</t>
  </si>
  <si>
    <t>Función Pública cancelará el valor total del contrato en doce (12) pagos, así: a. Un primer pago, por valor de CUATRO MILLONES SETECIENTOS NOVENTA Y SIETE MIL CUATROCIENTOS OCHO PESOS ($4'797.408) M/CTE, con corte al 31 de enero de 2020.
b. Diez (10) pagos mensuales, con corte al día 30 de cada mes, por valor de SEIS MILLONES OCHOCIENTOS CINCUENTA Y TRES MIL CUATROCIENTOS  CUARENTA  PESOS ($6.853.440) M/CTE. c. Un último pago a la finalización del contrato por valor de CINCO MILLONES CUATROCIENTOS OCHENTA Y DOS MIL SETECIENTOS CINCUENTA Y DOS PESOS (5'482.752)  M/CTE.</t>
  </si>
  <si>
    <t>CPS-057-2020</t>
  </si>
  <si>
    <t>YULY VERONICA RUEDA PEREZ</t>
  </si>
  <si>
    <t>Prestar servicios profesionales en la Dirección de Desarrollo Organizacional para apoyar la programación y concertación de las asesorías en territorio por parte de contratistas y funcionarios del Departamento, así como la articulación y seguimiento del desarrollo de las comisiones de servicio relacionadas con la Estrategia de Gestión Territorial de la Entidad.</t>
  </si>
  <si>
    <t>Función Pública cancelará el valor total de cada contrato en doce (12) pagos, así: a) Un primer pago por valor de UN MILLON QUINIENTOS VEINTISEIS  MIL CUATROCIENTOS CUARENTA Y OCHO PESOS (1'526.448) M/CTE, con corte al 31 de enero de 2020. b) Diez (10) pagos mensuales, con corte al día 30 de cada mes, por valor de NUEVE MILLONES OCHENTA Y SEIS MIL PESOS ($5'088.160) M/CTE. c) Un último pago a la finalización del contrato, por valor de UN MILLON DIECISIETE MIL SEISCIENTOS TREINTA Y DOS PESOS ($1'017.632) M/CTE.</t>
  </si>
  <si>
    <t>Será de diez meses (10) y quince días (15), contados a partir del perfeccionamiento del mismo y expedición del registro presupuestal.</t>
  </si>
  <si>
    <t>CPS-058-2020</t>
  </si>
  <si>
    <t>GABRIEL HERNAN MOLANO</t>
  </si>
  <si>
    <t>Prestar servicios profesionales en la Dirección de Desarrollo Organizacional de Función Pública para apoyar la administración, actualización y optimización de la información generada mediante la Estrategia de Gestión Territorial.</t>
  </si>
  <si>
    <t>Función Pública cancelará el valor total del contrato en diez (10) pagos, así:  a. Un primer pago, por valor DOS MILLONES DOSCIENTOS MIL PESOS (2’200.000) M/CTE, con corte al 31 de enero de 2020.  b. Ocho (8) pagos mensuales, con corte al día 30 de cada mes, por valor de SEIS MILLONES DE PESOS ($6.000.000) M/CTE.  c. Un último pago a la finalización del contrato por valor de CINCO MILLONES SEISCIENTOS MIL PESOS ($5’600.000) M/CTE.</t>
  </si>
  <si>
    <t>Hasta el veinticinco (25) de octubre de 2020, contado a partir del perfeccionamiento del mismo y expedición del registro presupuestal.</t>
  </si>
  <si>
    <t>CPS-059-2020</t>
  </si>
  <si>
    <t>ERIKA NATALIA COCA SANCHEZ</t>
  </si>
  <si>
    <t>Prestar servicios de apoyo a la gestión en la Dirección de Desarrollo Organizacional para el desarrollo de actividades administrativas relacionadas para la recolección, revisión, digitalización, organización y archivo de información, que surja en el desarrollo de la Estrategia de Gestión Territorial de la Entidad.</t>
  </si>
  <si>
    <t>Función Pública cancelará el valor total del contrato en doce (12) pagos, así: a. Un primer pago, por valor de SEISCIENTOS CINCUENTA Y CUATRO MIL CIENTO NOVENTA Y DOS PESOS ($654.192) M/CTE con corte al 31 de enero de 2020. b. Diez (1O) pagos mensuales, con corte al día 30 de cada mes, por valor de DOS MILLONES CIENTO OCHENTA MIL SEISCIENTOS CUARENTA MIL PESOS ($2.180.640) M/CTE. c. Un último pago a la finalización del contrato por valor de CUATROCIENTOS TREINTA Y SEIS MIL CIENTO VEINTIOCHO PESOS ($436.128) M/CTE.</t>
  </si>
  <si>
    <t>Será de diez (10) meses y quince (15) días, contados a partir del perfeccionamiento del mismo y registro presupuestal.</t>
  </si>
  <si>
    <t>CPS-084-2020</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</si>
  <si>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</si>
  <si>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</si>
  <si>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del contrato en doce (12) pagos, así: a. Un primer pago, por valor de UN MILLÓN CIENTO OCHENTA Y SIETE MIL DOSCIENTOS TREINTA Y SIETE PESOS ($1'187.237) M/CTE, con corte al 31 de enero de 2020 . b. Diez (1O) pagos mensuales, con corte al día 30 de cada mes, por valor de CINCO MILLONES OCHENTA Y OCHO MIL CIENTO SESENTA PESOS ($5.088.160) M/CTE. c. Un último pago a la finalización del contrato por valor de UN MILLON TRESCIENTOS CINCUENTA Y SEIS MIL OCHOCIENTOS CUARENTA Y TRES PESOS ($1'356.843) M/CTE.</t>
  </si>
  <si>
    <t>Hasta el ocho (8) de diciembre de 2020, contado a partir del perfeccionamiento del mismo y expedición del registro presupuestal.</t>
  </si>
  <si>
    <t>CPS-005-2020</t>
  </si>
  <si>
    <t>SUSY JEHIMMY HERNANDEZ PIRACHICAN</t>
  </si>
  <si>
    <t>Prestar servicios profesionales en la Dirección de Desarrollo Organizacional de Función Pública para apoyar la elaboración de las cajas de herramientas para la adopción de estructuras, procesos y procedimientos, funciones y plantas de personal tipo, en las temáticas priorizadas por la dependencia, y su pilotaje con las entidades de los órdenes nacional y territorial asignadas.</t>
  </si>
  <si>
    <t>Función Pública cancelará el valor total del contrato en doce (12) pagos, así: a. Un primer pago, por valor de SIETE MILLONES DOSCIENTOS  SESENTA Y OCHO MIL OCHOCIENTOS PESOS ($7'268.000) M/CTE con corte al 31 de enero de 2020 . b. Diez (10) pagos mensuales , con corte al día 30 de cada mes, por valor de NUEVE MILLONES OCHENTA Y SEIS MIL PESOS ($9'086.000) M/CTE. c. Un último pago a la finalización del contrato por valor de SEIS MILLONES TRESCIENTOS SESENTA MIL DOSCIENTOS PESOS ($6'360.000) M/CTE.</t>
  </si>
  <si>
    <t>CPS-075-2020</t>
  </si>
  <si>
    <t>LUZ ANGELA PINZON SERRANO</t>
  </si>
  <si>
    <t>Prestar servicios profesionales en la Dirección de Desarrollo Organizacional de Función Pública, para realizar actividades de apoyo administrativo que se generan en el desarrollo e implementación de la Estrategia de Gestión Territorial 2020, en el marco del proyecto de inversión: Mejoramiento de los niveles de eficiencia y productividad de las entidades públicas del orden nacional y territorial. Nacional".</t>
  </si>
  <si>
    <t>Función Pública cancelará el valor total del contrato en doce (12) pagos, así: a. Un primer pago, por valor de UN MILLON DOSCIENTOS CUARENTA Y SEIS MIL OCHENTA PESOS ($1'246.080) M/CTE con corte al 31 de enero de 2020. b. DIEZ (1O) pagos mensuales , con corte al día 30 de cada mes, por valor de CUATRO MILLONES SEISCIENTOS SETENTA Y DOS  MIL OCHOCIENTOS  PESOS ($4'672.800) M/CTE. c. Un último pago a la finalización del contrato por valor de UN MILLON NOVENTA MIL TRESCIENTOS VEINTE  PESOS ($1'090.320) M/CTE.</t>
  </si>
  <si>
    <t>Hasta el siete (7) de diciembre de 2020, contado a partir del perfeccionamiento del mismo y expedición del registro presupuestal.</t>
  </si>
  <si>
    <t>CPS-099-2020</t>
  </si>
  <si>
    <t>LINA MARIA AYCARDI ALDANA</t>
  </si>
  <si>
    <t>Prestar servicios profesionales en la Dirección de Desarrollo Organizacional de Función Pública para apoyar acciones de planificación y alistamiento de la ejecución y seguimiento de la Política de Fortalecimiento Institucional de las entidades públicas; y la actualización y socialización de información y recomendaciones, que aporten en el acompañamiento técnico a los procesos de modernización institucional.</t>
  </si>
  <si>
    <t>Función Pública cancelará el valor total del contrato en doce (12) pagos, así: a. Un primer pago, por valor de SEISCIENTOS TREINTA Y SEIS MIL OCHOCIENTOS OCHENTA Y CINCO PESOS ($636.885) M/CTE, con corte al 31 de enero de 2020. b. Diez (10)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</si>
  <si>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Hasta el trece (13) de diciembre de 2020 , contado a partir del perfeccionamiento del mismo y expedición del registro presupuestal.</t>
  </si>
  <si>
    <t>CPS-100-2020</t>
  </si>
  <si>
    <t>NOHORA MARCELA ACOSTA ORJUELA</t>
  </si>
  <si>
    <t>Función Pública cancelará el valor total del contrato en doce (12) pagos, así: a. Un primer pago, por valor de SEISCIENTOS TREINTA Y SEIS MIL OCHOCIENTOS OCHENTA Y CINCO PESOS ($636.885) M/CTE, con corte al 31 de enero de 2020. b. Diez (1O)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</si>
  <si>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CPS-022-2020</t>
  </si>
  <si>
    <t>SONIA JHOANA MUÑOZ RAMIREZ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</si>
  <si>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</si>
  <si>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</si>
  <si>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</si>
  <si>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CPS-041-2020</t>
  </si>
  <si>
    <t>RICARDO ANDRÉS MOLINA SUÁREZ</t>
  </si>
  <si>
    <t>Prestar servicios profesionales a Función Pública para asistir técnicamente a las entidades territoriales asignadas, en procesos de transformación organizacional y fortalecimiento de capacidades institucionales ,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</si>
  <si>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</si>
  <si>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</si>
  <si>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CPS-024-2020</t>
  </si>
  <si>
    <t>MAURICIO ENRIQUE RAMIREZ ALVAREZ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</si>
  <si>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 l articulada con entidades delorden nacional.</t>
  </si>
  <si>
    <t xml:space="preserve">Función Pública cancelará el valor total del contrato en doce (12) pagos, así: a. Un primer pago, por valor TRES MILLONES TRESCIENTOS TREINTA Y UN MIL QUINIENTOS TREINTA Y TRES PESOS ($3'331.533) M/CTE, con corte al 31 de enero de 2020. b. Diez (10) pagos mensuales, con corte al día 30 de cada mes, por valor de NUEVE MILLONES OCHENTA Y SEIS MIL PESOS ($9.086.000) M/CTE. c. Un último pago a la finalización del contrato por valor de SEIS MILLONES TRESCIENTOS SESENTA MIL DOSCIENTOS PESOS ($6'360.200) M/CTE.
</t>
  </si>
  <si>
    <t>Hasta el dieciocho (18) de diciembre de 2020, contado a partir del perfeccionamiento de los mismos y expedición del registro presupuestal.</t>
  </si>
  <si>
    <t>CPS-042-2020</t>
  </si>
  <si>
    <t>GIOVANNA CONSUELO PARDO BERNAL</t>
  </si>
  <si>
    <t>CPS-026-2020</t>
  </si>
  <si>
    <t>LUZ ENETH MOREANO GOMEZ</t>
  </si>
  <si>
    <t>CPS-025-2020</t>
  </si>
  <si>
    <t>GLADYS RAMIREZ PEÑA</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</si>
  <si>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</si>
  <si>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CPS-044-2020</t>
  </si>
  <si>
    <t>LINA MARÍA PADILLA SAIBIS</t>
  </si>
  <si>
    <t>CPS-027-2020</t>
  </si>
  <si>
    <t>JORGE ENRIQUE CAMPOS PEREZ</t>
  </si>
  <si>
    <t>CPS-028-2020</t>
  </si>
  <si>
    <t>CESAR YUDIS CRUZ MOSQUERA</t>
  </si>
  <si>
    <t>Prestar servicios profesionales a Función Pública para asistir técnicamente a las entidades territoriales asignadas, en procesos de transformac ión organizacional y fortalecimiento de capacidades institucionales, a partir de la implementación de las políticas de gestión y desempeño , en el marco de la Estrategia de Gestión Territorial articulada con entidades del orden nacional.</t>
  </si>
  <si>
    <t>CPS-029-2020</t>
  </si>
  <si>
    <t>JENNY VIVIANA TORRES CASILIMA</t>
  </si>
  <si>
    <t>CPS-030-2020</t>
  </si>
  <si>
    <t>FRANCISCO JAVIER GOMEZ BURGOS</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</si>
  <si>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Territorial articulada con entidades del orden nacional.</t>
  </si>
  <si>
    <t>CPS-045-2020</t>
  </si>
  <si>
    <t xml:space="preserve">HELMY FERNANDO ENCISO BENITEZ </t>
  </si>
  <si>
    <t>CPS-047-2020</t>
  </si>
  <si>
    <t>INGRID JOHANA NEIRA BARRERO</t>
  </si>
  <si>
    <t>CPS-077-2020</t>
  </si>
  <si>
    <t>DIANA SOULANGEL JIMENEZ MONGUI</t>
  </si>
  <si>
    <t>Prestar servicios profesionales en Función Pública para apoyar la gestión requerida en el otorgamiento de comisiones de servicio a funcionarios públicos y autorización de manutención y desplazamiento a contratistas, así como la adquisición de tiquetes aéreos.</t>
  </si>
  <si>
    <t>Función Pública cancelará el valor total del contrato en doce (12) pagos, así: a. Un primer pago, por valor de UN MILLÓN NOVENTA MIL TRESCIENTOS VEINTE PESOS ($1.090.320) M/CTE con corte al 31 de enero de 2020. b. Diez (1O) pagos mensuales, con corte al día 30 de cada mes, por valor de TRES MILLONES SEISCIENTOS TREINTA Y CUATRO MIL CUATROCIENTOS PESOS ($3.634.400) M/CTE. c. Un último pago a la finalización del contrato por valor de SETECIENTOS VEINTE SEIS MIL OCHOCIENTOS OCHENTA PESOS ($726.880) M/CTE.</t>
  </si>
  <si>
    <t>Hasta el seis (6) de diciembre de 2020, contados a partir del perfeccionamiento del mismo y expedición del registro presupuestal.</t>
  </si>
  <si>
    <t>JULIÁN FELIPE AGUILAR ARBOLEDA</t>
  </si>
  <si>
    <t>GRUPO DE GESTIÓN HUMANA</t>
  </si>
  <si>
    <t>CPS-069-2020</t>
  </si>
  <si>
    <t>IVAN ALEJANDRO ORTIZ CARDONA</t>
  </si>
  <si>
    <t>Prestar servicios profesionales en la Dirección de Gestión del Conocimiento de Función Pública, para apoyar la recopilación y revisión de información necesaria para estimar el avance en la implementación de la dimensión de gestión del conocimiento y la innovación y colaborar con la gestión de temas institucionales a cargo del área.</t>
  </si>
  <si>
    <t>La Función Pública cancelará el valor total del contrato en doce (12) pagos, así: a) Un  primer  pago,  por  valor  de  OCHOCIENTOS  SETENTA  MIL  PESOS ($870.000) M/CTE con corte al 31 de enero de 2020 b) Diez (10) pagos mensuales, con corte al día 30 de cada mes, por valor de DOS MILLONES NOVECIENTOS MIL PESOS ($2'900.000) M/CTE. c) Un último pago a la finalización del contrato por valor de DOS MILLONES TREINTA MIL PESOS ($2'030.000) M/CTE.</t>
  </si>
  <si>
    <t>Hasta el veintiuno (21) de diciembre 2020, contados a partir del perfeccionamiento del mismo y expedición del registro presupuestal.</t>
  </si>
  <si>
    <t>MARÍA MAGDALENA FORERO MORENO</t>
  </si>
  <si>
    <t>CPS-102-2020</t>
  </si>
  <si>
    <t>PAOLA LILIANA QUIJANO BARÓN</t>
  </si>
  <si>
    <t>Prestar los servicios profesionales en la Dirección de Gestión del Conocimiento de Función Pública, para apoyar y acompañar a las entidades públicas en la implementación de acciones para fortalecer la gestión del conocimiento y la innovación.</t>
  </si>
  <si>
    <t>Función Pública cancelará el valor total del contrato en once (11) pagos, así: a) Un primer pago por va lor de OCHO MILLONES CIENTO CINCUENTA Y CUATRO MIL NOVECIENTOS UN PESOS ($8'154.901) M/CTE con corte al último día calendario de febrero de 2020. b) Nueve (9) mensualidades vencidas, por valor de SIETE MILLONES OCHOCIENTOS NOVENTA Y UN MIL OCHOCIENTOS CUARENTA PESOS ($7.891.840.) M/CTE, y c) un último pago por TRES MILLONES SEISCIENTOS OCHENTA Y DOS MIL OCHOCIENTOS CINCUENTA Y NUEVE PESOS ($3'682.859) M/CTE incluidos impuestos y demás costos derivados de la ejecución del contrato, los cuales serán cubiertos con cargo al presupuesto de inversión señalado en el acápite primero del presente estudio.</t>
  </si>
  <si>
    <t>Hasta el catorce (14) de diciembre de 2020 contados a partir del perfeccionamiento del mismo y expedición del registro presupuestal.</t>
  </si>
  <si>
    <t>CPS-092-2020</t>
  </si>
  <si>
    <t>JOHANN ANDRES TRIANA OLAYA</t>
  </si>
  <si>
    <t>Prestar servicios profesionales en la Oficina de Tecnologías de la información y las Comunicaciones de Función Pública para gestionar los requerimientos funcionales y no funcionales de los componentes de interoperabilidad para los Sistemas de Información.</t>
  </si>
  <si>
    <t xml:space="preserve">Función Pública cancelará el valor total del contrato en doce (12) pagos, así: a. Un primer pago, por valor de UN MILLON NOVENTA MIL TRESCIENTOS VEINTE PESOS ($1.090.320) M/CTE con corte al 31 de enero de 2020 . b. Diez (1O) pagos mensuales, con corte al día 30 de cada mes, por valor de CUATRO MILLONES SEISCIENTOS SETENTA  Y  DOS  MIL OCHOCIENTOS PESOS ($ 4.672 .800) M/CTE. c. Un último pago a la finalización del contrato por valor de TRES MILLONES QUINIENTOS OCHENTA Y DOS MIL CUATROCIENTOS  OCHENTA PESOS ($3.582.480)  M/CTE. </t>
  </si>
  <si>
    <t>Once (11) meses calendario, contados a partir del perfeccionamiento del mismo y expedición del registro presupuestal.</t>
  </si>
  <si>
    <t>CPS-066-2020</t>
  </si>
  <si>
    <t>ANDRES SOTO NEIRA</t>
  </si>
  <si>
    <t>Prestar servicios profesionales en la Oficina de Tecnologías de la información y las Comunicaciones de Función Pública para apoyar la validación, configuración, migración, despliegue, monitoreo, soporte, ajustes y optimización de la infraestructu ra tecnológica requerida para la implementación y puesta en marcha de los servicios de información, sistemas de información y servicios tecnológicos de la Entidad.</t>
  </si>
  <si>
    <t>Función Pública cancelará el valor total del contrato en doce (12) pagos, así: a. Un primer pago, por valor de UN MILLON NOVECIENTOS MIL DOSCIENTOS SETENTA Y DOS PESOS ($1.900.272) M/CTE, incluido IVA y demás gastos asociados a la ejecución del contrato, con corte al 31 de enero de 2020. b. Diez (1O) pagos mensuales, con corte al día 30 de cada mes, por valor de SEIS MILLONES TRESCIENTOS TREINTA Y CUATRO MIL DOSCIENTOS CUARENTA PESOS ($6'334.240) M/CTE, incluido IVA y demás gastos asociados a la ejecución del contrato. c. Un último pago a la finalización del contrato por valor de CUATRO MILLONES CUATROCIENTOS TREINTA Y TRES MIL NOVECIENTOS SESENTA Y OCHO PESOS ($4.433 .968) M/CTE, incluido IVA y demás gastos asociados a la ejecuc ión del contrato.</t>
  </si>
  <si>
    <t>Hasta el día veintiuno (21) de diciembre de 2020, contado a partir del perfeccionamiento del mismo y expedición del registro presupuestal.</t>
  </si>
  <si>
    <t>EDWIN VARGAS ANTOLINEZ</t>
  </si>
  <si>
    <t>CPS-070-2020</t>
  </si>
  <si>
    <t>GERMAN ANDRES MAHECHA SUAREZ</t>
  </si>
  <si>
    <t>Prestar servicios profesionales para apoyar a la Oficina de Tecnologías de la Información y las Comunicaciones de Función Pública en el desarrollo, pruebas e implementación de nuevas funcionalidades de las aplicaciones que se le asignen, así como el soporte técnico de las mismas.</t>
  </si>
  <si>
    <t xml:space="preserve">Función Pública cancelará el valor total del contrato en doce (12) pagos, así: a. Un primer pago, por valor de DOS MILLONES CINCUENTA Y SEIS MIL TREINTA Y DOS PESOS ($2.056.032) M/CTE, incluido IVA y demás gastos asociados a la ejecuc ión, con corte al 31 de enero de 2020. b. Diez (1O) pagos mensuales, con corte al día 30 de cada mes, por valor de SEIS  MILLONES  OCHOCIENTOS  CINCUENTA  Y   TRES   MIL CUATROC IENTOS CUARENTA  PESOS ($ 6.853.440) M/CTE, incluido  IVA y demás gastos asociados a la ejecución. c. Un último pago a la finalización del contrato por valor de CUATRO MILLONES SETECIENTOS NOVENTA Y SIETE MIL CUATROCIENTOS OCHO PESOS ($4.797.408) M/CTE, incluido IVA y demás gastos asociados a la ejecución. 
</t>
  </si>
  <si>
    <t>EDUARD ALFONSO GAVIRIA VERA</t>
  </si>
  <si>
    <t>CPS-031-2020</t>
  </si>
  <si>
    <t>VICTOR HUGO JAUREGUI PAZ</t>
  </si>
  <si>
    <t>Prestar servicios profesionales en la Oficina de Tecnologías de la Información y las Comunicaciones de Función Pública para apoyar el soporte, mantenimiento y monitoreo del Formulario único Reporte de Avance de la Gestión -FURAG, y demás sistemas de información misionales que le sean asignados , así como, apoyar en la validación y puesta en marcha de la nueva versión del sistema FURAG.</t>
  </si>
  <si>
    <t>Función Pública cancelará el valor total del contrato en doce (12) pagos, así: a. Un primer pago, por valor de DOS MILLONES SETECIENTOS CUARENTA Y UN MIL DOSCIENTOS SETENTA Y SEIS PESOS ($2.741.276) M/CTE con corte al 31 de enero de 2020. b. Diez (10) pagos mensuales, con corte al día 30 de cada mes, por valor de SIETE MILLONES CUATROCIENTOS SETENTA Y SEIS MIL CUATROCIENTOS OCHENTA PESOS ($ 7.476.480) M/CTE. c. Un último pago a la finalización del contrato por valor de CUATRO MILLONES SETECIENTOS TREINTA Y CINCO MIL CIENTO CUATRO PESOS ($4.735.104) M/CTE.</t>
  </si>
  <si>
    <t>JULIO CESAR RIVERA MORATO</t>
  </si>
  <si>
    <t>CPS-091-2020</t>
  </si>
  <si>
    <t>EDSSON YANNICK BONILLA HERNANDEZ</t>
  </si>
  <si>
    <t>Prestar servicios profesionales en la Oficina de Tecnologías de la Información y las Comunicaciones de Función Pública para apoyar el desarrollo e implementación de los requerimientos funcionales y no funcionales, para el soporte técnico del Sistema Único de Información de Trámites –SUIT y demás sistemas de información misionales que le sean asignados.</t>
  </si>
  <si>
    <t xml:space="preserve">Función Pública cancelará el valor total del contrato en doce (12) pagos así: a. Un primer pago, por valor de UN MILLON QUINIENTOS CUAENTA MIL PESOS ($1.540.000) M/CTE con corte al 31 de enero de 2020. b. Diez (1O) pagos mensuales, con corte al día 30 de cada mes, por valor de SEIS MILLONES SEISCIENTO MIL PESOS ($ 6.600.000) M/CTE. c. Un último pago a la finalización del contrato por valor de CINCO MILLONES SESENTA MIL PESOS ($5.060.000) M/CTE.
</t>
  </si>
  <si>
    <t>CPS-032-2020</t>
  </si>
  <si>
    <t>CARLOS ALBERTO GUARIN RAMIREZ</t>
  </si>
  <si>
    <t>Prestar los Servicios Profesionales en la Oficina de Tecnologías de Información y las Comunicaciones de Función Pública, para apoyar las labores de seguimiento de los sistemas SIGEP 11 y el nuevo sistema en desarrollo FURAG 3.</t>
  </si>
  <si>
    <t>Función Pública cancelará el valor total del contrato en doce (12) pagos, así: a. Un primer pago, por valor de CUATRO MILLONES TRESCIENTOS SETENTA Y OCHO MIL QUINIENTOS OCHENTA Y SIETE PESOS ($4.378.587) M/CTE, incluido IVA y demás gastos asociados a la ejecución, con corte al 31 de enero de 2020. b. Diez (1O) pagos mensuales, con corte al día 30 de cada mes, por valor de ONCE MILLONES NOVECIENTOS CUARENTA Y UN MIL SEISCIENTOS PESOS ($ 11.941.600) M/CT., incluido IVA y demás gastos asociados a la ejecución. c. Un último pago a la finalización del contrato por valor de SIETE MILLONES QUINIENTOS SESENTA Y TRES MIL TRECE PESOS ($7.563.013) M/CTE., incluido IVA y demás gastos asociados a la ejecución.</t>
  </si>
  <si>
    <t>CPS-097-2020</t>
  </si>
  <si>
    <t>JUAN GERMAN LOPEZ DUSSAN</t>
  </si>
  <si>
    <t>Prestar servicios profesionales en la Oficina de Tecnologías de la información y las Comunicaciones de Función Pública para apoyar en las actividades gestión del cambio requeridas para la implementación y operación del Sistema de Información y Gestión del Empleo Público en su segunda versión - SIGEP II y también para el apoyo técnico transversal que se requiera en ejecución de las actividades de los proyectos relacionados con SUIT 4 y FURAG 3.</t>
  </si>
  <si>
    <t>Función Pública cancelará el valor total del contrato en doce (12) pagos, así: a. Un primer pago, por valor de SEISCIENTOS TREINTA Y TRES MIL CUATROCIENTOS VEINTICUATRO PESOS ($633.424) M/CTE con corte al 31 de enero de 2020. b. Diez (10) pagos mensuales, con corte al día 30 de cada mes, por valor de SEIS MILLONES TRESCIENTOS  TREINTA  Y  CUATRO  MIL DOSCIENTOS CUARENTA PESOS ($ 6.334.240) M/CTE. c. Un último pago a la finalización del contrato por valor de DOS MILLONES QUINIENTOS TREINTA Y TRES MIL SEISCIENTOS NOVENTA Y SEIS MIL PESOS ($2.533.696) M/CTE.</t>
  </si>
  <si>
    <t>Hasta el día 12 de diciembre de 2020, contados a partir del perfeccionamiento del mismo y expedición del registro presupuestal.</t>
  </si>
  <si>
    <t>FRANCISCO JOSE URBINA</t>
  </si>
  <si>
    <t>CPS-023-2020</t>
  </si>
  <si>
    <t>GERSON ENRIQUE CARRILLO GELVEZ</t>
  </si>
  <si>
    <t>Prestar servicios profesionales en la Oficina de Tecnologías de la información y las Comunicaciones de Función Pública, para apoyar las actividades relacionadas con los requerimientos de inteligencia de negocios, analítica de datos, arquitectura de software, requerimientos no funcionales y la integralidad del funcionamiento de los sistemas de información SIGEP II, FURAG 3.0 y demás sistemas misionales que le sean asignados según los lineamientos de Gobierno Digital.</t>
  </si>
  <si>
    <t>Función Pública cancelará el valor total del contrato en doce (12) pagos, así: a. Un primer pago, por valor de TRES MILLONES DOSCIENTOS SETENTA Y CUATRO MIL CUATROCIENTOS  VEINTIDOS  PESOS  ($3.274.422) M/CTE con corte al 31 de enero de 2020. b. Diez (1O) pagos mensuales, con corte al día 30 de cada mes, por valor de OCHO MILLONES NOVECIENTOS TREINTA MIL DOSCIENTOS CUARENTA PESOS ($ 8.930.240) M/CTE. c. Un último pago a la finalización del contrato por valor de CINCO MILLONES SEISCIENTOS CINCUENTA Y CINCO MIL OCHOCIENTOS DIECIOCHO MIL ($5.655.818)  M/CTE.</t>
  </si>
  <si>
    <t>CPS-033-2020</t>
  </si>
  <si>
    <t>DIANA MARITZA PINZON FRANCO</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</si>
  <si>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funcionales y no funcionales del mismo.</t>
  </si>
  <si>
    <t xml:space="preserve">Función Pública cancelará el valor total de cada contrato en doce (12) pagos, así:  a. Un primer pago, por valor de DOS MILLONES TRESCIENTOS VEINTIDOS MIL QUINIENTOS CINCUENTA Y CUATRO PESOS ($2’322.554) M/CTE con corte al 31 de enero de 2020.  b. Diez (10) pagos mensuales, con corte al día 30 de cada mes, por valor de SEIS MILLONES TRESCIENTOS TREINTA Y CUATRO MIL DOSCIENTOS CUARENTA PESOS ($6’334.240) M/CTE. c. Un último pago a la finalización del contrato por valor de CUATRO MILLONES ONCE MIL SEISCIENTOS OCHENTA Y SEIS PESOS ($4’011.686) M/CTE. </t>
  </si>
  <si>
    <t>LINA ESPERANZA ESCOBAR RODRIGUEZ</t>
  </si>
  <si>
    <t>CPS-055-2020</t>
  </si>
  <si>
    <t>ANDREA ALEJANDRA VELASCO TRIANA</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</si>
  <si>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 les y no funcionales del mismo.</t>
  </si>
  <si>
    <t>Función Pública cancelará el valor total de cada contrato en doce (12) pagos, así: a. Un primer pago, por valor de DOS MILLONES CIENTO ONCE MIL CUATROC IENTOS TRECE PESOS ($2'111.413) M/CTE con corte al 31 de enero de 2020.  b. Diez ( 10) pagos mensuales, con corte al día 30 de cada mes, por valor de SEIS MILLONES TRESCIENTOS TREINTA Y CUATRO MIL DOSCIENTOS CUARENTA PESOS ($6'334.240) M/CTE. c. Un último pago a la finalización del contrato por valor de CUATRO MILLONES DOSCIENTOS VEINTIDOS MIL OCHOCIENTOS VEINTISIETE PESOS ($4'222.827) M/CTE.</t>
  </si>
  <si>
    <t>Hasta el veinte (20) de diciembre de 2020, contados a partir del perfeccionamiento del mismo y expedición del registro presupuestal.</t>
  </si>
  <si>
    <t>CPS-034-2020</t>
  </si>
  <si>
    <t>YARIMA ZULAY RUEDA BERMUDEZ</t>
  </si>
  <si>
    <t>CPS-035-2020</t>
  </si>
  <si>
    <t>YARILENE VEGA PEREZ</t>
  </si>
  <si>
    <t>CPS-015-2020</t>
  </si>
  <si>
    <t>GREISTLY KARINE VEGA PEREZ</t>
  </si>
  <si>
    <t>Prestar servicios profesionales en la Oficina de Tecnologías de la Información y las Comunicaciones de Función Pública para dar apoyo financiero en las diferentes etapas de los procesos de selección y contratación para la adquisición de bienes y servicios de TI que hacen parte de la planeación estratégica de la OTIC.</t>
  </si>
  <si>
    <t xml:space="preserve">Función Pública cancelará el valor total del contrato en doce (12) pagos, así: a. Un primer pago, por valor de DOS MILLONES SEISCIENTOS CUARENTA Y SIETE MIL NOVECIENTOS VEINTE PESOS ($2.647.920) M/CTE con corte al 31 de enero de 2020. b. Diez (1O)  pagos mensuales , con corte al día 30 de cada mes, por valor de CUATRO MILLONES SEISC IENTOS SETENTA Y  DOS  MIL OCHOCIENTOS  PESOS ($4.672.800) M/CTE. c. Un último pago a la finalización del contrato por valor de DOS MILLONES VEINTICUATRO MIL OCHOCIENTOS OCHENTA PESOS ($2.024.880) M/CTE. </t>
  </si>
  <si>
    <t>HECTOR JULIO MELO OCAMPO</t>
  </si>
  <si>
    <t>CPS-064-2020</t>
  </si>
  <si>
    <t>JHON EDINSON HALLEY MOSQUERA MIRANDA</t>
  </si>
  <si>
    <t>Prestar servicios profesionales en la Oficina de Tecnologías de la Información y las Comunicaciones de Función Pública, para apoyar el  desarrollo, implementación , soporte y mantenimiento de soluciones web que fortalezcan la Gestión y las Políticas lideradas por Función Pública a Nivel Nacional y territorial.</t>
  </si>
  <si>
    <t>Función Pública cancelará el valor total del contrato en doce (12) pagos así: a. Un primer pago, por valor de DOS MILLONES CINCUENTA Y SEIS MIL TREINTA Y DOS PESOS ($2.056.032) M/CTE con corte al 31 de enero de 2020. b. Diez (1O) pagos mensuales, con corte al día 30 de cada mes, por valor de SEIS MILLONES OCHOCIENTOS CINCUENTA Y TRES MIL CUATROCIENTOS CUARENTA  PESOS ($ 6'853.440) M/CTE. c. Un último pago  a  la  finalización  del  contrato  por  valor  de  UN  MILLON Tl ESCIENTOS SETENTA MIL SEISCIENTOS OCHENTA Y OCHO PESOS ($1.370.688) M/CTE.</t>
  </si>
  <si>
    <t>Hasta el día seis (6) de diciembre de 2020 , contados a partir del perfeccionamiento del mismo y expedición del registro presupuestal.</t>
  </si>
  <si>
    <t>CPS-012-2020</t>
  </si>
  <si>
    <t>JOHANNA JIMENEZ CORREA</t>
  </si>
  <si>
    <t xml:space="preserve">Prestar servicios profesionales en la Oficina Asesora de Planeación de Función Pública para apoyar con el monitoreo al cumplimiento de las iniciativas estratégicas planteadas para la vigencia 2020 por el departamento y el sector, así como la elaboración de informes de la ejecución de las políticas públicas institucionales y apoyo en la articulación con los compromisos institucionales, sectoriales y los recursos de inversión de la Entidad. </t>
  </si>
  <si>
    <t>Función Pública cancelará el valor total del contrato en doce (12) pagos, así : a) Un primer pago por valor  de CUATRO  MILLONES SEISCIENTOS  VEINTE  MIL/ PESOS ($4'620 .000) M/CTE corte al 31 de enero de 2020. b) Diez (10) pagos mensuales con corte al día 30 de cada mes por valor de SEIS MILLONES SEICIENTOS MIL PESOS ($6'600.000) M/CTE. c) Un último pago pago a la finalización del contrato por valor de CINCO MILLONES SESENTA MIL PESOS ($5'060.000) M/CTE.</t>
  </si>
  <si>
    <t xml:space="preserve">CARLOS ANDRÉS GUZMÁN RODRÍGUEZ  </t>
  </si>
  <si>
    <t>CPS-017-2020</t>
  </si>
  <si>
    <t>ALEXANDER HERNANDEZ ZORRO</t>
  </si>
  <si>
    <t>Prestar los servicios profesionales  a la Oficina Asesora de Planeación para el mantenimiento y mejora de los procesos institucionales , articulados a los requerimientos de las políticas de MIPG V2 y a los lineamientos del nuevo PND 2018-2022 .</t>
  </si>
  <si>
    <t>Función Pública cancelará el valor total del contrato en doce (12) pagos, así: a. Un primer pago, por valor de TRES MILLONES CIENTO SETENTA Y SIETE MIL QUINIENTOS CUATRO PESOS ($3'177.504) M/CTE, con corte al 31 de enero de 2020. b. Diez (1O) pagos mensuales, con corte al día 30 de cada mes, por valor de
CINCO MILLONES SEISCIENTOS SIETE MIL TRESCIENTOS  SESENTA PESOS ($5'607.360) M/CTE. c. Un último pago a la finalización del contrato por valor de DOS MILLONES CUATROCIENTOS VEINTINUEVE MIL OCHOCIENTOS CINCUENTA Y SEIS PESOS (2'429 .856) M/CTE.</t>
  </si>
  <si>
    <t>OLGA LUCIA ARANGO BARBARÁN</t>
  </si>
  <si>
    <t>CPS-020-2020</t>
  </si>
  <si>
    <t>CARLOS ANDRES SALINAS ANDRADE</t>
  </si>
  <si>
    <t>Prestar los servicios profesionales a la Oficina Asesora de Planeación para apoyar en la implementación de las políticas de participación, transparencia , servicio al ciudadano y trámites , así como la estrateg ia de forta lecimiento de la gestión institucional , contemplando  los requerimientos legales aplicables a la entidad.</t>
  </si>
  <si>
    <t>Función Pública cancelará el valor total del contrato en doce (12) pagos, así: a. Un primer pago, por valor de UN MILLON NOVECIENTOS TREINTA Y OCHO MIL TRESCIENTOS CUARE NTA Y SIETE PESOS ($1'938.347) M/CTE, con corte al 31 de enero de 2020. b. Diez (1O) pagos mensuales, con corte al día 30 de cada mes, por valor de CUATRO MILLONES CIENTO CINCUENTA Y TRES MIL SEISCIENTOS PESOS ($4'153.600) M/CTE. c. Un último pago a la finalización del contrato por valor de TRES MILLONES CIENTO OCHENTA Y CUATRO MIL CUATROCIENTOS VEINTISIETE PESOS ($3' 184.427) M/CTE.</t>
  </si>
  <si>
    <t>CPS-063-2020</t>
  </si>
  <si>
    <t>LUIS ERNESTO SUAREZ RIVERA</t>
  </si>
  <si>
    <t>Prestar los servicios profesionales en la Oficina Asesora de Planeación para apoyar el mejoramiento y actualización del esquema de seguimiento y control a la gestión institucional, así como apoyar la articulación y actualización documental del Sistema Integrado de Planeación y Gestión de acuerdo con requerimientos de MIPG-V2.</t>
  </si>
  <si>
    <t>Función Pública cancelará el valor total del contrato en doce (12) pagos, así: a) Un primer pago por valor de UN MILLÓN CUATROCIENTOS CINCUENTA Y TRES MIL SETECIENTOS SESENTA PESOS ($1'453 .760) M/CTE. b) Diez (10) pagos mensuales por valor de CUATRO MILLONES TRESCIENTOS SESENTA Y UN MIL DOSCIENTOS OCHENTA PESOS ($4.361.280) M/CTE.  c) Un último pago por valor de TRES MILLONES TRESC IENTOS CUARENTA Y TRES MIL SEISCIENTOS CUARENTA Y OCHO PESOS ($ 3 '343.648) M/CTE.</t>
  </si>
  <si>
    <t>Hasta el 23 de diciembre de 2020 contado a partir del perfeccionamiento del mismo y expedición del registro presupuestal.</t>
  </si>
  <si>
    <t>CPS-098-2020</t>
  </si>
  <si>
    <t>MIGUEL SEBASTIAN RINCÓN ORTEGA</t>
  </si>
  <si>
    <t xml:space="preserve">Prestar los servicios profesionales en la Oficina Asesora de Planeación de Función Pública, para apoyar la actualización de información en el Sistema de Información Estratégica – SIE, en las etapas de esquema, elaboración, actualización y publicación de reportes automatizados, así como el mantenimiento y actualización del aplicativo.
</t>
  </si>
  <si>
    <t>Función Pública cancelará elvalor total del contrato en doce (12) pagos, así: a. Un primer pago por valor de TRESCIENTOS SESENTA Y TRES MIL CUATROCIENTOS CUARENTA PESOS ($363.440) M/CTE, con corte al 31 de enero de 2020. b. Diez (1O) pagos mensuales, con corte al día 30 de cada mes por valor de TRES MILLONES SEISCIENTOS TREINTA Y CUATRO MIL CUATROCIENTOS PESOS ($3.634.400) c. Un último pago a la finalización del contrato por valor de DOS MILLONES SETECIENTOS OCHENTA Y SEIS MIL TRESCIENTOS SETENTA Y TRES PESOS ($2.786.373) M/CTE.</t>
  </si>
  <si>
    <t>Hasta el veintitrés (23) de diciembre de 2020 , contado a partir del perfeccionamiento del mismo y registro presupuestal.</t>
  </si>
  <si>
    <t>CPS-083-2020</t>
  </si>
  <si>
    <t>LUISA FERNANDA ESTEBAN RUIZ</t>
  </si>
  <si>
    <t>Prestar los servicios profesionales en la Oficina Asesora de Planeación de Función Pública, para apoyar la implementación de la iniciativa de Gobierno Abierto-Datos Abiertos , de acuerdo a los lineamientos emitidos por Mintic y el fortalecimiento del Sistema de Información Estratégica-SIE, así como el análisis de las políticas públicas de la entidad.</t>
  </si>
  <si>
    <t>Función Pública cancelará el valor total del contrato en once (12) pagos, así: a) Un primer pago por valor de UN MILLÓN DIECISIETE MIL SEISCIENTOS TREINTA Y DOS PESOS ($1.017.632)  M/ CTE. con corte al 31 de enero de 2020. b) Diez (1O) pagos mensuales , con corte al día 30 de cada mes, por un valor de CUATRO MILLONES TRESCIENTOS SESENTA Y UN MIL DOSCIENTOS OCHENTA PESOS ($4'361.280) M/CTE . c) Un último pago a la finalización del contrato por valor de TRES MILLONES TRESCIENTOS CUARENTA Y TRES MIL SEISCIENTOS CUARENTA Y OCHO PESOS ($3.343.648) M/CTE.</t>
  </si>
  <si>
    <t>CPS-079-2020</t>
  </si>
  <si>
    <t>MARITZA IBARRA DUARTE</t>
  </si>
  <si>
    <t>Prestar los servicios profesionales en la Oficina Asesora de Planeación con el fin de apoyar el fortalecimiento y producción de información estadística que facilite la consolidación de resultados para el fortalecimiento de la gestión de las entidades públicas del orden nacional y territorial , así como el cumplimiento de las obligaciones de la Entidad en el marco del Sistema Estadístico Nacional - SEN.</t>
  </si>
  <si>
    <t>Función Pública cancelará el valor total del contrato en doce (12) pagos, así : a. Un primer  pago por valor de  UN MILLÓN SEISCIENTOS SEIS MIL CINCUENTA Y OCHO PESOS ($1'606.058) M/CTE, con corte al 31 de enero de 2020 . b. Diez (10) pagos mensuales, con corte al día 30 de cada mes por valor de SEIS MILLONES VEINTIDÓS MIL SETECIENTOS VEINTE PESOS ($6'022.720)  M/CTE. c. Un último pago a la finalización del contrato por valor de CUATRO MILLONES SEISCIENTOS DIECISIETE MIL CUATROCIENTOS DIECIOCHO PESOS ($4'617.418) M/CTE.</t>
  </si>
  <si>
    <t>Hasta el veintitrés (23) de diciembre de 2020, contados a partir del perfeccionamiento del mismo y expedic ión del registro presupuestal.</t>
  </si>
  <si>
    <t>CPS-096-2020</t>
  </si>
  <si>
    <t>WENDY PAOLA GUERRERO RODRIGUEZ</t>
  </si>
  <si>
    <t>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t>
  </si>
  <si>
    <t>Función Pública cancelará el valor total del contrato en doce (12) pagos, así: a. Un primer pago, por valor de DOSCIENTOS SETENTA Y SEIS MIL NOVECIENTOS SIETE PESOS ($276.907) M/CTE con corte al 31 de enero de 2020. b. Diez (1O) pagos mensuales, con corte al día 30 de cada mes, por valor de DOS MILLONES SETENTA Y SEIS MIL OCHOCIENTOS PESOS ($2.076.800)  M/CTE. c. Un último pago a la finalización del contrato por valor de UN MILLON QUINIENTOS NOVENTA Y DOS MIL DOSCIENTOS TRECE PESOS ($1'592.213) M/CTE.</t>
  </si>
  <si>
    <t>JUDY MAGALI RODRIGUEZ SANTANA</t>
  </si>
  <si>
    <t>GRUPO DE GESTIÓN DOCUMENTAL</t>
  </si>
  <si>
    <t>CPS-088-2020</t>
  </si>
  <si>
    <t>JUAN CARLOS ALARCON SUESCUN</t>
  </si>
  <si>
    <t>Prestar los servicios profesionales a la Oficina Asesora de Planeación para apoyar la  implementación  y  seguimiento  del plan de  transformación  digital y  la mejora continua del sistema de gestión con énfasis en seguridad de la información en la Entidad, de acuerdo con los requisitos normativos en la materia y el Modelo Integrado de Planeación y Gestión - MIPG.</t>
  </si>
  <si>
    <t>Función Pública cancelará el valor total del contrato en doce (12) pagos, así: a. Un primer pago, por valor de DOS MILLONES DOSCIENTOS VEINTINUEVE MIL NOVENTA Y NUEVE PESOS ($2'229.099) M/CTE, con corte al 31 de enero de 2020. b. Diez (1O) pagos mensuales, con corte al día 30 de cada mes, por valor de NUEVE MILLONES QUINIENTOS CINCUENTA Y  TRES  MIL DOSCIENTOS OCHENTA PESOS ($ 9'553.280) M/CTE. c) Un último pago a la finalización del contrato por valor de SIETE MILLONES TRESCIENTOS VEINTICUATRO MIL CIENTO OCHENTA Y UN PESOS ($7'324.181)  M/CTE.</t>
  </si>
  <si>
    <t>CPS-060-2020</t>
  </si>
  <si>
    <t>JORGE IVAN GIRALDO DIAZ</t>
  </si>
  <si>
    <t>Prestar servicios profesionales en la Oficina Asesora de Comunicaciones de Función Pública, para apoyar la implementación y desarrollo de la estrategia de redes sociales institucionales y administración de los contenidos digitales para la difusión de la gestión de la Entidad.</t>
  </si>
  <si>
    <t>Función Pública cancelará el valor total del contrato en doce (12) pagos, asi: a) Un primer pago por valor de UN MILLON CUATROCIENTOS SESENTA Y CUATRO MIL CIENTO CUARENTA Y CUATRO PESOS ($1'464.144) M/CTE con corte a treinta (30) de enero de 2020. b) Diez (10) mensualidades vencidas, cada una por valor de CUATRO MILLONES OCHOCIENTOS   OCHENTA   MIL   CUATROCIENTOS    OCHENTA    PESOS ($4 '880.480) M/CTE. c) Un último pago a la finalización del contrato por valor de TRES MILLONES CUATROCIENTOS DIECISEIS MIL TRESCIENTOS TREINTA Y SEIS PESOS ($3'416.336 ) M/CTE.</t>
  </si>
  <si>
    <t>Hasta el veintiuno (21) de diciembre de 2020, contado a partir del perfeccionamiento del mismo y registro presupuestal.</t>
  </si>
  <si>
    <t>DIANA MARÍA BOHÓRQUEZ LOSADA</t>
  </si>
  <si>
    <t>CPS-081-2020</t>
  </si>
  <si>
    <t xml:space="preserve">NOHORA SUSANA BONILLA GUZMÁN </t>
  </si>
  <si>
    <t>Prestar servicios profesionales en la Oficina Asesora de Comunicaciones de Función Pública para apoyar la diagramación de los documentos técnicos y publicaciones de la Entidad.</t>
  </si>
  <si>
    <t>Función Pública cancelará el valor total del contrato .en doce (12) pagos, así: a) Un primer pago por valor de UN MILLÓN CIENTO OCHENTA Y SIETE MIL DOSCIENTOS TREINTA Y SIETE PESOS ($1'187.237) M/CTE con corte a treinta y uno (31) de enero de 2020. b) Diez (1O) mensualidades vencidas , cada una por valor de CINCO MILLONES OCHENTA Y OCHO MIL CIENTO SESENTA PESOS ($5'088.160) M/CTE. c) Un último pago a la finalización del contrato por valor de TRES MILLONES NOVEC IENTOS MIL NOVEC IENTOS VEINTITRES PESOS ($3'900.923) M/CTE.</t>
  </si>
  <si>
    <t>CPS-013-2020</t>
  </si>
  <si>
    <t>DAVID LEONARDO ROMERO LEON</t>
  </si>
  <si>
    <t>Prestar servicios profesionales en la Oficina Asesora de Comunicaciones de Función Pública para apoyar la generación de contenidos informativos , para la socialización y publicación de los avances de la gestión de la entidad a través de los canales de comunicación dispuestos para tal fin.</t>
  </si>
  <si>
    <t>Función Pública cancelará el valor total del contrato en once (12) pagos así:  A) Un primer pago, por valor de TRES MILLONES SEISCIENTOS TRECE MIL SEISCIENTOS TREINTA Y UN PESOS ($3.613.631) M/CTE con corte al 31 de enero de 2020. B) Diez (10) pagos mensuales, con corte al día 30 de cada mes, por valor de SEIS MILLONES VEINTIDOS MIL SETENCIENTOS VEINTE PESOS ($ 6.022.720)   M/CTE. C) Un  último  pago  a  la  finalización  del  contrato  por MILLONES SEISCIENTOS DIESCISIETE MIL DIECINUEVE PESOS ($ 4.617.419) M/CTE.</t>
  </si>
  <si>
    <t>CPS-065-2020</t>
  </si>
  <si>
    <t>WILLIAM JAVIER PINTO SOLER</t>
  </si>
  <si>
    <t>Prestar servicios  profesionales en la Oficina Asesora de Comunicaciones de Función Pública para acompañar el mantenimiento y programación de contenidos del portal web institucional y apoyar la grabación, edición y finalización de  las piezas audiovisuales y videos que requiera la Entidad.</t>
  </si>
  <si>
    <t>CPS-046-2020</t>
  </si>
  <si>
    <t xml:space="preserve">BRANDON NUMBIER MARULANDA BERNAL </t>
  </si>
  <si>
    <t>Prestar servicios de apoyo a la gestión en la Oficina Asesora de Comunicaciones de Función Pública para generar registros fotográficos que ilustren los contenidos informativos, documentos técnicos y productos audiovisuales, que permitan la difusión de la gestión institucional.</t>
  </si>
  <si>
    <t>Función Pública cancelará el valor total del contrato en doce (12) pagos, así:  a) Un primer pago por valor de UN MILLÓN CIEN MIL PESOS ($1’100.000) M/CTE con corte a treinta y uno (31) de enero de 2020. b) Diez (10) mensualidades vencidas, cada una por valor de TRES MILLONES DE PESOS ($ 3.000.000) M/CTE. c) Un último pago a la finalización del contrato por valor de CUATROCIENTOS MIL PESOS ($400.000) M/CTE.</t>
  </si>
  <si>
    <t>Será de diez (10) meses y quince (15) días calendario, contados a partir del perfeccionamiento del mismo y registro presupuestal.</t>
  </si>
  <si>
    <t>CPS-086-2020</t>
  </si>
  <si>
    <t>JAVIER LEÓN RICARDO SANCHEZ LIZARAZO</t>
  </si>
  <si>
    <t>Prestar servicios profesionales en la Oficina Asesora de Comunicaciones de Función Pública para apoyar la gestión de los cursos virtuales ya implementados , el diseño web de contenidos y micrositios y el desarrollo de las funcional idades de EVA que la Entidad requiera.</t>
  </si>
  <si>
    <t>Función Pública cancelará el valor total del contrato en doce (12) pagos, así :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 .360) M/CTE. c) Un último pago a la finalización del contrato por va lor de  UN MILLON CUATROCIENTOS NOVENTA Y CINCO MIL DOSCIENTOS NOVENTA Y SEIS PESOS ($1'495.296)  M/CTE.</t>
  </si>
  <si>
    <t>Hasta el ocho (8) de diciembre de 2020, contado a partir del perfeccionamiento del mismo y registro presupuestal.</t>
  </si>
  <si>
    <t>CPS-085-2020</t>
  </si>
  <si>
    <t>MONICA SILVA ELIAS</t>
  </si>
  <si>
    <t>Prestar servicios profesionales en la Oficina Asesora de Comunicaciones de Función Pública para apoyar el diseño gráfico requerido en el Espacio Virtual de Asesoría - EVA para sus contenidos , cursos virtuales, micrositios y portales de la Entidad.</t>
  </si>
  <si>
    <t>Función Pública cancelará el valor total del contrato en doce (12) pagos, así: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($5.607.360) M/CTE. c) Un último pago a la finalización del contrato  por valor de UN MILLON CUATROCIENTOS NOVENTA Y CINCO MIL DOSCIENTOS NOVENTA Y SEIS PESOS ($1'495.296)  M/CTE.</t>
  </si>
  <si>
    <t>CPS-082-2020</t>
  </si>
  <si>
    <t>LEIDY CAROLINA MOGOLLON DELGADO</t>
  </si>
  <si>
    <t>Prestar servicios profesionales en la Oficina Asesora de Comunicaciones de Función Pública para apoyar la revisión editorial y de estilo de los documentos técnicos producidos por Función Pública y revisión de textos de los contenidos informat ivos .</t>
  </si>
  <si>
    <t>Función Pública cancelará el valor total del contrato en doce (12) pagos, así : a) Un primer pago por valor de UN MILLON TRESCIENTOS OCHO MIL TRESCIENTOS OCHENTA Y CUATRO PESOS ($1'308.384) M/CTE con corte a treinta y uno (31) de enero de 2020. b) Diez (10) mensualidades vencidas , cada una por valor de CINCO MILLONES SEISCIENTOS SIETE MIL TRESCIENTOS SESENTA PESOS ($5'607.360) M/CTE. c) Un último pago a la finalización del contrato por valor de CUATRO MILLONES DOSCIENTOS NOVENTA Y OCHO MIL NOVECIENTOS SETENTA Y SEIS PESOS ($4'298.976) M/CTE.</t>
  </si>
  <si>
    <t>CPS-080-2020</t>
  </si>
  <si>
    <t>JUAN MAURICIO CORNEJO RODRIGUEZ</t>
  </si>
  <si>
    <t>Prestar los servicios profesionales en la Oficina de control interno de Función Pública para apoyar la ejecución del plan de auditorías internas y seguimientos con énfasis en las actividades de verificación del cumplimiento de la normatividad vigente en materia de Tecnolog ías de la Información y Comunicaciones.</t>
  </si>
  <si>
    <t>Función Pública cancelará el valor total del contrato en doce (12) pagos, así: a) Un primer pago por valor de UN MILLON CUATROCIENTOS NOVENTA Y CINCO MIL DOSCIENTOS NOVENTA Y SEIS PESOS ($1'495.296) M/CTE con corte a treinta y uno (31) de enero de 2020. b) Diez (10) mensualidades vencidas , cada una por valor de CINCO MILLONES SEISCIENTOS SIETE MIL TRESCIENCIENTOS SESENTA PESOS ($5.607.360) M/CTE. c) Un último pago a la finalización del contrato por valor de UN MILLON TRESCIENTOS OCHO MIL TRESCIENTOS OCHENTA Y CUATRO PESOS ($1'308.384) M/CTE.</t>
  </si>
  <si>
    <t>LUZ STELLA PATIÑO JURADO</t>
  </si>
  <si>
    <t>CPS-004-2020</t>
  </si>
  <si>
    <t>JUAN GUILLERMO ZUTA BARAHONA</t>
  </si>
  <si>
    <t>Prestar servicios de apoyo a la gestión desde el punto de vista operacional en el Grupo de Gestión Contractual de Función Pública para la actualización de los expedientes y sistemas de información, así como el seguimiento a la información de las plataformas dentro de los procesos de selección objetiva que se adelanten para la adquisición de bienes y servicios por la Entidad</t>
  </si>
  <si>
    <t>Función Pública cancelará el valor total del contrato en doce (12) pagos, así: a. Un primer pago, por valor de UN MILLÓN SEISCIENTOS SESENTA Y UN MIL CUATROCIENTOS CUARENTA PESOS ($1.661.440) M/CTE con corte al 31 de enero de 2020. b. Diez (10) pagos mensuales, con corte al día 30 de cada mes, por valor de DOS MILLONES SETENTA Y SEIS MIL OCHOCIENTOS PESOS ($2.076.800)  M/CTE. c. Un último pago a la finalización del contrato por valor de UN MILLON CUATROCIENTOS CINCUENTA Y TRES MIL SETECIENTOS SESENTA PESOS ($1.453 .760) M/CTE.</t>
  </si>
  <si>
    <t>LUZ DARY CUEVAS MUÑOZ</t>
  </si>
  <si>
    <t>GRUPO DE GESTIÓN CONTRACTUAL</t>
  </si>
  <si>
    <t>CPS-087-2020</t>
  </si>
  <si>
    <t>RUBEN FELIPE VERGARA GUTIERREZ</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</si>
  <si>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</si>
  <si>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Función Pública cancelará el valor total del contrato en doce (12) pagos, así: a. Un primer pago, por valor de NOVECIENTOS SESENTA Y NUEVE MIL CIENTO SETENTA Y TRES  PESOS ($969. 173) M/CTE con corte al 31 de enero de 2020. b. Diez (10) pagos mensuales, con corte al día 30 de cada mes, por valor de CUATRO MILLONES CIENTO CINCUENTA Y TRES MIL SEISCIENTOS PESOS ($4.153.600) M/CTE. c. Un último pago a la finalización del contrato por valor de TRES MILLONES CIENTO OCHENTA Y CUATRO MIL CUATROCIENTOS VEINTISIETE PESOS ($3.184.427) M/CTE.</t>
  </si>
  <si>
    <t>JAIME HUMBERTO JIMÉNEZ VERGEL</t>
  </si>
  <si>
    <t>CPS-089-2020</t>
  </si>
  <si>
    <t>YENNY STELLA CHACON SANTAMARIA</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</si>
  <si>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</si>
  <si>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CPS-090-2020</t>
  </si>
  <si>
    <t>LAURA MELISSA GONZÁLEZ FORERO</t>
  </si>
  <si>
    <t>Prestar servicios profesionales en el Grupo de Servicio al Ciudadano Institucional de Función Pública para apoyar en la orientación o respuesta de peticiones en las cuales la Entidad se haya pronunciado o se tenga una posición frente el particular que debe ser atendida desde el primer nivel de servicio. Igualmente se requiere atender las quejas, reclamos y sugerencias que se registren en la Entidad, a través de los diferentes canales de atención.</t>
  </si>
  <si>
    <t>Función Pública cancelará el valor total del contrato en doce (12) pagos, así: a. Un primer pago, por valor de UN MILLÓN TRECIENTOS OCHO MIL TRESCIENTOS OCHENTA Y  CUATRO  ($1.308.384)  M/CTE  con corte  al 31 de enero de 2020 . b. Diez (1O) pagos mensuales , con corte al día 30 de cada mes, por valor de CINCO MILLONES SEISCIENTOS SIETE MIL TRECIENTOS SESENTA / PESOS ($5.607.360) M/CTE.  c. Un último  pago a  la fina lización  del contrato  por valor de CUATRO / MILLONES DOSCIENTOS NOVENTA Y OCHO MIL  NOVECIENTOS SETENTA Y SEIS PESOS ($4.298.976) M/CTE.</t>
  </si>
  <si>
    <t>CPS-095-2020</t>
  </si>
  <si>
    <t>CRISTIAN YESID TORRES GUERRERO</t>
  </si>
  <si>
    <t>Prestar servicios profesionales en el Grupo de Servicio al Ciudadano institucional de Función Pública, para apoyar la consolidación de datos requeridos para la elaboración, consolidación de los informes de las diferentes bases de datos, así como apoyar el seguimiento y reporte de las actividades que sean establecidas para dar cumplimiento al objetivo institucional del grupo.</t>
  </si>
  <si>
    <t>CPS-093-2020</t>
  </si>
  <si>
    <t>JORGE MARIO SIMANCAS CARDENAS</t>
  </si>
  <si>
    <t>CPS-094-2020</t>
  </si>
  <si>
    <t>WILLIAM ALEXANDER JUNIELES</t>
  </si>
  <si>
    <t>Función Pública cancelará el valor total del contrato en doce (12) pagos, así: a. Un primer pago, por valor de UN MILLÓN TRECIENTOS OCHO MIL TRESCIENTOS OCHENTA Y CUATRO ($1.308.384) M/CTE con corte al 31 de enero de 2020. b. Diez (1O) pagos mensuales, con corte al día 30 de cada mes, por va lor de CINCO MILLONES SEISCIENTOS SIETE MIL TRECIENTOS SESENTA PESOS ($5.607.360) M/CTE. c. Un último pago a la finalización del contrato por valor de CUATRO MILLONES DOSCIENTOS NOVENTA Y OCHO MIL NOVECIENTOS SETENTA Y SEIS PESOS ($4.298.976) M/CTE.</t>
  </si>
  <si>
    <t>CPS-056-2020</t>
  </si>
  <si>
    <t>CELIA AURORA CASTILLO CABARCAS</t>
  </si>
  <si>
    <t>Prestar servicios profesionales en el Grupo de Gestión Humana de Función Pública con el fin de apoyar los procesos propios del grupo en torno al Sistema de Información de Talento Humano.</t>
  </si>
  <si>
    <t>Función Pública cancelará el valor total del contrato en doce (12) pagos, así:  a. Un primer pago, por valor de UN MILLÓN TRES MIL SETECIENTOS OCHENTA Y SIETE PESOS ($1.003.787) M/CTE con corte al 31 de enero de 2020.  b. Diez (10) mensualidades vencidas cada una por valor de TRES MILLONES ONCE MIL TRESCIENTOS SESENTA PESOS ($3.011.360) M/CTE. c. Un último pago a la finalización del contrato por valor de QUINIENTOS UN MIL OCHOCIENTOS NOVENTA Y TRES PESOS ($501.893) M/CTE.</t>
  </si>
  <si>
    <t>Hasta el cinco (5) de diciembre de 2020, contados a partir del perfeccionamiento del mismo y expedición del registro presupuestal.</t>
  </si>
  <si>
    <t>CPS-001-2020</t>
  </si>
  <si>
    <t>LINA PATRICIA DIMATE BENJUMEA</t>
  </si>
  <si>
    <t>Prestar servicios profesionales en el Grupo de Gestión Contractual de Función Pública para apoyar el trámite de los procesos de selección objetiva necesarios para la adquisición de bienes, obras y servicios requeridos por la entidad.</t>
  </si>
  <si>
    <t xml:space="preserve">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M/CTE.c) Un último pago por valor de TRES MILLONES NOVECIENTOS VEINTICUATRO MIL NOVECIENTOS PESOS ($3'924.900) M/CTE.
</t>
  </si>
  <si>
    <t>CPS-002-2020</t>
  </si>
  <si>
    <t>DIANA PATRICIA BERMÚDEZ CETINA</t>
  </si>
  <si>
    <t>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 c) Un último pago por valor de TRES MILLONES NOVECIENTOS VEINTICUATRO MIL NOVECIENTOS PESOS ($3'924.900) M/CTE.</t>
  </si>
  <si>
    <t>CPS-052-2020</t>
  </si>
  <si>
    <t>HENRY DALADIER POLO QUIROGA</t>
  </si>
  <si>
    <t>Prestar servicios profesionales especializados a la Dirección General para apoyar lo relacionado con el análisis de datos estadísticos y demás información cualitativa y cuantitativa , en el marco del desarrollo y puesta en marcha de la estrategia institucional de analítica de datos, que aporte al fortalecimiento y modernización de la gestión pública.</t>
  </si>
  <si>
    <t>Función Pública cancelará el valor total del contrato en once (11) pagos, así: a) Un primer pago por va lor de DOS MILLONES TRESCIENTOS TREINTA Y TRES MIL TRESCIENTOS TREINTA Y TRES PESOS ($2.333.333) M/CTE, incluido IVA con corte a treinta y uno (31) de enero de 2020 . b) Nueve (09) pagos mensuales, con corte al día treinta  (30) de cada mes, por valor de DIEZ MILLONES DE PESOS ($10.000.000) M/CTE incluido IVA. C) Un último pago a la finalización del contrato, por valor de SIETE MILLONES TRESCIENTOS TREINTA Y TRES MIL TRESCIENTOS TREINTA Y TRES PESOS ($7.333.333) M/CTE incluido IVA.</t>
  </si>
  <si>
    <t>Hasta el veintidós (22) de noviembre de 2020, contado a partir del perfeccionamiento del mismo y expedición del registro presupuestal.</t>
  </si>
  <si>
    <t>CPS-103-2020</t>
  </si>
  <si>
    <t>ANA ESPERANZA CASTRO JAIMES</t>
  </si>
  <si>
    <t>Prestar servicios profesionales en la Subdirección de Función Pública para apoyar la gestión y el seguimiento de la estrategia de revisión de los manuales de funciones de las entidades públicas y en la revisión y elaboración de conceptos, proyectos normativos, y demás documentos que sean requeridos para instrumentalizar las políticas del Departamento y  el cumplimiento de los compromisos adquiridos en el Acuerdo Nacional Estatal.</t>
  </si>
  <si>
    <t>Función Pública cancelará el valor total del contrato en once (11) pagos, así: a) Un primer pago por valor de NUEVE MILLONES DOSCIENTOS VEINTISIETE MIL NOVECIENTOS QUINCE PESOS ($9.227.915) M/CTE., con corte al último / dla calendario del mes de febrero de 2020. b) Nueve (9) mensualidades vencidas, cada una por valor de OCHO MILLONES NOVECIENTOS TREINTA MIL DOSCIENTOS CUARENTA PESOS ($8.930.240) / M/CTE. c) Un último pago a la finalización del contrato por valor de CUATRO MILLÓNES CIENTO SESENTA Y SIETE MIL CUATROCIENTOS CUARENTA Y CINCO / PESOS ($4.167.445) M/CTE.</t>
  </si>
  <si>
    <t>Hasta el catorce (14) de diciembre de 2020, contado a partir del perfeccionamiento del mismo y expedición del registro presupuestal.</t>
  </si>
  <si>
    <t>CPS-003-2020</t>
  </si>
  <si>
    <t>ANDRES JAVIER SEJIN SOTO</t>
  </si>
  <si>
    <t>Prestar los servicios profesionales en el Grupo de Gestión Contractual de Función Pública para apoyar jurídicamente los aspectos relacionados con los procesos de selección objetiva para la adquisición de bienes, obras y servicios de TI, en las etapas precontractual, contractual y post-contractual  que hacen parte de la planeación estratégica</t>
  </si>
  <si>
    <t>Función Pública cancelará el valor total de cada contrato en doce (12) pagos, así: a) Un primer pago por valor de CUATRO MILLONES DOSCIENTOS NOVENTA Y OCHO MIL NOVECIENTOS SETENTA Y SEIS PESOS ($4.298.976) M/CTE, con corte al 31 de enero de 2020. b) Diez (10) Pagos mensuales con corte al día 30 de cada mes, por valor de CINCO MILLONES SEISCIENTOS SIETE MIL TRESCIENTOS SESENTA PESOS ($5'607.360) M/CTE. c) Un último pago a la finalización del contrato, por valor de CUATRO MILLONES/ CIENTO DOCE MIL SESENTA Y CUATRO PESOS ($4.112.064) M/CTE.</t>
  </si>
  <si>
    <t>Prestar los servicios de vigilancia, seguimiento y control diario de los procesos  judiciales  LINEA PAA No 69</t>
  </si>
  <si>
    <t>OFICINA TECNOLOGIAS DE LA INFORMACIÓN Y LAS COMUNICACIONES/GRUPO GESTIÓN ADMINISTRATIVA</t>
  </si>
  <si>
    <t>PAGOS NO ASOCIADOS A CONTRATOS (PARQUEADERO + SERVICIOS PUBLICOS)</t>
  </si>
  <si>
    <t>DISTRIBUCIÓN DEL PRESUPUESTO INICIAL</t>
  </si>
  <si>
    <t>DISTRIBUCIÓN DEL PRESUPUESTO  FEBRERO 6 DE 2020</t>
  </si>
  <si>
    <t>BASE PARA DETERMINAR EL ACUERDO DE DESEMPEÑO DE BIENES, SERVICIOS Y OBRAS PÚBLICAS 2020</t>
  </si>
  <si>
    <t xml:space="preserve">SEPT </t>
  </si>
  <si>
    <t>NOV</t>
  </si>
  <si>
    <t>DICIEMBRE</t>
  </si>
  <si>
    <t>TOTAL</t>
  </si>
  <si>
    <t>COMPROMISO</t>
  </si>
  <si>
    <t>CAJA MENOR APERTURA Y REEMBOLSO</t>
  </si>
  <si>
    <t>PARQUEADERO</t>
  </si>
  <si>
    <t>ENERGÍA</t>
  </si>
  <si>
    <t>ACUEDUCTO</t>
  </si>
  <si>
    <t>RESIDUOS ASEO</t>
  </si>
  <si>
    <t>TELEFONÍA</t>
  </si>
  <si>
    <t>VIATICOS</t>
  </si>
  <si>
    <t>VIGENCIAS FUTURAS</t>
  </si>
  <si>
    <t>ADICIÓN CONTRATOS</t>
  </si>
  <si>
    <t>PLAN ANUAL ADQUISICIONES</t>
  </si>
  <si>
    <t>TOTAL ADQUISICIÓN DE BIENES Y SERVICIOS</t>
  </si>
  <si>
    <t>TOTAL IMPUESTOS</t>
  </si>
  <si>
    <t>OBLIGACIONES</t>
  </si>
  <si>
    <t>CAJA MENOR</t>
  </si>
  <si>
    <t>ADICION CONTRATOS</t>
  </si>
  <si>
    <t>Prestación de servicios profesionales  en la Oficina Asesora de Planeación LINEA PAA No 86</t>
  </si>
  <si>
    <t>0505024 - Servicio de educación informal de Multiplicadores en procesos de control social</t>
  </si>
  <si>
    <t>Febrero</t>
  </si>
  <si>
    <t>Prestación de servicios de apoyo a la gestión LINEA PAA No 212</t>
  </si>
  <si>
    <t>OFICINA DE TECNOLOGÍAS DE LA INFORMACIÓN Y LAS COMUNICACIONES</t>
  </si>
  <si>
    <t>JULIANA VALENCIA ANDRADE
 SECRETARIA GENERAL</t>
  </si>
  <si>
    <t>CARLOS ANDRÉS GUZMÁN EXT. 850
cguzman@funcionpublica.gov.co</t>
  </si>
  <si>
    <t>A-02-02-01-003-006-02 OTROS PRODUCTOS DE CAUCHO</t>
  </si>
  <si>
    <t>10,5</t>
  </si>
  <si>
    <t>CPS-105-2020</t>
  </si>
  <si>
    <t>DIEGO FERNANDO DUQUE SALAZAR</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</si>
  <si>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relacionados con la política de fortalecimiento organizacional y simplificación de procesos.</t>
  </si>
  <si>
    <t>Función Pública cancelará el valor total de cada contrato en once (11) pagos, así: a) Un primer pago por valor de CINCO MILLONES DOSCIENTOS VEINTITRES MIL CUATROCIENTOS SETENTA Y SIETE PESOS ($5’621.205) M/CTE, con corte al último día calendario de febrero de 2020. b) Nueve (9) pagos mensuales, con corte al día 30 de cada mes, por valor de SEIS MILLONES VEINTIDOS MIL SETECIENTOS VEINTE PESOS ($6’022.720) M/CTE. c) Un último pago a la finalización del contrato, por valor de DOS MILLONES OCHOCIENTOS DIEZ MIL SEISCIENTOS DOS PESOS ($2.810.602) M/CTE.</t>
  </si>
  <si>
    <t>Será a partir del tres (3) de febrero y hasta el catorce (14) de diciembre de 2020, contado a partir del perfeccionamiento del mismo y previa expedición del registro presupuestal.</t>
  </si>
  <si>
    <t>CPS-106-2020</t>
  </si>
  <si>
    <t>NORIS MERCEDEZ MARTINEZ OSORIO</t>
  </si>
  <si>
    <t>Prestar servicios profesionales en la Dirección de Empleo Público de Función Pública, para proponer nuevos lineamientos e instrumentos en materia de bienestar, incentivos, seguridad y salud en el trabajo y cultura organizacional , que permitan fortalecer la Gestión Estratégica de Talento Humano y el acompañamiento que se brinda a las entidades públicas.</t>
  </si>
  <si>
    <t>Función Pública cancelará el valor total del contrato en once (11) pagos, así: a) Un primer pago, por valor de C INCO MILLONES DOSC IENTOS CINCUENTA Y CUATRO MIL TRESC IENTOS CUATRO PESOS ($5.254.304) M/CTE con corte al último día calendario del febrero de 2020 . b) Nueve (9) mensualidades vencidas , cada una por valor de SEIS MILLONES OCHOCIENTOS CINCUENTA Y TRES MIL CUATROCIENTOS CUARENTA PESOS (6.853.440) MCTE. c) Un último pago a la finalización del contrato por valor de CINCO MILLONES DOSCIENTOS CINCUENTA Y CUATRO MIL  TRESCIENTOS  CUATRO PESOS ($5'254.304) M/CTE.</t>
  </si>
  <si>
    <t>Será hasta el veintitrés (23) de diciembre de 2020 , contado a partir del perfeccionamiento del mismo y expedición del registro presupuestal.</t>
  </si>
  <si>
    <t>CPS-107-2020</t>
  </si>
  <si>
    <t>DIANA CAROLINA OSORIO BUITRAGO</t>
  </si>
  <si>
    <t>Función Pública cancelará el valor total del contrato en once (11) pagos, así: a. Un primer pago, por valor  SEIS  MILLONES  NOVECIENTOS SESENTA Y CINCO MIL  NOVECIENTOS TREINTA Y TRES PESOS ($6'965.933) M/CTE, con corte al último día calendario de febrero de 2020. b. Nueve (9) pagos mensuales, con corte al día 30 de cada mes, por valor de NUEVE MILLONES OCHENTA Y SEIS MIL PESOS ($9.086.000) M/CTE. c. Un último pago a la finalización del contrato por valor de SEIS MILLONES TRESCIENTOS SESENTA MIL DOSCIENTOS PESOS ($6'360.200) M/CTE.</t>
  </si>
  <si>
    <t>Será hasta el veintiuno (21) de diciembre de 2020, contados a partir del perfeccionamiento del mismo y expedición del registro presupuestal.</t>
  </si>
  <si>
    <t>CPS-108-2020</t>
  </si>
  <si>
    <t>JIMMY ALEJANDRO ESCOBAR CASTRO</t>
  </si>
  <si>
    <t>Prestar servicios profesionales en la Dirección de Empleo Público:"para apoyar la implementación de lineamientos técnicos , herramientas e instrumentos para la política de empleo público y la gestión estratégica del talento humano.</t>
  </si>
  <si>
    <t>Función Pública cancelará el valor total del contrato en once (11) pagos, así: a. Un primer pago, por valor de CINCO MILLONES DOSCIENTOS CINCUENTA Y CUATRO MIL TRESCIENTOS CUATRO PESOS ($5'254.304) M/CTE con corte al último día de febrero de 2020. b. Nueve (9) pagos mensuales, con corte al día 30 de cada mes, por valor de SEIS MILLONES OCHOCIENTOS CINCUENTA Y TRES MIL CUATROCIENTOS CUARENTA  PESOS ($6.853.440) M/CTE. c. Un último pago a la finalización del contrato por valor de CUATRO MILLONES SETECIENTOS NOVENTA Y SIETE MIL CUATROCIENTOS OCHO PESOS ($5'025.856) M/CTE.</t>
  </si>
  <si>
    <t>Será hasta el veintidós (22) de diciembre de 2020, contados a partir del perfeccionamiento del mismo y expedición del registro presupuestal.</t>
  </si>
  <si>
    <t>JOHN CÉSAR GUACHETA BENAVIDES</t>
  </si>
  <si>
    <t>CPS-110-2020</t>
  </si>
  <si>
    <t>VIRGINIA GUEVARA SIERRA</t>
  </si>
  <si>
    <t>Prestar los servicios profesionales en la Dirección de Participación, Transparencia y Servicio al Ciudadano de Función Pública para apoyar el proceso de acompañamiento a las entidades públicas que adoptan las políticas que mejoran la  relación  Estado-ciudadano  así como  la actualización  del  Plan Nacional de Formación para el Control Social y su implementación a través de talleres de formación de multiplicadores en control social con articulación interinstitucional.</t>
  </si>
  <si>
    <t>Función Pública cancelará el valor total del contrato en once ( 11) pagos, así: a) Un primer pago, por valor de SEIS MILLONES CIENTO SETENTA Y DOS MIL DOSCIENTOS CATORCE PESOS ($6'172.214) M/CTE con corte al último día calendario del mes de febrero de 2020.  b) Nueve (9) mensualidades vencidas, cada una por valor de OCHO MILLONES CINCUENTA MIL SETECIENTOS QUINCE PESOS ($8'050.715) M/CTE. c) Un último pago por valor de CINCO MILLONES NOVECIENTOS TRES MIL OCHOCIENTOS CINCUENTA Y SIETE PESOS ($5'903.857) M/CTE.</t>
  </si>
  <si>
    <t>Será hasta el veintidós (22) de diciembre de 2020 , contado a partir del perfeccionamiento del mismo y expedición del registro presupuestal.</t>
  </si>
  <si>
    <t>CPS-111-2020</t>
  </si>
  <si>
    <t>LILIA MARINA MONTES RODRIGUEZ</t>
  </si>
  <si>
    <t xml:space="preserve">Prestar los servicios profesionales en la Dirección de Participación, Transparencia y Servicio al ciudadano para apoyar en el esquema, implementac ión y seguimiento de la estrategia de comunicación de la Política Pública de Transparencia , Integridad y Legalidad, y demás iniciativas de que establezca el Gobierno Nacional para la lucha contra la corrupción. </t>
  </si>
  <si>
    <t>Función Pública cancelará el valor total del contrato en once (11) pagos, así: a) Un primer pago, por valor de CINCO MILLONES OCHOCIENTOS QUINCE MIL CUARENTA  PESOS ($5'815.040)  M/CTE con corte al último día¡ calendario de febrero de 2020. b) Nueve (9) pagos mensuales, cada una por valor de SIETE MILLONES DOSCIENTOS SESENTA Y OCHO MIL OCHOCIENTOS PESOS¡ ($7.268.800) M/CTE. c) Un (1) último pago por valor de CINCO MILLONES OCHENTA Y OCHO/ MIL CIENTO SESENTA PESOS ($ 5 '088.160) M/CTE.</t>
  </si>
  <si>
    <t>112-2020</t>
  </si>
  <si>
    <t>VIAJA POR EL MUNDO WEB NICKISIX 360 SAS</t>
  </si>
  <si>
    <t>Suministro de tiquetes aéreos nacionales e internacionales para llevar a cabo el desplazamiento de los servidores y contratistas del Departamento Administ rativo de la Función Pública (en cuyos contratos esté pactada esta obligación), de conformidad con las espec ificaciones técnicas del Acuerdo Marco de Precios de Colombia Compra Eficiente.</t>
  </si>
  <si>
    <t>Función Pública pagará el valor del Contrato, de conformidad con las condiciones estipuladas por Colombia Compra Eficiente, en el Acuerdo Marco de Precios resultante de la Licitación Pública CCENEG-008-1-2018 , para el suministro de tiquetes aéreos, previa presentac ión de la respectiva factura y expedición del certificado de recibido a satisfacción por parte del supervisor del contrato, sin que el monto total de los servicios de soporte pueda exceder la cuantía total del Contrato.</t>
  </si>
  <si>
    <t>Será hasta el veintisiete (27) de Diciembre de 2020 , de conformidad con lo estipulado por el Acuerdo Marco de Precios de Colombia Compra Eficiente.</t>
  </si>
  <si>
    <t>CPS-113-2020</t>
  </si>
  <si>
    <t>KAREN JHOANA PALACIOS BOTIA</t>
  </si>
  <si>
    <t>Prestar los Servicios Profesionales en la Dirección de Participación, Transparencia y Servicio al Ciudadano de la Función Pública, para brindar asistencia técnica en la identificación de mejoras en los procesos y procedimientos de las entidades priorizadas y en la elaboración de instrumentos técnicos que sirvan de apoyo en la mejora de los trámites en el Estado, en el marco de la implementación del Decreto Ley 2106 de 2019.</t>
  </si>
  <si>
    <t>Función Pública cancelará el valor total del contrato en once (11) pagos, así: a) Un primer pago, por valor de CINCO MILLONES OCHOCIENTOS CINCUENTA Y UN MIL TRESCIENTOS OCHENTA Y CUATRO PESOS ($5'851.384) M/CTE con corte al último día calendario de febrero de 2020. b) Nueve (09) mensualidades vencidas , cada una por valor de SIETE MILLONES SEISCIENTOS TREINTA Y DOS MIL DOSCIENTOS CUARENTA PESOS ($7.632.240) M/CTE c) Un pago al final del contrato por CINCO MILLONES QUINIENTOS NOVENTA Y/ SEIS MIL NOVECIENTOS SETENTA Y SEIS PESOS ($5'596.976) M/CTE</t>
  </si>
  <si>
    <t xml:space="preserve">0505042 - SERVICIOS DE ASISTENCIA TÉCNICA PARA EL DISEÑO INSTITUCIONAL DE LAS ENTIDADES </t>
  </si>
  <si>
    <t>82111901
83121701
83121702
83121703</t>
  </si>
  <si>
    <t>MENOR CUANTÍA</t>
  </si>
  <si>
    <t>81111820
81112200
81112300
45111500</t>
  </si>
  <si>
    <t>Prestación de servicios profesionales LINEA PAA No 211</t>
  </si>
  <si>
    <t>Prestación de servicios de apoyo a la gestión LINEA PAA No 213</t>
  </si>
  <si>
    <t>Prestación de servicios profesionales LINEA PAA No 214</t>
  </si>
  <si>
    <t>Prestación de servicios profesionalesLINEA PAA No 215</t>
  </si>
  <si>
    <t>Prestación de servicios profesionalesLINEA PAA No 216</t>
  </si>
  <si>
    <t>CPS-126-2020</t>
  </si>
  <si>
    <t>NATALIA MARLEN CARRION BONIFACIO</t>
  </si>
  <si>
    <t>Prestar servicios profesionales a la Oficina Asesora de Pjaneación del Departamento Administrativo de la Función Pública, para apoyar .él desarrollo de actividades de gestión y seguimiento de los planes, proyectos y procesos que el área intervenga , de acuerdo con la normatividad vigente.</t>
  </si>
  <si>
    <t>Función Pública cancelará el valor total del contrato en once (11) pagos, así: a. Un primer pago, por valor de UN MILLON SEISCIENTOS MIL PESOS ($1'600.000) M/CTE con corte al último día calendario del mes de febrero de 2020. b. Nueve (9) pagos mensuales, con corte al día 30 de cada mes por valor de TRES MILLONES DE PESOS ($3.000.000) M/CTE. c. Un último pago a la finalización del contrato por valor de DOS MILLONES TRESC IENTOS MIL PESOS ($2'300.000) M/CTE.</t>
  </si>
  <si>
    <t>Hasta el veintitrés (23) de diciembre de
2020, contados a partir del perfeccionamiento del mismo y expedición del registro presupuestal.</t>
  </si>
  <si>
    <t>JULIAN ALBERTO TRUJILLO MARÍN</t>
  </si>
  <si>
    <t>CPS-128-2020</t>
  </si>
  <si>
    <t>MANUEL FERNANDEZ OCHOA</t>
  </si>
  <si>
    <t>Prestar los servicios profesionales en la Dirección de Participación, Transparencia y Servicio al Ciudadano de la Función Pública para apoyar el proceso de formulación , articulación interinstitucional e implementación de la Política Pública de Transparencia, Integridad y Legalidad, el Sistema Nacional de Rendición de Cuentas y el Plan de Acción de la Alianza para el Gobierno Abierto.</t>
  </si>
  <si>
    <t>Función Pública cancelará el valor total del contrato en nueve (9) pagos, así: a. Un primer pago, por valor de DOS MILLONES QUINIENTOS TREINTA Y TRES MIL SEISC IENTOS NOVENTA Y SEIS PESOS ($2 '533.696) M/CTE con corte al último día calendario de febrero de 2020 . b. Siete (7) pagos mensuales, con corte al día 30 de cada mes, por valor de SEIS MILLONES TRESCIENTOS TREINTA Y CUATRO MIL DOSCIENTOS CUARENTA ($6 '334.240) M/CTE. c. Un último pago a la finalización del contrato por valor de CUATRO MILLONES CUATROCIENTOS TREINTA Y TRES MIL NOVECIENTOS SESENTA Y OCHO  PESOS ($4 '433 .968) M/CTE.</t>
  </si>
  <si>
    <t>Hasta el veintiuno (21) de octubre de 2020 , contado a partir del perfeccionamiento del mismo y expedición del registro presupuestal.</t>
  </si>
  <si>
    <t>CPS-120-2020</t>
  </si>
  <si>
    <t>MARIA FERNANDA GOMEZ CASTILLA</t>
  </si>
  <si>
    <t>Prestar los Servicios Profesionales en la Dirección Jurídica, para apoyar la búsqueda de jurisprudenc ia y documentos juríd icos del sector  Función Pública, con el fin de ser incorporados en el Gestor Normativo, así como las disposiciones legales y reglamentarias vigentes , así mismo , en el acompañamiento en la producción de los conceptos , y demás documentos jurídicos que sean requeridos para instrumentalizar las políticas públicas.</t>
  </si>
  <si>
    <t>Función Pública cancelará el valor total del contrato en once (11) pagos, así: a) Un primer pago por valor de TRES MILLONES OCHENTA Y CUATRO MIL CUARENTA Y OCHO PESOS ($3.084.048) M/CTE, con corte a veintinueve (29) de febrero de 2020 b) Nueve (09) mensualidades vencidas, cada una por valor de CINCO MILLONES CIENTO CUARENTA MIL OCHENTA PESOS ($5.140.080) M/CTE. c) Un último pago a la finalización del contrato por valor de DOS MILLONES CINCUENTA Y SEIS MIL TREINTA Y DOS PESOS ($2.056.032) M/CTE.</t>
  </si>
  <si>
    <t>Hasta el doce (12) de diciembre de 2020, contado a partir del perfeccionamiento del mismo y expedición del registro presupuestal.</t>
  </si>
  <si>
    <t>CPS-074-2020</t>
  </si>
  <si>
    <t>LUZ EDITH OCHOA TABARES</t>
  </si>
  <si>
    <t>Prestar servicios profesionales en la Dirección de Desarrollo Organizacional de Función Pública para apoyar la elaboración e implementación del modelo integral de seguimiento técnico a la Estrategia de Gestión Territorial de la Entidad.</t>
  </si>
  <si>
    <t>Función Pública cancelará el valor total del contrato en doce (12) pagos, así: a. Un primer pago, por valor DOS MILLONES CINCUENTA Y SEIS MIL TREINTA Y DOS PESOS (2'056.032) M/CTE, con corte al 31 de enero de 2020. b. Diez (10) pagos mensuales, con corte al día 30 de cada mes, por valor de SEIS MILLONES OCHOCIENTOS CINCUENTA Y TRES MIL CUATROCIENTOS CUARENTA PESOS ($6.853.440) M/CTE. C) Un último pago a la finalización del contrato por valor de CUATRO MILLONES SETECIENTOS NOVENTA Y SIETE MIL CUATROCI ENTOS OCHO PESOS ($4'797.408) M/CTE.</t>
  </si>
  <si>
    <t>Hasta el veintiuno (21) de diciembre de 2020 , contado a partir del perfeccionamiento del mismo y expedición del registro presupuestal.</t>
  </si>
  <si>
    <t>CPS-121-2020</t>
  </si>
  <si>
    <t>JUAN FELIPE YEPES GONZALEZ</t>
  </si>
  <si>
    <t>Prestar servicios profesionales en la Dirección de Gestión del Conocimiento de Función Pública para apoyar la consolidación de herramientas metodológicas para la implementación de la Gestión del Conocimiento y la innovación, en el marco de la sexta dimensión del Modelo Integrado de Planeación y Gestión  -MIPG,  así como el apoyo en actividades de socialización de estas herramientas.</t>
  </si>
  <si>
    <t>Función Pública cancelará el valor total del contrato en once (11) pagos, así: a) Un primer pago, por valor de CUATRO MILLONES SETECIENTOS TREINTA Y CINCO MIL CIENTO CUATRO  PESOS ($4.735.104) M/CTE incluido IVA, con corte al último día calendario de febrero 2020 . b) Nueve (9) mensualidades vencidas, por valor de SIETE MILLONES OCHO CIENTOS NOVENTA Y UN MIL OCHOCIENTOS CUARENTA PESOS ($7.891.840) cada una, incluido IVA y demás gastos asociados a la ejecución , previa presentación del informe correspondiente , de la entrega del producto solicitado y del certificado de cumplimiento y evaluación del contratista firmado por el supervisor; y, c) Un último pago por SEIS MILLONES CINCUENTA MIL CUATROCIENTOS ONCE PESOS ($6.050.411) M/CTE incluido IVA.</t>
  </si>
  <si>
    <t>CPS-071-2020</t>
  </si>
  <si>
    <t>ZULMA CONSTANZA GONZALEZ MORENO</t>
  </si>
  <si>
    <t>Prestar los servicios profesionales en la Dirección de·Gestión del Conocimiento de Función Pública para apoyar la documentación y gestión de buenas prácticas y lecciones aprendidas.</t>
  </si>
  <si>
    <t>Función Pública cancelará el valor total del contrato en doce (12) pagos, así: a. Un primer pago por valor de NOVECIENTOS SESENTA Y NUEVE MIL CIENTO SETENTA Y CUATRO PESOS ($969.174) M/CTE, con corte al 31 de enero de 2020. b. Diez (1O) pagos mensuales, con corte al día 30 de cada mes por valor de TRES MILLONES SEISCIENTOS TREINTA Y CUATRO MIL CUATROCIENTOS  PESOS ($3.634.400) c. Un último pago a la finalización del contrato por valor de DOS MILLONES SEISCIENTOS SESENTA Y DOS MIL DOSCIENTOS VEINTISÉIS PESOS ($2'662.226) M/CTE.</t>
  </si>
  <si>
    <t>CPS-127-2020</t>
  </si>
  <si>
    <t>OSCAR ALEXANDER NOPE SAAVEDRA</t>
  </si>
  <si>
    <t xml:space="preserve">Prestar  servicios  profesionales  en  la  Oficina  de  Tecnologías  de  la  Información  y  las Comunicaciones de Función Pública para apoyar en el desarrollo, implementación , soporte y  / mantenimiento de soluciones web que fortalezcan las políticas lideradas por Función Públical a nivel nacional y territorial. </t>
  </si>
  <si>
    <t>Función Pública cancelará el valor total del contrato en once (11) pagos, así: a. Un primer pago, por valor de TRES MILLONES DOSCIENTOS MIL PESOS ($3.200.000) M/CTE., incluido IVA, con corte al último día calendario del mes de febrero . b. Nueve (9) pagos mensuales, por valor de SEIS MILLONES DE PESOS ($ 6, 000,000) M/CTE, incluido IVA, con corte al último día calendario de cada mes. c. Un pago final, por valor de CUATRO MILLONES SEISCIENTOS MIL PESOS ($ 4, 600,000) M/CTE.</t>
  </si>
  <si>
    <t xml:space="preserve">NELSON ALBERTO GUTIERREZ PINILLA   </t>
  </si>
  <si>
    <t>CPS-122-2020</t>
  </si>
  <si>
    <t>IVONNE ALDANA JIMENEZ</t>
  </si>
  <si>
    <t xml:space="preserve">Prestar los servicios de apoyo a la gestion en la validación de requisitos funcionales del sistema de gestion documental electrónicas de archivo según los procesos y procedimientos que están a cargo del Grupo de Gestión Documental del Departamento Administrativo de la Función Pública. </t>
  </si>
  <si>
    <t xml:space="preserve">
Función Pública cancelará el valor total del contrato en once (11) pagos, así: a. Un  primer  pago,  por  valor  de  UN  MILLON  OCHENTA  Y  OCHO  MIL QUINIENTOS SESENTA Y SIETE PESOS ($1.088.567) M/CTE, corte a_y último día calendario del mes de febrero de 2020. b. nueve (9) pagos mensuales, con corte al día 30 de cada mes, por valor de UN MILLON NOVECIENTOS VEINTIUN MIL PESOS ($1.921.000) M/CTE. M/CTE. c. Un último pago a la finalización del contrato por valor de UN MILLÓN CUATROCIENTOS SETENTA Y DOS MIL SETECIENTOS SESENTA Y SIETE PESOS ($1.472.767) M/CTE.
</t>
  </si>
  <si>
    <t>CPS-131-2020</t>
  </si>
  <si>
    <t>JESSICA DANICZA CHARRY MORENO</t>
  </si>
  <si>
    <t xml:space="preserve">Prestar servicios profesionales en la Secretaría General de Función Pública para apoyar la actualización y control de las acciones derivadas de los planes institucionales a cargo de sus grupos internos de trabajo. </t>
  </si>
  <si>
    <t>Función Pública cancelará el valor total del contrato en once (11) pagos, así: a. Un primer pago, por valor de SETECIENTOS SETENTA Y OCHO MIL OCHOCIENTOS PESOS ($778.800) M/CTE con corte al último día calendario del mes de febrero de 2020. b. Nueve (9) pagos mensuales, con corte al día 30 de cada mes, por valor de DOS MILLONES QUINIENTOS NOVENTA Y SEIS MIL PESOS ($2.596.000) M/CTE. c. Un último pago a  la finalización del contrato por valor de UN MILLÓN NOVECIENTOS NOV.ENTA MIL DOSCIENTOS SESENTA Y SIETE PESOS ($1.990.267) M/CTE.</t>
  </si>
  <si>
    <t>Hasta el veintitrés (23) de diciembre de 2020, contado a partir del perfeccionamiento de los mismos y expedición de los registros  presupuestales.</t>
  </si>
  <si>
    <t xml:space="preserve">VÍCTOR HUGO CALDERÓN JARAMILLO </t>
  </si>
  <si>
    <t>SECRETARIA GENERAL</t>
  </si>
  <si>
    <t>CPS-130-2020</t>
  </si>
  <si>
    <t>MÓNICA YIZETH GONZÁLEZ GARCÍA</t>
  </si>
  <si>
    <t>Prestar servicios profesionales para apoyar la implementación de la estrategia de fortalecimiento de la gestión pública en las entidades del orden nacional y territorial, para la vigencia 2020, a través de la revisión, orientación, acompañamiento y actualización de los manuales específicos de funciones y de competencias laborales, de las entidades asignadas.</t>
  </si>
  <si>
    <t>Función Pública cancelará el valor total de cada contrato en once (11) pagos, así:  a) Un primer pago por valor de UN MILLON OCHOC IENTOS SEIS MIL OCHOCIENTOS OIECISEIS PESOS (1'806.816) M/CTE, con corte al veintinueve de febrero de 2020.  b) Nueve (9) pagos mensuales, con corte al día 30 de cada mes, por va lor de SEIS MILLONES VEINTIDOS MIL SETECIENTOS VEINTE PESOS ($6'022.720) M/CTE. c) Un último pago a la finalización del contrato, por valor de CUATRO  MILLONES SEISCIENTOS DIECISIETE MIL CUATROCIENTOS DIECINUEVE PESOS ($4'617.419)  M/CTE.</t>
  </si>
  <si>
    <t>CPS-129-2020</t>
  </si>
  <si>
    <t>LINDA JOHANNA LÓPEZ RINCÓN</t>
  </si>
  <si>
    <t>CPS-123-2020</t>
  </si>
  <si>
    <t>JEAN GUY VERGNAUD CALDERON</t>
  </si>
  <si>
    <t>Prestar servicios profesionales a la Dirección de Desarrollo Organizacional de Función Pública, para apoyar la orientación y acompañamiento técnico a las entidades públicas asignadas en los temas relacionados con la política de fortalecimiento organizacional y simplificación de procesos.</t>
  </si>
  <si>
    <t>Función Pública cancelará el valor total de cada contrato en once (11) pagos, así: a) Un primer pago por valor de TRES MILLONES OCHOCIENTOS OCHENTA Y TRES MIL SEISCIENTOS DIECISEIS PESOS ($3.883.616) M/CTE IVA incluido, con corte al 29 de febrero de 2020. b) Nueve (9) pagos mensuales, con corte al día 30 de cada mes, por valor de SEIS MILLONES OCHOCIENTOS CINCUENTA Y TRES MIL CUATROCIENTOS CUARENTA PESOS ($6.853.440) M/CTE IVA incluido. c) Un último pago a la finalización del contrato, por valor de CINCO MILLONES DOSCIENTOS CINCUENTA Y CUATRO MIL TRESCIENTOS CUATRO PESOS ($5’254.304) M/CTE, IVA incluido.</t>
  </si>
  <si>
    <t>CPS-115-2020</t>
  </si>
  <si>
    <t xml:space="preserve">DIANA KATHERIN RUIZ AMAYA </t>
  </si>
  <si>
    <t xml:space="preserve">Prestar servicios profesionales en el Grupo de Gestión Humana para apoyar la gestión relacionada con el cumplimiento de las actividades del .Plan Estratégico del Talento humano, y en especial con las relacionadas al proceso de modernización institucional para el cumplimiento de las metas institucionales del Departamento. </t>
  </si>
  <si>
    <t>Función Pública cancelará el valor total del contrato en once (11) pagos, así: a. Un primer pago, por valor de UN MILLON SEISC IENTOS CUARENTA Y CUATRO MIL CIENTO TRE INTA Y TRES PESOS ($1.644.133) M/CTE con corte al último día calendario del mes de febrero de 2020. b. nueve (9) pagos mensuales, con corte al día 30 de cada mes, por valor de DOS MILLONES QUINIENTOS NOVENTA Y SEIS MIL PESOS ($2.596.000) M/CTE.  c. Un último pago a la fina lización del contrato  por valor  de  UN MILLÓN NOVECIENTOS  NOVENTA  MIL  DOSCIENTOS  SESENTA  Y  SIETE  PESO ($1.990.267) M/CTE.</t>
  </si>
  <si>
    <t>Hasta el veintitrés (23 de diciembre del 2020, contados a partir del perfeccionamiento del mismo y expedición del registro presupuestal.</t>
  </si>
  <si>
    <t>CPS-132-2020</t>
  </si>
  <si>
    <t>JUAN CARLOS HERMOSA ROJAS</t>
  </si>
  <si>
    <t xml:space="preserve">Prestar servicios profesionales en la Dirección de Desarrollo Organizacional de Función  Pública  para  apoyar  en  la estructuración  de  modelos  de  operación diferenciales para entidades territoriales y esquemas asociat ivos , con base en las cajas de herramientas previamente desarrolladas. </t>
  </si>
  <si>
    <t>Función Pública cancelará el valor total del contrato en once (11) pagos, así: a. Un primer pago, por valor  de  UN  MILLON  QUINIENTOS  MIL  PESOS ($1'500.000) M/CTE, con corte al 29 de febrero de 2020. b. Nueve (9) pagos mensuales, con corte al día 30 de cada mes, por valor de CINCO MILLONES DE PESOS ($5'000.000) M/CTE. c. Un último pago a la finalización del contrato por valor de TRES MILLONES QUINIENTOS MIL PESOS ($3'500.000) M/CTE.</t>
  </si>
  <si>
    <t>Hasta el veintiuno (21) de diciembre de 2020, contado a partir del perfeccionamiento del mismo y expedición registro presupuestal.</t>
  </si>
  <si>
    <t>Adquisición de servidor  de backup  LINEA PAA No 38</t>
  </si>
  <si>
    <t>9.5</t>
  </si>
  <si>
    <t>Monitoreo de medios LINEA PAA No 217</t>
  </si>
  <si>
    <t>GRUPO APOYO A LA GESTIÓN MERITOCRÁTICA</t>
  </si>
  <si>
    <t>Adquirir pines evaluación meritocrático</t>
  </si>
  <si>
    <t>FRANCISCO AMEZQUITA EXT- 810 famezquita@funcionpublica.gov.co</t>
  </si>
  <si>
    <t>Prestación de servicios profesionales  LINEA PAA No 219</t>
  </si>
  <si>
    <t>JULIANA VALENCIA A  EXT 801 jvalencia@funcionpublica.gov.co</t>
  </si>
  <si>
    <t>Memorias RAM para computadores de escritorio y portatiles  LINEA PAA No 64</t>
  </si>
  <si>
    <t>CPS-134-2020</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</si>
  <si>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</si>
  <si>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</si>
  <si>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Función Pública cancelará el valor total del contrato en once (11) pagos, así: a. Un primer pago,  por valor  de  UN MILLON  CINCUENTA  Y  NUEVE  MIL C IENTO SESENTA Y OCHO PESOS ($1.059.168) M/CTE, con corte al 29 de febrero de 2020 . b. Nueve (9) pagos mensuales , con corte al día 30 de cada mes, por valor de SIETE MILLONES NOVECIENTOS CUARENTA Y TRES MIL SETECIENTOS SESENTA PESOS ($ 7.943.760) M/CTE. c. Un último pago por valor de DOS NOVECIENTOS DOCE MIL SETECIENTOS DOCE PESOS  ($2.912 .712) M/CTE.</t>
  </si>
  <si>
    <t>Hasta el 11 de diciembre de 2020, e iniciará a partir del perfeccionamiento del mismo una vez expedido el registro presupuesta! correspondiente.</t>
  </si>
  <si>
    <t>CPS-135-2020</t>
  </si>
  <si>
    <t>CARLOS FERNANDO JARAMILLO ORTIZ</t>
  </si>
  <si>
    <t>Prestar servicios profesionales en la Oficina de Tecnologías de la Información y las Comunicaciones de Función Pública, para el desarrollo de requerimientos de interoperabilidad de los Sistema de Información de la Entidad con otros Sistemas de Información de entidades del Sector Público a través de información que la entidad requiera, siguiendo los lineamientos del Marco de lnteroperabilidad de Gobierno Digital establecidos por el MINTIC.</t>
  </si>
  <si>
    <t>Función Pública cancelará el valor total del contrato en once (11) pagos así: a. Un primer pago, por valor de OCHOCIENTOS MIL PESOS ($800.000) M/CTE con corte al 29 de febrero de 2020. b. Nueve (9) pagos mensuales, con corte al día 30 de cada mes, por valor de SEIS MILLONES DE PESOS ($ 6'000.000) M/CTE. c. Un último pago por valor de CUATRO MILLONES SEISCIENTOS MIL PESOS ($4'600.000') M/CTE equivalente a los días correspondientes de diciembre.</t>
  </si>
  <si>
    <t>Hasta el 23 de diciembre de 2020, contado a partir delperfeccionamiento del mismo y la expedición del correspondiente registro presupuestal.</t>
  </si>
  <si>
    <t>FRANCISCO JOSE URBINA SUAREZ</t>
  </si>
  <si>
    <t>CPS-136-2020</t>
  </si>
  <si>
    <t>ALFONSO SEPULVEDA GALEANO</t>
  </si>
  <si>
    <t xml:space="preserve">Prestar servicios profesionales en Función Pública para apoyar la implementación del Proceso de Asesoría Integral por medio de la orientación y acompañamiento en los temas la Dirección de Desarrollo Organizacional en las entidades asignadas, para la vigencia 2020. </t>
  </si>
  <si>
    <t>Función Pública cancelará el valor total de cada contrato en once (11) pagos, así: a) Un primer pago por valor de SEISCIENTOS DOS MIL DOSCIENTOS SETENTA Y DOS PESOS ($602.272) M/CTE, con corte al veintinueve de febrero de 2020. b) Nueve (9) pagos mensuales, con corte al día 30 de cada mes, por valor de SEIS MILLONES VEINTIDOS MIL SETECIENTOS VEINTE PESOS ($6’022.720) M/CTE. c) Un último pago a la finalización del contrato, por valor de CUATRO MILLONES SEISCIENTOS DIECISIETE MIL CUATROCIENTOS DIECINUEVE PESOS ($4’617.419) M/CTE.</t>
  </si>
  <si>
    <t>139-2020</t>
  </si>
  <si>
    <t>LITIGAR PUNTO COM SAS</t>
  </si>
  <si>
    <t>Prestar los servicios de vigilancia, seguimiento y control diario de los procesos adelantados en los despachos judiciales a nivel Nacional, en los que es parte Función Pública o tenga algún interés, así como aquellos que se inicien durante la ejecución del contrato.</t>
  </si>
  <si>
    <t>PRESTACION DE SERVICIOS</t>
  </si>
  <si>
    <t>Ocho (8) meses  , contados a partir del perfeccionamiento del mismo y expedición del registro presupuestal.</t>
  </si>
  <si>
    <t>CAMILO ESCOVAR PLATA</t>
  </si>
  <si>
    <t>138-2020</t>
  </si>
  <si>
    <t>MEGASOFT SAS</t>
  </si>
  <si>
    <t>Contratar la renovación de la suscripción al Software de Gestión de Bienes - Sistema Neón, como servicio  para la Gestión de bienes y activos fijos  para Función Pública, con el respectivo soporte, conforme con las condiciones técnicas establecidas en el presente documento.</t>
  </si>
  <si>
    <t>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Los desembolsos estarán supeditados al pago al Sistema Seguridad Social Integral en Salud, Pensiones, Riesgos Laborales y aportes parafiscales.</t>
  </si>
  <si>
    <t>Un (1) año, contado a partir de la entrega por parte del contratista de la suscripción al software Neon, previa aprobación de las garantías correspondientes y la expedición del registro presupuestal.</t>
  </si>
  <si>
    <t>HILDA CONSTANZA SANCHEZ                             JULIÁN MAURICIO MARTÍNEZ ALVARADO</t>
  </si>
  <si>
    <t>140-2020</t>
  </si>
  <si>
    <t xml:space="preserve">SOCIEDAD HOTELERA TEQUENDAMA S.A. </t>
  </si>
  <si>
    <t>Prestar servicios de apoyo logístico necesarios para la organización y realización de los eventos requeridos por Función Pública en la vigencia 2020.</t>
  </si>
  <si>
    <t>Función Pública desembolsará el valor del contrato así: a) Un pago anticipado por valor de CIENTO OCHENTA Y SIETE MILLONES  DE PESOS ($187.000.0000) M.CTE incluido IVA, equivalente al 50% del valor total del contrato, una vez cumplidos los requisitos de perfeccionamiento y ejecución , previa firma de acta de inicio del contrato y del acta de distribución del pago anticipado, por los supervisores  del contrato. b) El 50% del valor del contrato restante se pagará mensualmente sobre los eventos realizados y/o prestación del servicio requerido durante el periodo del  objeto contractual. Cada desembolso incluye IVA, impuestos a los que haya lugar y gastos asociados a la ejecución del contrato. El contratista debe presentar la factura correspondiente , así como el certificado de cumplimiento firmado por el supervisor, sin que el monto total de los servicios prestados pueda exceder la cuantía total del contrato.</t>
  </si>
  <si>
    <t>Hasta el dieciocho (18) de diciembre de 2020 , contado a partir de la suscripción del acta de inicio, previo perfeccionamiento del mismo, expedición del registro presupuesta! y aprobación de las garantías .</t>
  </si>
  <si>
    <r>
      <rPr>
        <b/>
        <sz val="15"/>
        <rFont val="Arial"/>
        <family val="2"/>
      </rPr>
      <t>8520</t>
    </r>
    <r>
      <rPr>
        <sz val="15"/>
        <rFont val="Arial"/>
        <family val="2"/>
      </rPr>
      <t xml:space="preserve"> 18/01/2020</t>
    </r>
  </si>
  <si>
    <t>142-2020</t>
  </si>
  <si>
    <t>E&amp;M INGENIERIA SAS</t>
  </si>
  <si>
    <t>Renovar la suscripción y el soporte técnico, del Sistema de Turnos Web de la entidad.</t>
  </si>
  <si>
    <t>Función Pública pagará el valor total del contrato en dos (2) pagos, así : a. Un pago, por valor de SEIS MILLONES NOVECIENTOS SESENTA Y NUEVE MIL TRESCIENTOS SESENTA Y OCHO PESOS ($6'969.368) M/CTE incluido IVA y demás gastos asociados a la ejecución del contrato , correspondiente a los servicios de suscripción, soporte y mantenimiento que necesita el sistema de Turnos Web de Función Pública, previa entrega del certificado de suscripción al soporte técnico, del Sistema de Turnos Web.  b. Un segundo pago, por valor de DOS MILLONES NOVECIENTOS TREINTA Y NUEVE MIL TRESCIENTOS PESOS ($2'939.300) M/CTE incluido IVA y demás gastos asociados a la ejecución del contrato , correspondiente al cambio del acrílico, instalación y configuración  de los calificadores , previa presentac ión de la respectiva factura  por parte del Contratista y los certificados de recibido a satisfacción , por parte del Supervisor / del Contrato, sin que el monto total de los servicios prestados pueda exceder la cuantía total del mismo.</t>
  </si>
  <si>
    <t xml:space="preserve">Será de doce ( 12) meses, contados a partir de la entrega del certificado de suscr ipción al soporte técnico , del Sistema de Turnos Web, previo perfeccionamiento del mismo, expedición del registro presupuesta! y aprobac ión de garantías.
</t>
  </si>
  <si>
    <t>EDWIN SÁNCHEZ ROZO</t>
  </si>
  <si>
    <t>143-2020</t>
  </si>
  <si>
    <t xml:space="preserve">HEINSOHN HGS </t>
  </si>
  <si>
    <t>Prestar el servicio de soporte técnico especializado para el Sistema de Información de Gestión de Empleo Público (SIGEP) en la versión I.</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</si>
  <si>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t>
  </si>
  <si>
    <t>Hasta el 18 de diciembre de 2020, una vez verificado el perfeccionamiento del mismo, previa aprobación de las garantías correspondientes y la expedición del registro presupuestal.</t>
  </si>
  <si>
    <t>CPS-144-2020</t>
  </si>
  <si>
    <t>ALBERTO GUEVARA VALENCIA</t>
  </si>
  <si>
    <t>Prestar servicios profesionales en la Dirección de Gestión y Desempeño Institucional de Función Pública, para apoyar la definición de lineamientos, guías y/o instrumentos de la política de Control Interno, con enfoque en prevención de la corrupción y prácticas de soborno, en el marco del Modelo Integrado de Planeación y Gestión MIPG, así como en el desarrollo de herramientas metodológicas de medición en materia de prevención de la corrupción.</t>
  </si>
  <si>
    <t>a) Un primer pago, por valor de CUATRO MILLONES SETECIENTOS SESENTA Y SEIS MIL SEISCIENTOS SESENTA Y SEIS PESOS ($4 766.666) M/CTE con corte al último día calendario de marzo de 2020. b) Ocho (8) mensualidades vencidas , cada una por va lor de CINCO MILLONES QUINIENTOS MIL PESOS ($5.500.000) M/CTE incluido IVA. c) Un último pago a la finalización del contrato por valor de DOS MILLONES QUINIENTOS SESENTA Y SEIS MIL SEISCIENYOS SESENTA Y SEIS PESOS ($2'566.666) M/CTE incluido IVA. Para autorizar el primer pago, se requiere que el contratista previamente haya hecho entrega al supervisor , del respectivo examen médico pre-ocupacional o de ingreso.</t>
  </si>
  <si>
    <t>Hasta el catorce (14) de diciembre de 2020, contados  a partir del  perfeccionamiento  del mismo  y expedición  del  registro presupuestal.</t>
  </si>
  <si>
    <t>CPS-146-2020</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</si>
  <si>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</si>
  <si>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públicas asignadas en materia de estructuras orgánicas, modelos de operación,  estructuras organizacionales, plantas de personal, salarios y manual de funciones.</t>
  </si>
  <si>
    <t>a) Un primer pago por valor de SEIS MILLONES DOSCIENTOS CINCUENTA MIL PESOS (6.250.000) M/CTE IVA incluido, con corte al 30 de marzo de 2020. b) Ocho (8) pagos mensuales, con corte al día 30 de cada mes, por valor de SIETE MILLONES QUINIENTOS MIL PESOS ($7.500.000) M/CTE IVA incluido. c) Un último pago a la finalización del contrato, por valor de CINCO MILLONES DOSCIENTOS CINCUENTA MIL PESOS ($5'250.000) M/CTE, IVA incluido</t>
  </si>
  <si>
    <t>Hasta el veintiún (21) de diciembre de
2020, contado a partir del perfeccionamiento del mismo y expedición del registro presupuestal.</t>
  </si>
  <si>
    <t>CPS-147-2020</t>
  </si>
  <si>
    <t xml:space="preserve">PAULA ALEJANDRA RESTREPO RAMIREZ </t>
  </si>
  <si>
    <t>Prestar servicios  profesionales en Función Pública para apoyar la implementación del Proceso de Asesoría  Integral por medio de la orientación y acompañamiento en  los  temas la  Dirección  de  Desarrollo  Organizacional  en  las  entidades asignadas, para la vigencia 2020 .</t>
  </si>
  <si>
    <t>a) Un primer pago por valor de CINCO MILLONES DIECIOCHO MIL NOVECIENTOS TREINTA Y TRES PESOS ($5.018.933) M/CTE, con corte al 30 de marzo de 2020 . b) Ocho (8) pagos mensuales, con corte al día 30 de cada mes, por valor de SEIS MILLONES VEINTIDOS MIL SETECIENTOS VEINTE PESOS ($6'022.720) M/CTE. c) Un último pago a la finalización del contrato , por valor de CUATRO MILLONES SEISCIENTOS DIECISIETE MIL CUATROC IENTOS DIECINUEVE PESOS ($4'617.419) M/CTE.</t>
  </si>
  <si>
    <t>Hasta el veintitrés (23) de diciembre de 2020, contado a partir del perfeccionamiento de los mismos y expedición de los registros presupuestales.</t>
  </si>
  <si>
    <t>CPS-149-2020</t>
  </si>
  <si>
    <t>PEDRO ALFONSO HERNANDEZ MARTINEZ</t>
  </si>
  <si>
    <t>Prestar servicios profesionales en el Departamento Administrativo de la Función Pública para apoyar la revisión, depuración o ampliación de los contenidos previamente elaborados por el Departamento para la primera versión del curso de empleo público, así como en la elaboración de contenidos y documentos de apoyo de los nuevos módulos del curso virtual de empleo público.</t>
  </si>
  <si>
    <t>Función Pública cancelará el valor total del contrato en cuatro (4) pagos, así: a) Un primer pago, por valor de CATORCE MILLONES DE PESOS ($14'000.000) M/CTE con corte al último día calendario de marzo de 2020. b) Dos (2) pagos mensuales con corte al día 30 de cada mes, cada uno por valor de VEINTE MILLONES DE PESOS ($20.000.000)  M/CTE, incluido IVA. c) Un último pago a la finalización del contrato por valor de SEIS MILLONES DE PESOS ($6'000.000) M/CTE.</t>
  </si>
  <si>
    <t>Será de tres (3) meses, contados a partir del perfeccionamiento del mismo y expedición del registro presupuestal.</t>
  </si>
  <si>
    <t>Función Pública cancelará el valor total del contrato en ocho (8) pagos, distribuidos en mensualidades vencidas, de acuerdo con el servicio efectivamente recibido,  teniendo en cuenta que no variará de acuerdo a la cantidad de procesos y tutelas revisadas, siendo el límite de procesos y tutelas a revisar trescientos setenta (370), es decir que el valor de cada uno de los pagos mensuales, no dependerá del número de procesos judiciales y acciones de tutela que permanezcan en vigilancia y control, toda vez que el número de procesos puede variar de acuerdo con las necesidades de la Entidad.</t>
  </si>
  <si>
    <r>
      <rPr>
        <b/>
        <sz val="15"/>
        <rFont val="Arial"/>
        <family val="2"/>
      </rPr>
      <t>18820</t>
    </r>
    <r>
      <rPr>
        <sz val="15"/>
        <rFont val="Arial"/>
        <family val="2"/>
      </rPr>
      <t xml:space="preserve"> 31/01/2020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</si>
</sst>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0.00_-;\-&quot;$&quot;* #,##0.00_-;_-&quot;$&quot;* &quot;-&quot;_-;_-@_-"/>
    <numFmt numFmtId="170" formatCode="_(&quot;$&quot;\ * #,##0_);_(&quot;$&quot;\ * \(#,##0\);_(&quot;$&quot;\ * &quot;-&quot;??_);_(@_)"/>
    <numFmt numFmtId="171" formatCode="_([$$-240A]\ * #,##0.00_);_([$$-240A]\ * \(#,##0.00\);_([$$-240A]\ * &quot;-&quot;??_);_(@_)"/>
    <numFmt numFmtId="172" formatCode="&quot;$&quot;\ #,##0.00"/>
  </numFmts>
  <fonts count="124"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24"/>
      <name val="Arial"/>
      <family val="2"/>
    </font>
    <font>
      <b/>
      <sz val="9"/>
      <color indexed="81"/>
      <name val="Tahoma"/>
      <family val="2"/>
    </font>
    <font>
      <sz val="9"/>
      <color indexed="81"/>
      <name val="Tahoma"/>
      <family val="2"/>
    </font>
    <font>
      <sz val="11"/>
      <color rgb="FF000000"/>
      <name val="Calibri"/>
      <family val="2"/>
      <scheme val="minor"/>
    </font>
    <font>
      <b/>
      <sz val="11"/>
      <name val="Calibri"/>
      <family val="2"/>
    </font>
    <font>
      <sz val="11"/>
      <name val="Calibri"/>
      <family val="2"/>
    </font>
    <font>
      <sz val="9"/>
      <name val="Calibri"/>
      <family val="2"/>
    </font>
    <font>
      <sz val="18"/>
      <name val="Calibri"/>
      <family val="2"/>
    </font>
    <font>
      <b/>
      <sz val="16"/>
      <name val="Calibri"/>
      <family val="2"/>
    </font>
    <font>
      <sz val="20"/>
      <name val="Calibri"/>
      <family val="2"/>
    </font>
    <font>
      <b/>
      <sz val="16"/>
      <color rgb="FFFF0000"/>
      <name val="Calibri"/>
      <family val="2"/>
    </font>
    <font>
      <b/>
      <sz val="9"/>
      <name val="Times New Roman"/>
      <family val="1"/>
    </font>
    <font>
      <b/>
      <sz val="16"/>
      <color theme="0"/>
      <name val="Arial"/>
      <family val="2"/>
    </font>
    <font>
      <b/>
      <sz val="16"/>
      <color rgb="FF002060"/>
      <name val="Arial"/>
      <family val="2"/>
    </font>
    <font>
      <sz val="8"/>
      <name val="Arial"/>
      <family val="2"/>
    </font>
    <font>
      <b/>
      <sz val="16"/>
      <name val="Arial"/>
      <family val="2"/>
    </font>
    <font>
      <sz val="9"/>
      <color theme="0"/>
      <name val="Arial"/>
      <family val="2"/>
    </font>
    <font>
      <sz val="16"/>
      <color theme="0"/>
      <name val="Arial"/>
      <family val="2"/>
    </font>
    <font>
      <sz val="9"/>
      <color theme="0"/>
      <name val="Calibri"/>
      <family val="2"/>
    </font>
    <font>
      <sz val="9"/>
      <name val="Arial"/>
      <family val="2"/>
    </font>
    <font>
      <sz val="16"/>
      <color rgb="FF002060"/>
      <name val="Arial"/>
      <family val="2"/>
    </font>
    <font>
      <sz val="16"/>
      <name val="Arial"/>
      <family val="2"/>
    </font>
    <font>
      <b/>
      <sz val="22"/>
      <name val="Arial"/>
      <family val="2"/>
    </font>
    <font>
      <b/>
      <sz val="9"/>
      <color theme="0"/>
      <name val="Arial"/>
      <family val="2"/>
    </font>
    <font>
      <b/>
      <sz val="18"/>
      <name val="Arial"/>
      <family val="2"/>
    </font>
    <font>
      <b/>
      <sz val="24"/>
      <color theme="0"/>
      <name val="Calibri"/>
      <family val="2"/>
    </font>
    <font>
      <b/>
      <sz val="16"/>
      <color theme="1"/>
      <name val="Arial"/>
      <family val="2"/>
    </font>
    <font>
      <sz val="20"/>
      <name val="Arial"/>
      <family val="2"/>
    </font>
    <font>
      <b/>
      <sz val="20"/>
      <color theme="0"/>
      <name val="Arial"/>
      <family val="2"/>
    </font>
    <font>
      <sz val="20"/>
      <color theme="0"/>
      <name val="Arial"/>
      <family val="2"/>
    </font>
    <font>
      <sz val="20"/>
      <color theme="1"/>
      <name val="Arial"/>
      <family val="2"/>
    </font>
    <font>
      <b/>
      <sz val="10"/>
      <name val="Arial"/>
      <family val="2"/>
    </font>
    <font>
      <sz val="24"/>
      <name val="Calibri"/>
      <family val="2"/>
    </font>
    <font>
      <b/>
      <sz val="20"/>
      <color indexed="81"/>
      <name val="Tahoma"/>
      <family val="2"/>
    </font>
    <font>
      <sz val="20"/>
      <color indexed="81"/>
      <name val="Tahoma"/>
      <family val="2"/>
    </font>
    <font>
      <b/>
      <sz val="18"/>
      <color rgb="FFFF0000"/>
      <name val="Arial"/>
      <family val="2"/>
    </font>
    <font>
      <b/>
      <sz val="48"/>
      <color theme="5" tint="-0.499984740745262"/>
      <name val="Calibri"/>
      <family val="2"/>
      <scheme val="minor"/>
    </font>
    <font>
      <b/>
      <sz val="32"/>
      <color theme="1"/>
      <name val="Calibri"/>
      <family val="2"/>
      <scheme val="minor"/>
    </font>
    <font>
      <b/>
      <sz val="28"/>
      <color theme="1"/>
      <name val="Calibri"/>
      <family val="2"/>
      <scheme val="minor"/>
    </font>
    <font>
      <b/>
      <sz val="32"/>
      <color rgb="FFFF0000"/>
      <name val="Calibri"/>
      <family val="2"/>
      <scheme val="minor"/>
    </font>
    <font>
      <b/>
      <sz val="32"/>
      <color rgb="FF002060"/>
      <name val="Arial Narrow"/>
      <family val="2"/>
    </font>
    <font>
      <b/>
      <sz val="48"/>
      <name val="Arial"/>
      <family val="2"/>
    </font>
    <font>
      <b/>
      <sz val="32"/>
      <name val="Arial"/>
      <family val="2"/>
    </font>
    <font>
      <b/>
      <strike/>
      <sz val="28"/>
      <color theme="1"/>
      <name val="Calibri"/>
      <family val="2"/>
      <scheme val="minor"/>
    </font>
    <font>
      <b/>
      <sz val="28"/>
      <name val="Arial"/>
      <family val="2"/>
    </font>
    <font>
      <b/>
      <sz val="28"/>
      <color theme="1"/>
      <name val="Arial"/>
      <family val="2"/>
    </font>
    <font>
      <b/>
      <sz val="48"/>
      <name val="Arial Narrow"/>
      <family val="2"/>
    </font>
    <font>
      <sz val="48"/>
      <color theme="1"/>
      <name val="Calibri"/>
      <family val="2"/>
      <scheme val="minor"/>
    </font>
    <font>
      <b/>
      <sz val="26"/>
      <name val="Arial"/>
      <family val="2"/>
    </font>
    <font>
      <sz val="28"/>
      <color theme="0"/>
      <name val="Arial"/>
      <family val="2"/>
    </font>
    <font>
      <b/>
      <sz val="28"/>
      <color theme="0"/>
      <name val="Arial"/>
      <family val="2"/>
    </font>
    <font>
      <b/>
      <sz val="28"/>
      <color rgb="FFFF0000"/>
      <name val="Arial"/>
      <family val="2"/>
    </font>
    <font>
      <sz val="22"/>
      <name val="Arial"/>
      <family val="2"/>
    </font>
    <font>
      <sz val="26"/>
      <name val="Arial"/>
      <family val="2"/>
    </font>
    <font>
      <sz val="28"/>
      <name val="Arial"/>
      <family val="2"/>
    </font>
    <font>
      <b/>
      <sz val="16"/>
      <name val="Times New Roman"/>
      <family val="1"/>
    </font>
    <font>
      <b/>
      <sz val="24"/>
      <color theme="1"/>
      <name val="Arial"/>
      <family val="2"/>
    </font>
    <font>
      <sz val="26"/>
      <color theme="0"/>
      <name val="Arial"/>
      <family val="2"/>
    </font>
    <font>
      <b/>
      <sz val="26"/>
      <color theme="0"/>
      <name val="Arial"/>
      <family val="2"/>
    </font>
    <font>
      <b/>
      <sz val="36"/>
      <name val="Arial"/>
      <family val="2"/>
    </font>
    <font>
      <b/>
      <sz val="32"/>
      <name val="Calibri"/>
      <family val="2"/>
      <scheme val="minor"/>
    </font>
    <font>
      <b/>
      <sz val="28"/>
      <color theme="0"/>
      <name val="Calibri"/>
      <family val="2"/>
      <scheme val="minor"/>
    </font>
    <font>
      <sz val="28"/>
      <color rgb="FF002060"/>
      <name val="Arial Narrow"/>
      <family val="2"/>
    </font>
    <font>
      <strike/>
      <sz val="20"/>
      <name val="Arial"/>
      <family val="2"/>
    </font>
    <font>
      <b/>
      <strike/>
      <sz val="32"/>
      <name val="Arial"/>
      <family val="2"/>
    </font>
  </fonts>
  <fills count="21">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8" tint="0.39997558519241921"/>
        <bgColor indexed="64"/>
      </patternFill>
    </fill>
    <fill>
      <patternFill patternType="solid">
        <fgColor theme="4" tint="0.39997558519241921"/>
        <bgColor indexed="64"/>
      </patternFill>
    </fill>
  </fills>
  <borders count="27">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top/>
      <bottom style="thin">
        <color rgb="FFD3D3D3"/>
      </bottom>
      <diagonal/>
    </border>
    <border>
      <left style="thin">
        <color rgb="FFD3D3D3"/>
      </left>
      <right style="thin">
        <color rgb="FFD3D3D3"/>
      </right>
      <top style="thin">
        <color rgb="FFD3D3D3"/>
      </top>
      <bottom/>
      <diagonal/>
    </border>
    <border>
      <left style="thin">
        <color rgb="FFD3D3D3"/>
      </left>
      <right/>
      <top style="thin">
        <color rgb="FFD3D3D3"/>
      </top>
      <bottom/>
      <diagonal/>
    </border>
    <border>
      <left style="hair">
        <color indexed="64"/>
      </left>
      <right style="hair">
        <color indexed="64"/>
      </right>
      <top style="hair">
        <color indexed="64"/>
      </top>
      <bottom/>
      <diagonal/>
    </border>
  </borders>
  <cellStyleXfs count="133">
    <xf numFmtId="0" fontId="0" fillId="0" borderId="0"/>
    <xf numFmtId="0" fontId="24" fillId="2" borderId="0" applyNumberFormat="0" applyBorder="0" applyAlignment="0" applyProtection="0"/>
    <xf numFmtId="165" fontId="28" fillId="0" borderId="0" applyFont="0" applyFill="0" applyBorder="0" applyAlignment="0" applyProtection="0"/>
    <xf numFmtId="0" fontId="37" fillId="0" borderId="0" applyNumberFormat="0" applyFill="0" applyBorder="0" applyAlignment="0" applyProtection="0"/>
    <xf numFmtId="167" fontId="28" fillId="0" borderId="0" applyFont="0" applyFill="0" applyBorder="0" applyAlignment="0" applyProtection="0"/>
    <xf numFmtId="44" fontId="28" fillId="0" borderId="0" applyFont="0" applyFill="0" applyBorder="0" applyAlignment="0" applyProtection="0"/>
    <xf numFmtId="41" fontId="28" fillId="0" borderId="0" applyFont="0" applyFill="0" applyBorder="0" applyAlignment="0" applyProtection="0"/>
    <xf numFmtId="44" fontId="22" fillId="0" borderId="0" applyFont="0" applyFill="0" applyBorder="0" applyAlignment="0" applyProtection="0"/>
    <xf numFmtId="165" fontId="28" fillId="0" borderId="0" applyFont="0" applyFill="0" applyBorder="0" applyAlignment="0" applyProtection="0"/>
    <xf numFmtId="0" fontId="62" fillId="0" borderId="0"/>
    <xf numFmtId="0" fontId="28" fillId="0" borderId="0"/>
    <xf numFmtId="9" fontId="28" fillId="0" borderId="0" applyFont="0" applyFill="0" applyBorder="0" applyAlignment="0" applyProtection="0"/>
    <xf numFmtId="165" fontId="21" fillId="0" borderId="0" applyFont="0" applyFill="0" applyBorder="0" applyAlignment="0" applyProtection="0"/>
    <xf numFmtId="167" fontId="21" fillId="0" borderId="0" applyFont="0" applyFill="0" applyBorder="0" applyAlignment="0" applyProtection="0"/>
    <xf numFmtId="4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165" fontId="20" fillId="0" borderId="0" applyFont="0" applyFill="0" applyBorder="0" applyAlignment="0" applyProtection="0"/>
    <xf numFmtId="167" fontId="20" fillId="0" borderId="0" applyFont="0" applyFill="0" applyBorder="0" applyAlignment="0" applyProtection="0"/>
    <xf numFmtId="44" fontId="20" fillId="0" borderId="0" applyFont="0" applyFill="0" applyBorder="0" applyAlignment="0" applyProtection="0"/>
    <xf numFmtId="41" fontId="20" fillId="0" borderId="0" applyFont="0" applyFill="0" applyBorder="0" applyAlignment="0" applyProtection="0"/>
    <xf numFmtId="165" fontId="20" fillId="0" borderId="0" applyFont="0" applyFill="0" applyBorder="0" applyAlignment="0" applyProtection="0"/>
    <xf numFmtId="165" fontId="19" fillId="0" borderId="0" applyFont="0" applyFill="0" applyBorder="0" applyAlignment="0" applyProtection="0"/>
    <xf numFmtId="167" fontId="19" fillId="0" borderId="0" applyFont="0" applyFill="0" applyBorder="0" applyAlignment="0" applyProtection="0"/>
    <xf numFmtId="44" fontId="19" fillId="0" borderId="0" applyFont="0" applyFill="0" applyBorder="0" applyAlignment="0" applyProtection="0"/>
    <xf numFmtId="41" fontId="19" fillId="0" borderId="0" applyFont="0" applyFill="0" applyBorder="0" applyAlignment="0" applyProtection="0"/>
    <xf numFmtId="165" fontId="19" fillId="0" borderId="0" applyFont="0" applyFill="0" applyBorder="0" applyAlignment="0" applyProtection="0"/>
    <xf numFmtId="165" fontId="18" fillId="0" borderId="0" applyFont="0" applyFill="0" applyBorder="0" applyAlignment="0" applyProtection="0"/>
    <xf numFmtId="167" fontId="18" fillId="0" borderId="0" applyFont="0" applyFill="0" applyBorder="0" applyAlignment="0" applyProtection="0"/>
    <xf numFmtId="44" fontId="18" fillId="0" borderId="0" applyFont="0" applyFill="0" applyBorder="0" applyAlignment="0" applyProtection="0"/>
    <xf numFmtId="41" fontId="18"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167"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165" fontId="16" fillId="0" borderId="0" applyFont="0" applyFill="0" applyBorder="0" applyAlignment="0" applyProtection="0"/>
    <xf numFmtId="167" fontId="16" fillId="0" borderId="0" applyFont="0" applyFill="0" applyBorder="0" applyAlignment="0" applyProtection="0"/>
    <xf numFmtId="44" fontId="16" fillId="0" borderId="0" applyFont="0" applyFill="0" applyBorder="0" applyAlignment="0" applyProtection="0"/>
    <xf numFmtId="41" fontId="16" fillId="0" borderId="0" applyFont="0" applyFill="0" applyBorder="0" applyAlignment="0" applyProtection="0"/>
    <xf numFmtId="165" fontId="16" fillId="0" borderId="0" applyFont="0" applyFill="0" applyBorder="0" applyAlignment="0" applyProtection="0"/>
    <xf numFmtId="0" fontId="15" fillId="0" borderId="0"/>
    <xf numFmtId="9" fontId="15" fillId="0" borderId="0" applyFont="0" applyFill="0" applyBorder="0" applyAlignment="0" applyProtection="0"/>
    <xf numFmtId="164" fontId="15" fillId="0" borderId="0" applyFont="0" applyFill="0" applyBorder="0" applyAlignment="0" applyProtection="0"/>
    <xf numFmtId="165" fontId="14" fillId="0" borderId="0" applyFont="0" applyFill="0" applyBorder="0" applyAlignment="0" applyProtection="0"/>
    <xf numFmtId="167" fontId="14" fillId="0" borderId="0" applyFont="0" applyFill="0" applyBorder="0" applyAlignment="0" applyProtection="0"/>
    <xf numFmtId="4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165" fontId="13" fillId="0" borderId="0" applyFont="0" applyFill="0" applyBorder="0" applyAlignment="0" applyProtection="0"/>
    <xf numFmtId="167" fontId="13" fillId="0" borderId="0" applyFont="0" applyFill="0" applyBorder="0" applyAlignment="0" applyProtection="0"/>
    <xf numFmtId="4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5" fontId="12" fillId="0" borderId="0" applyFont="0" applyFill="0" applyBorder="0" applyAlignment="0" applyProtection="0"/>
    <xf numFmtId="167" fontId="12" fillId="0" borderId="0" applyFont="0" applyFill="0" applyBorder="0" applyAlignment="0" applyProtection="0"/>
    <xf numFmtId="44"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1" fontId="11" fillId="0" borderId="0" applyFont="0" applyFill="0" applyBorder="0" applyAlignment="0" applyProtection="0"/>
    <xf numFmtId="167" fontId="11"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44" fontId="10" fillId="0" borderId="0" applyFont="0" applyFill="0" applyBorder="0" applyAlignment="0" applyProtection="0"/>
    <xf numFmtId="41"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4" fontId="10"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44"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4" fontId="9" fillId="0" borderId="0" applyFont="0" applyFill="0" applyBorder="0" applyAlignment="0" applyProtection="0"/>
    <xf numFmtId="0" fontId="9" fillId="0" borderId="0"/>
    <xf numFmtId="167" fontId="8" fillId="0" borderId="0" applyFont="0" applyFill="0" applyBorder="0" applyAlignment="0" applyProtection="0"/>
    <xf numFmtId="9" fontId="8" fillId="0" borderId="0" applyFont="0" applyFill="0" applyBorder="0" applyAlignment="0" applyProtection="0"/>
    <xf numFmtId="0" fontId="8" fillId="0" borderId="0"/>
    <xf numFmtId="44" fontId="8"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44" fontId="7" fillId="0" borderId="0" applyFont="0" applyFill="0" applyBorder="0" applyAlignment="0" applyProtection="0"/>
    <xf numFmtId="41"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7"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164" fontId="22"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168" fontId="22"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0" fontId="2" fillId="0" borderId="0"/>
    <xf numFmtId="168"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5" fontId="62" fillId="0" borderId="0" applyFont="0" applyFill="0" applyBorder="0" applyAlignment="0" applyProtection="0"/>
  </cellStyleXfs>
  <cellXfs count="316">
    <xf numFmtId="0" fontId="0" fillId="0" borderId="0" xfId="0"/>
    <xf numFmtId="0" fontId="26"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27" fillId="0" borderId="0" xfId="0" applyFont="1" applyBorder="1" applyAlignment="1">
      <alignment vertical="center" wrapText="1"/>
    </xf>
    <xf numFmtId="0" fontId="0" fillId="0" borderId="0" xfId="0" applyFont="1" applyFill="1" applyBorder="1" applyAlignment="1">
      <alignment horizontal="center" vertical="center" wrapText="1"/>
    </xf>
    <xf numFmtId="0" fontId="29" fillId="4" borderId="0" xfId="0" applyFont="1" applyFill="1" applyBorder="1" applyAlignment="1">
      <alignment vertical="center" wrapText="1"/>
    </xf>
    <xf numFmtId="0" fontId="0" fillId="0" borderId="0" xfId="0" applyFont="1" applyAlignment="1">
      <alignment horizontal="center" vertical="center" wrapText="1"/>
    </xf>
    <xf numFmtId="0" fontId="31" fillId="0" borderId="0" xfId="0" applyFont="1" applyAlignment="1">
      <alignment wrapText="1"/>
    </xf>
    <xf numFmtId="0" fontId="0" fillId="0" borderId="0" xfId="0" applyFont="1" applyAlignment="1">
      <alignment wrapText="1"/>
    </xf>
    <xf numFmtId="0" fontId="0" fillId="0" borderId="1" xfId="0" applyFont="1" applyBorder="1" applyAlignment="1">
      <alignment wrapText="1"/>
    </xf>
    <xf numFmtId="0" fontId="33" fillId="4" borderId="0" xfId="0" applyFont="1" applyFill="1" applyBorder="1" applyAlignment="1">
      <alignment horizontal="center" vertical="center" wrapText="1"/>
    </xf>
    <xf numFmtId="0" fontId="34" fillId="0" borderId="0" xfId="0" applyFont="1" applyBorder="1" applyAlignment="1">
      <alignment horizontal="center" vertical="center" wrapText="1"/>
    </xf>
    <xf numFmtId="0" fontId="27" fillId="0" borderId="0" xfId="0" applyFont="1" applyBorder="1" applyAlignment="1">
      <alignment horizontal="left" vertical="center" wrapText="1"/>
    </xf>
    <xf numFmtId="0" fontId="26" fillId="3" borderId="0" xfId="0" applyFont="1" applyFill="1" applyAlignment="1">
      <alignment horizontal="center" vertical="center" wrapText="1"/>
    </xf>
    <xf numFmtId="0" fontId="26" fillId="0" borderId="2" xfId="0" applyFont="1" applyBorder="1" applyAlignment="1">
      <alignment horizontal="center" vertical="center" wrapText="1"/>
    </xf>
    <xf numFmtId="0" fontId="29" fillId="4" borderId="0" xfId="0" applyFont="1" applyFill="1" applyAlignment="1">
      <alignment vertical="center" wrapText="1"/>
    </xf>
    <xf numFmtId="0" fontId="26"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38" fillId="0" borderId="0" xfId="3" quotePrefix="1" applyFont="1" applyBorder="1" applyAlignment="1">
      <alignment horizontal="center" vertical="center" wrapText="1"/>
    </xf>
    <xf numFmtId="0" fontId="23"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9" fillId="0" borderId="2" xfId="0" applyFont="1" applyBorder="1" applyAlignment="1">
      <alignment horizontal="center" vertical="center" wrapText="1"/>
    </xf>
    <xf numFmtId="44" fontId="29" fillId="4" borderId="0" xfId="0" applyNumberFormat="1" applyFont="1" applyFill="1" applyAlignment="1">
      <alignment vertical="center" wrapText="1"/>
    </xf>
    <xf numFmtId="172" fontId="29" fillId="4" borderId="0" xfId="0" applyNumberFormat="1" applyFont="1" applyFill="1" applyAlignment="1">
      <alignment vertical="center" wrapText="1"/>
    </xf>
    <xf numFmtId="0" fontId="51" fillId="4" borderId="17" xfId="1" applyFont="1" applyFill="1" applyBorder="1" applyAlignment="1">
      <alignment horizontal="center" vertical="center" wrapText="1"/>
    </xf>
    <xf numFmtId="0" fontId="0" fillId="4" borderId="0" xfId="0" applyFill="1"/>
    <xf numFmtId="0" fontId="0" fillId="0" borderId="0" xfId="0" applyFill="1"/>
    <xf numFmtId="0" fontId="58" fillId="4" borderId="0" xfId="0" applyFont="1" applyFill="1"/>
    <xf numFmtId="0" fontId="58" fillId="0" borderId="0" xfId="0" applyFont="1" applyFill="1"/>
    <xf numFmtId="0" fontId="52" fillId="4" borderId="0" xfId="0" applyFont="1" applyFill="1" applyBorder="1" applyAlignment="1">
      <alignment horizontal="center" vertical="center" wrapText="1"/>
    </xf>
    <xf numFmtId="0" fontId="64" fillId="0" borderId="0" xfId="9" applyFont="1" applyFill="1" applyBorder="1"/>
    <xf numFmtId="0" fontId="65" fillId="3" borderId="0" xfId="9" applyFont="1" applyFill="1" applyBorder="1"/>
    <xf numFmtId="0" fontId="64" fillId="0" borderId="0" xfId="9" applyFont="1" applyFill="1" applyBorder="1" applyAlignment="1"/>
    <xf numFmtId="39" fontId="69" fillId="0" borderId="0" xfId="9" applyNumberFormat="1" applyFont="1" applyFill="1" applyBorder="1" applyAlignment="1"/>
    <xf numFmtId="0" fontId="70" fillId="0" borderId="0" xfId="9" applyNumberFormat="1" applyFont="1" applyFill="1" applyBorder="1" applyAlignment="1">
      <alignment horizontal="center" vertical="center" wrapText="1" readingOrder="1"/>
    </xf>
    <xf numFmtId="0" fontId="73" fillId="0" borderId="2" xfId="9" applyNumberFormat="1" applyFont="1" applyFill="1" applyBorder="1" applyAlignment="1">
      <alignment horizontal="center" vertical="center" wrapText="1" readingOrder="1"/>
    </xf>
    <xf numFmtId="0" fontId="64" fillId="3" borderId="0" xfId="9" applyFont="1" applyFill="1" applyBorder="1"/>
    <xf numFmtId="0" fontId="71" fillId="9" borderId="2" xfId="9" applyNumberFormat="1" applyFont="1" applyFill="1" applyBorder="1" applyAlignment="1">
      <alignment horizontal="left" vertical="center" wrapText="1" readingOrder="1"/>
    </xf>
    <xf numFmtId="0" fontId="77" fillId="9" borderId="0" xfId="9" applyFont="1" applyFill="1" applyBorder="1"/>
    <xf numFmtId="0" fontId="78" fillId="0" borderId="20" xfId="9" applyNumberFormat="1" applyFont="1" applyFill="1" applyBorder="1" applyAlignment="1">
      <alignment horizontal="center" vertical="center" wrapText="1" readingOrder="1"/>
    </xf>
    <xf numFmtId="0" fontId="65" fillId="0" borderId="0" xfId="9" applyFont="1" applyFill="1" applyBorder="1"/>
    <xf numFmtId="49" fontId="80" fillId="0" borderId="2" xfId="9" applyNumberFormat="1" applyFont="1" applyFill="1" applyBorder="1" applyAlignment="1">
      <alignment horizontal="center" vertical="center" wrapText="1" readingOrder="1"/>
    </xf>
    <xf numFmtId="39" fontId="55" fillId="3" borderId="2" xfId="9" applyNumberFormat="1" applyFont="1" applyFill="1" applyBorder="1" applyAlignment="1">
      <alignment horizontal="right" vertical="center" wrapText="1" readingOrder="1"/>
    </xf>
    <xf numFmtId="39" fontId="80" fillId="3" borderId="2" xfId="9" applyNumberFormat="1" applyFont="1" applyFill="1" applyBorder="1" applyAlignment="1">
      <alignment horizontal="right" vertical="center" wrapText="1" readingOrder="1"/>
    </xf>
    <xf numFmtId="0" fontId="78" fillId="3" borderId="20" xfId="9" applyNumberFormat="1" applyFont="1" applyFill="1" applyBorder="1" applyAlignment="1">
      <alignment horizontal="center" vertical="center" wrapText="1" readingOrder="1"/>
    </xf>
    <xf numFmtId="49" fontId="76" fillId="9" borderId="2" xfId="9" applyNumberFormat="1" applyFont="1" applyFill="1" applyBorder="1" applyAlignment="1">
      <alignment horizontal="center" vertical="center" wrapText="1" readingOrder="1"/>
    </xf>
    <xf numFmtId="39" fontId="82" fillId="9" borderId="2" xfId="9" applyNumberFormat="1" applyFont="1" applyFill="1" applyBorder="1" applyAlignment="1">
      <alignment horizontal="right" vertical="center" wrapText="1" readingOrder="1"/>
    </xf>
    <xf numFmtId="0" fontId="80" fillId="0" borderId="2" xfId="9" applyNumberFormat="1" applyFont="1" applyFill="1" applyBorder="1" applyAlignment="1">
      <alignment horizontal="left" vertical="center" wrapText="1" readingOrder="1"/>
    </xf>
    <xf numFmtId="0" fontId="73" fillId="12" borderId="21" xfId="9" applyNumberFormat="1" applyFont="1" applyFill="1" applyBorder="1" applyAlignment="1">
      <alignment horizontal="center" vertical="center" wrapText="1" readingOrder="1"/>
    </xf>
    <xf numFmtId="49" fontId="73" fillId="12" borderId="22" xfId="9" applyNumberFormat="1" applyFont="1" applyFill="1" applyBorder="1" applyAlignment="1">
      <alignment horizontal="center" vertical="center" wrapText="1" readingOrder="1"/>
    </xf>
    <xf numFmtId="0" fontId="80" fillId="12" borderId="22" xfId="9" applyNumberFormat="1" applyFont="1" applyFill="1" applyBorder="1" applyAlignment="1">
      <alignment horizontal="left" vertical="center" wrapText="1" readingOrder="1"/>
    </xf>
    <xf numFmtId="39" fontId="78" fillId="12" borderId="23" xfId="9" applyNumberFormat="1" applyFont="1" applyFill="1" applyBorder="1" applyAlignment="1">
      <alignment horizontal="right" vertical="center" wrapText="1" readingOrder="1"/>
    </xf>
    <xf numFmtId="49" fontId="73" fillId="12" borderId="24" xfId="9" applyNumberFormat="1" applyFont="1" applyFill="1" applyBorder="1" applyAlignment="1">
      <alignment horizontal="center" vertical="center" wrapText="1" readingOrder="1"/>
    </xf>
    <xf numFmtId="0" fontId="80" fillId="12" borderId="24" xfId="9" applyNumberFormat="1" applyFont="1" applyFill="1" applyBorder="1" applyAlignment="1">
      <alignment horizontal="left" vertical="center" wrapText="1" readingOrder="1"/>
    </xf>
    <xf numFmtId="39" fontId="78" fillId="12" borderId="25" xfId="9" applyNumberFormat="1" applyFont="1" applyFill="1" applyBorder="1" applyAlignment="1">
      <alignment horizontal="right" vertical="center" wrapText="1" readingOrder="1"/>
    </xf>
    <xf numFmtId="0" fontId="84" fillId="9" borderId="0" xfId="9" applyFont="1" applyFill="1" applyBorder="1"/>
    <xf numFmtId="0" fontId="78" fillId="14" borderId="20" xfId="9" applyNumberFormat="1" applyFont="1" applyFill="1" applyBorder="1" applyAlignment="1">
      <alignment horizontal="center" vertical="center" wrapText="1" readingOrder="1"/>
    </xf>
    <xf numFmtId="49" fontId="80" fillId="3" borderId="2" xfId="9" applyNumberFormat="1" applyFont="1" applyFill="1" applyBorder="1" applyAlignment="1">
      <alignment horizontal="center" vertical="center" wrapText="1" readingOrder="1"/>
    </xf>
    <xf numFmtId="39" fontId="59" fillId="3" borderId="2" xfId="9" applyNumberFormat="1" applyFont="1" applyFill="1" applyBorder="1" applyAlignment="1">
      <alignment horizontal="right" vertical="center" wrapText="1" readingOrder="1"/>
    </xf>
    <xf numFmtId="0" fontId="65" fillId="14" borderId="0" xfId="9" applyFont="1" applyFill="1" applyBorder="1"/>
    <xf numFmtId="0" fontId="65" fillId="8" borderId="0" xfId="9" applyFont="1" applyFill="1" applyBorder="1"/>
    <xf numFmtId="0" fontId="65" fillId="11" borderId="0" xfId="9" applyFont="1" applyFill="1" applyBorder="1"/>
    <xf numFmtId="0" fontId="85" fillId="3" borderId="2" xfId="9" applyNumberFormat="1" applyFont="1" applyFill="1" applyBorder="1" applyAlignment="1">
      <alignment horizontal="left" vertical="center" wrapText="1" readingOrder="1"/>
    </xf>
    <xf numFmtId="39" fontId="86" fillId="3" borderId="2" xfId="9" applyNumberFormat="1" applyFont="1" applyFill="1" applyBorder="1" applyAlignment="1">
      <alignment horizontal="right" vertical="center" wrapText="1" readingOrder="1"/>
    </xf>
    <xf numFmtId="0" fontId="75" fillId="12" borderId="20" xfId="9" applyNumberFormat="1" applyFont="1" applyFill="1" applyBorder="1" applyAlignment="1">
      <alignment horizontal="center" vertical="center" wrapText="1" readingOrder="1"/>
    </xf>
    <xf numFmtId="39" fontId="88" fillId="12" borderId="2" xfId="9" applyNumberFormat="1" applyFont="1" applyFill="1" applyBorder="1" applyAlignment="1">
      <alignment horizontal="right" vertical="center" wrapText="1" readingOrder="1"/>
    </xf>
    <xf numFmtId="0" fontId="77" fillId="12" borderId="0" xfId="9" applyFont="1" applyFill="1" applyBorder="1"/>
    <xf numFmtId="0" fontId="65" fillId="10" borderId="0" xfId="9" applyFont="1" applyFill="1" applyBorder="1"/>
    <xf numFmtId="39" fontId="89" fillId="3" borderId="2" xfId="9" applyNumberFormat="1" applyFont="1" applyFill="1" applyBorder="1" applyAlignment="1">
      <alignment horizontal="right" vertical="center" wrapText="1" readingOrder="1"/>
    </xf>
    <xf numFmtId="39" fontId="55" fillId="3" borderId="2" xfId="9" applyNumberFormat="1" applyFont="1" applyFill="1" applyBorder="1" applyAlignment="1">
      <alignment horizontal="right" vertical="center" wrapText="1"/>
    </xf>
    <xf numFmtId="49" fontId="64" fillId="0" borderId="0" xfId="9" applyNumberFormat="1" applyFont="1" applyFill="1" applyBorder="1"/>
    <xf numFmtId="0" fontId="0" fillId="3" borderId="0" xfId="0" applyFill="1"/>
    <xf numFmtId="0" fontId="49" fillId="7" borderId="16" xfId="1" applyFont="1" applyFill="1" applyBorder="1" applyAlignment="1">
      <alignment horizontal="center" vertical="center" wrapText="1"/>
    </xf>
    <xf numFmtId="0" fontId="50" fillId="7" borderId="16" xfId="1" applyFont="1" applyFill="1" applyBorder="1" applyAlignment="1">
      <alignment horizontal="center" vertical="center" wrapText="1"/>
    </xf>
    <xf numFmtId="0" fontId="26"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39"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70" fontId="0" fillId="3" borderId="0" xfId="0" applyNumberFormat="1" applyFont="1" applyFill="1" applyBorder="1" applyAlignment="1">
      <alignment horizontal="center" vertical="center" wrapText="1"/>
    </xf>
    <xf numFmtId="0" fontId="41" fillId="3" borderId="2" xfId="0"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22" fillId="3" borderId="2" xfId="0" applyNumberFormat="1" applyFont="1" applyFill="1" applyBorder="1" applyAlignment="1">
      <alignment wrapText="1"/>
    </xf>
    <xf numFmtId="0" fontId="26" fillId="3" borderId="11" xfId="0" applyFont="1" applyFill="1" applyBorder="1" applyAlignment="1">
      <alignment horizontal="center" vertical="center" wrapText="1"/>
    </xf>
    <xf numFmtId="14" fontId="45"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27"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2" fontId="0" fillId="3" borderId="0" xfId="0" applyNumberFormat="1" applyFont="1" applyFill="1" applyBorder="1" applyAlignment="1">
      <alignment horizontal="center" vertical="center" wrapText="1"/>
    </xf>
    <xf numFmtId="0" fontId="0" fillId="3" borderId="0" xfId="0" applyFill="1" applyAlignment="1">
      <alignment wrapText="1"/>
    </xf>
    <xf numFmtId="44" fontId="0" fillId="3" borderId="0" xfId="0" applyNumberFormat="1" applyFont="1" applyFill="1" applyAlignment="1">
      <alignment horizontal="center" vertical="center" wrapText="1"/>
    </xf>
    <xf numFmtId="0" fontId="31" fillId="3" borderId="0" xfId="0" applyFont="1" applyFill="1" applyAlignment="1">
      <alignment wrapText="1"/>
    </xf>
    <xf numFmtId="172" fontId="22" fillId="3" borderId="0" xfId="0" applyNumberFormat="1" applyFont="1" applyFill="1" applyBorder="1" applyAlignment="1">
      <alignment horizontal="center" vertical="center" wrapText="1"/>
    </xf>
    <xf numFmtId="172" fontId="0" fillId="3" borderId="0" xfId="0" applyNumberFormat="1" applyFont="1" applyFill="1" applyAlignment="1">
      <alignment horizontal="center" vertical="center" wrapText="1"/>
    </xf>
    <xf numFmtId="0" fontId="34" fillId="3" borderId="0" xfId="0" applyFont="1" applyFill="1" applyBorder="1" applyAlignment="1">
      <alignment horizontal="center" vertical="center" wrapText="1"/>
    </xf>
    <xf numFmtId="0" fontId="46" fillId="3" borderId="0" xfId="0" applyFont="1" applyFill="1" applyBorder="1" applyAlignment="1">
      <alignment horizontal="left" vertical="center" wrapText="1"/>
    </xf>
    <xf numFmtId="0" fontId="22" fillId="3" borderId="0" xfId="0" applyFont="1" applyFill="1" applyBorder="1" applyAlignment="1">
      <alignment horizontal="center" vertical="center" wrapText="1"/>
    </xf>
    <xf numFmtId="0" fontId="0" fillId="0" borderId="0" xfId="0" applyAlignment="1">
      <alignment horizontal="center" vertical="center"/>
    </xf>
    <xf numFmtId="0" fontId="58" fillId="0" borderId="0" xfId="0" applyFont="1"/>
    <xf numFmtId="0" fontId="58" fillId="3" borderId="0" xfId="0" applyFont="1" applyFill="1"/>
    <xf numFmtId="39" fontId="94" fillId="13" borderId="2" xfId="9" applyNumberFormat="1" applyFont="1" applyFill="1" applyBorder="1" applyAlignment="1">
      <alignment horizontal="right" vertical="center" wrapText="1" readingOrder="1"/>
    </xf>
    <xf numFmtId="0" fontId="95" fillId="0" borderId="0" xfId="0" applyFont="1" applyFill="1" applyBorder="1" applyAlignment="1">
      <alignment horizontal="center" vertical="center" wrapText="1"/>
    </xf>
    <xf numFmtId="0" fontId="96" fillId="0" borderId="0" xfId="0" applyFont="1" applyBorder="1" applyAlignment="1">
      <alignment horizontal="right" vertical="center" wrapText="1"/>
    </xf>
    <xf numFmtId="0" fontId="95" fillId="0" borderId="0" xfId="0" applyFont="1" applyFill="1" applyAlignment="1">
      <alignment horizontal="center" vertical="center" wrapText="1"/>
    </xf>
    <xf numFmtId="0" fontId="96" fillId="0" borderId="0" xfId="0" applyFont="1" applyFill="1" applyAlignment="1">
      <alignment horizontal="right" vertical="center" wrapText="1"/>
    </xf>
    <xf numFmtId="0" fontId="95" fillId="3" borderId="0" xfId="0" applyFont="1" applyFill="1" applyAlignment="1">
      <alignment horizontal="center" vertical="center" wrapText="1"/>
    </xf>
    <xf numFmtId="0" fontId="96" fillId="3" borderId="0" xfId="0" applyFont="1" applyFill="1" applyBorder="1" applyAlignment="1">
      <alignment horizontal="right" vertical="center" wrapText="1"/>
    </xf>
    <xf numFmtId="172" fontId="96" fillId="3" borderId="0" xfId="0" applyNumberFormat="1" applyFont="1" applyFill="1" applyAlignment="1">
      <alignment horizontal="center" vertical="center" wrapText="1"/>
    </xf>
    <xf numFmtId="0" fontId="99" fillId="7" borderId="16" xfId="1" applyFont="1" applyFill="1" applyBorder="1" applyAlignment="1">
      <alignment horizontal="center" vertical="center" wrapText="1"/>
    </xf>
    <xf numFmtId="0" fontId="100" fillId="5" borderId="2" xfId="0" applyFont="1" applyFill="1" applyBorder="1" applyAlignment="1">
      <alignment horizontal="center" vertical="center" wrapText="1"/>
    </xf>
    <xf numFmtId="0" fontId="86" fillId="0" borderId="2" xfId="0" applyFont="1" applyFill="1" applyBorder="1" applyAlignment="1">
      <alignment horizontal="center" vertical="center" wrapText="1"/>
    </xf>
    <xf numFmtId="0" fontId="105" fillId="0" borderId="0" xfId="1" applyFont="1" applyFill="1" applyBorder="1" applyAlignment="1">
      <alignment horizontal="center" vertical="center" wrapText="1"/>
    </xf>
    <xf numFmtId="0" fontId="96" fillId="0" borderId="0" xfId="0" applyFont="1"/>
    <xf numFmtId="0" fontId="106" fillId="0" borderId="0" xfId="0" applyFont="1" applyAlignment="1">
      <alignment horizontal="center" vertical="center"/>
    </xf>
    <xf numFmtId="0" fontId="97" fillId="0" borderId="0" xfId="0" applyFont="1"/>
    <xf numFmtId="0" fontId="52" fillId="4" borderId="4" xfId="0" applyFont="1" applyFill="1" applyBorder="1" applyAlignment="1">
      <alignment horizontal="center" vertical="center" wrapText="1"/>
    </xf>
    <xf numFmtId="0" fontId="50" fillId="6" borderId="26" xfId="1" applyFont="1" applyFill="1" applyBorder="1" applyAlignment="1">
      <alignment horizontal="center" vertical="center" wrapText="1"/>
    </xf>
    <xf numFmtId="0" fontId="86" fillId="0" borderId="5" xfId="0" applyFont="1" applyFill="1" applyBorder="1" applyAlignment="1">
      <alignment horizontal="center" vertical="center" wrapText="1"/>
    </xf>
    <xf numFmtId="0" fontId="86" fillId="0" borderId="2" xfId="0" applyFont="1" applyFill="1" applyBorder="1" applyAlignment="1">
      <alignment horizontal="left" vertical="center" wrapText="1"/>
    </xf>
    <xf numFmtId="14" fontId="86" fillId="0" borderId="2" xfId="0" applyNumberFormat="1" applyFont="1" applyFill="1" applyBorder="1" applyAlignment="1">
      <alignment horizontal="center" vertical="center" wrapText="1"/>
    </xf>
    <xf numFmtId="168" fontId="0" fillId="0" borderId="0" xfId="117" applyFont="1" applyAlignment="1">
      <alignment horizontal="center" vertical="center"/>
    </xf>
    <xf numFmtId="0" fontId="0" fillId="0" borderId="0" xfId="0" applyAlignment="1">
      <alignment horizontal="left" vertical="center" wrapText="1"/>
    </xf>
    <xf numFmtId="168" fontId="0" fillId="0" borderId="0" xfId="117" applyFont="1" applyAlignment="1">
      <alignment horizontal="left" vertical="center" wrapText="1"/>
    </xf>
    <xf numFmtId="168" fontId="0" fillId="0" borderId="2" xfId="117" applyFont="1" applyBorder="1" applyAlignment="1">
      <alignment horizontal="center" vertical="center" wrapText="1"/>
    </xf>
    <xf numFmtId="0" fontId="0" fillId="0" borderId="2" xfId="0" applyBorder="1" applyAlignment="1">
      <alignment horizontal="left" vertical="center" wrapText="1"/>
    </xf>
    <xf numFmtId="168" fontId="0" fillId="0" borderId="2" xfId="117" applyFont="1" applyBorder="1" applyAlignment="1">
      <alignment horizontal="left" vertical="center" wrapText="1"/>
    </xf>
    <xf numFmtId="168" fontId="0" fillId="0" borderId="2" xfId="117" applyFont="1" applyBorder="1" applyAlignment="1">
      <alignment horizontal="center" vertical="center"/>
    </xf>
    <xf numFmtId="0" fontId="0" fillId="5" borderId="2" xfId="0" applyFill="1" applyBorder="1" applyAlignment="1">
      <alignment horizontal="left" vertical="center" wrapText="1"/>
    </xf>
    <xf numFmtId="168" fontId="0" fillId="0" borderId="0" xfId="0" applyNumberFormat="1"/>
    <xf numFmtId="0" fontId="0" fillId="3" borderId="2" xfId="0" applyFill="1" applyBorder="1" applyAlignment="1">
      <alignment horizontal="center" vertical="center" wrapText="1"/>
    </xf>
    <xf numFmtId="168" fontId="0" fillId="5" borderId="2" xfId="117" applyFont="1" applyFill="1" applyBorder="1" applyAlignment="1">
      <alignment horizontal="left" vertical="center" wrapText="1"/>
    </xf>
    <xf numFmtId="168" fontId="0" fillId="5" borderId="2" xfId="117" applyFont="1" applyFill="1" applyBorder="1" applyAlignment="1">
      <alignment horizontal="center" vertical="center"/>
    </xf>
    <xf numFmtId="39" fontId="103" fillId="3" borderId="2" xfId="9" applyNumberFormat="1" applyFont="1" applyFill="1" applyBorder="1" applyAlignment="1">
      <alignment horizontal="right" vertical="center" wrapText="1" readingOrder="1"/>
    </xf>
    <xf numFmtId="0" fontId="91" fillId="8" borderId="0" xfId="9" applyFont="1" applyFill="1" applyBorder="1"/>
    <xf numFmtId="0" fontId="52" fillId="3" borderId="20" xfId="9" applyNumberFormat="1" applyFont="1" applyFill="1" applyBorder="1" applyAlignment="1">
      <alignment horizontal="center" vertical="center" wrapText="1" readingOrder="1"/>
    </xf>
    <xf numFmtId="0" fontId="111" fillId="3" borderId="20" xfId="9" applyNumberFormat="1" applyFont="1" applyFill="1" applyBorder="1" applyAlignment="1">
      <alignment horizontal="center" vertical="center" wrapText="1" readingOrder="1"/>
    </xf>
    <xf numFmtId="0" fontId="113" fillId="14" borderId="20" xfId="9" applyNumberFormat="1" applyFont="1" applyFill="1" applyBorder="1" applyAlignment="1">
      <alignment horizontal="center" vertical="center" wrapText="1" readingOrder="1"/>
    </xf>
    <xf numFmtId="0" fontId="112" fillId="16" borderId="20" xfId="9" applyNumberFormat="1" applyFont="1" applyFill="1" applyBorder="1" applyAlignment="1">
      <alignment horizontal="center" vertical="center" wrapText="1" readingOrder="1"/>
    </xf>
    <xf numFmtId="49" fontId="114" fillId="17" borderId="0" xfId="9" applyNumberFormat="1" applyFont="1" applyFill="1" applyBorder="1" applyAlignment="1">
      <alignment horizontal="center" vertical="center" wrapText="1" readingOrder="1"/>
    </xf>
    <xf numFmtId="172" fontId="114" fillId="17" borderId="0" xfId="108" applyNumberFormat="1" applyFont="1" applyFill="1" applyBorder="1" applyAlignment="1">
      <alignment horizontal="center" vertical="center" wrapText="1" readingOrder="1"/>
    </xf>
    <xf numFmtId="0" fontId="74" fillId="17" borderId="0" xfId="9" applyNumberFormat="1" applyFont="1" applyFill="1" applyBorder="1" applyAlignment="1">
      <alignment horizontal="center" vertical="center" wrapText="1" readingOrder="1"/>
    </xf>
    <xf numFmtId="49" fontId="74" fillId="17" borderId="17" xfId="9" applyNumberFormat="1" applyFont="1" applyFill="1" applyBorder="1" applyAlignment="1">
      <alignment horizontal="center" vertical="center" wrapText="1" readingOrder="1"/>
    </xf>
    <xf numFmtId="0" fontId="74" fillId="17" borderId="17" xfId="9" applyNumberFormat="1" applyFont="1" applyFill="1" applyBorder="1" applyAlignment="1">
      <alignment horizontal="center" vertical="center" wrapText="1" readingOrder="1"/>
    </xf>
    <xf numFmtId="39" fontId="107" fillId="3" borderId="2" xfId="9" applyNumberFormat="1" applyFont="1" applyFill="1" applyBorder="1" applyAlignment="1">
      <alignment horizontal="right" vertical="center" wrapText="1" readingOrder="1"/>
    </xf>
    <xf numFmtId="39" fontId="74" fillId="3" borderId="2" xfId="9" applyNumberFormat="1" applyFont="1" applyFill="1" applyBorder="1" applyAlignment="1">
      <alignment horizontal="right" vertical="center" wrapText="1" readingOrder="1"/>
    </xf>
    <xf numFmtId="49" fontId="76" fillId="3" borderId="2" xfId="9" applyNumberFormat="1" applyFont="1" applyFill="1" applyBorder="1" applyAlignment="1">
      <alignment horizontal="center" vertical="center" wrapText="1" readingOrder="1"/>
    </xf>
    <xf numFmtId="0" fontId="71" fillId="3" borderId="21" xfId="9" applyNumberFormat="1" applyFont="1" applyFill="1" applyBorder="1" applyAlignment="1">
      <alignment horizontal="left" vertical="center" wrapText="1" readingOrder="1"/>
    </xf>
    <xf numFmtId="39" fontId="87" fillId="3" borderId="2" xfId="9" applyNumberFormat="1" applyFont="1" applyFill="1" applyBorder="1" applyAlignment="1">
      <alignment horizontal="right" vertical="center" wrapText="1" readingOrder="1"/>
    </xf>
    <xf numFmtId="39" fontId="81" fillId="3" borderId="2" xfId="9" applyNumberFormat="1" applyFont="1" applyFill="1" applyBorder="1" applyAlignment="1">
      <alignment horizontal="right" vertical="center" wrapText="1" readingOrder="1"/>
    </xf>
    <xf numFmtId="49" fontId="80" fillId="5" borderId="2" xfId="9" applyNumberFormat="1" applyFont="1" applyFill="1" applyBorder="1" applyAlignment="1">
      <alignment horizontal="center" vertical="center" wrapText="1" readingOrder="1"/>
    </xf>
    <xf numFmtId="0" fontId="85" fillId="5" borderId="2" xfId="9" applyNumberFormat="1" applyFont="1" applyFill="1" applyBorder="1" applyAlignment="1">
      <alignment horizontal="left" vertical="center" wrapText="1" readingOrder="1"/>
    </xf>
    <xf numFmtId="49" fontId="112" fillId="15" borderId="2" xfId="9" applyNumberFormat="1" applyFont="1" applyFill="1" applyBorder="1" applyAlignment="1">
      <alignment horizontal="center" vertical="center" wrapText="1" readingOrder="1"/>
    </xf>
    <xf numFmtId="0" fontId="107" fillId="15" borderId="2" xfId="9" applyNumberFormat="1" applyFont="1" applyFill="1" applyBorder="1" applyAlignment="1">
      <alignment horizontal="left" vertical="center" wrapText="1" readingOrder="1"/>
    </xf>
    <xf numFmtId="49" fontId="52" fillId="15" borderId="2" xfId="9" applyNumberFormat="1" applyFont="1" applyFill="1" applyBorder="1" applyAlignment="1">
      <alignment horizontal="center" vertical="center" wrapText="1" readingOrder="1"/>
    </xf>
    <xf numFmtId="0" fontId="115" fillId="15" borderId="2" xfId="9" applyNumberFormat="1" applyFont="1" applyFill="1" applyBorder="1" applyAlignment="1">
      <alignment horizontal="left" vertical="center" wrapText="1" readingOrder="1"/>
    </xf>
    <xf numFmtId="49" fontId="116" fillId="18" borderId="2" xfId="9" applyNumberFormat="1" applyFont="1" applyFill="1" applyBorder="1" applyAlignment="1">
      <alignment horizontal="center" vertical="center" wrapText="1" readingOrder="1"/>
    </xf>
    <xf numFmtId="49" fontId="76" fillId="18" borderId="2" xfId="9" applyNumberFormat="1" applyFont="1" applyFill="1" applyBorder="1" applyAlignment="1">
      <alignment horizontal="center" vertical="center" wrapText="1" readingOrder="1"/>
    </xf>
    <xf numFmtId="0" fontId="117" fillId="18" borderId="2" xfId="9" applyNumberFormat="1" applyFont="1" applyFill="1" applyBorder="1" applyAlignment="1">
      <alignment horizontal="left" vertical="center" wrapText="1" readingOrder="1"/>
    </xf>
    <xf numFmtId="49" fontId="108" fillId="18" borderId="2" xfId="9" applyNumberFormat="1" applyFont="1" applyFill="1" applyBorder="1" applyAlignment="1">
      <alignment horizontal="center" vertical="center" wrapText="1" readingOrder="1"/>
    </xf>
    <xf numFmtId="0" fontId="109" fillId="18" borderId="2" xfId="9" applyNumberFormat="1" applyFont="1" applyFill="1" applyBorder="1" applyAlignment="1">
      <alignment horizontal="left" vertical="center" wrapText="1" readingOrder="1"/>
    </xf>
    <xf numFmtId="0" fontId="103" fillId="19" borderId="20" xfId="109" applyNumberFormat="1" applyFont="1" applyFill="1" applyBorder="1" applyAlignment="1">
      <alignment horizontal="center" vertical="center" wrapText="1" readingOrder="1"/>
    </xf>
    <xf numFmtId="49" fontId="103" fillId="19" borderId="21" xfId="9" applyNumberFormat="1" applyFont="1" applyFill="1" applyBorder="1" applyAlignment="1">
      <alignment horizontal="center" vertical="center" wrapText="1" readingOrder="1"/>
    </xf>
    <xf numFmtId="0" fontId="103" fillId="19" borderId="21" xfId="9" applyNumberFormat="1" applyFont="1" applyFill="1" applyBorder="1" applyAlignment="1">
      <alignment horizontal="left" vertical="center" wrapText="1" readingOrder="1"/>
    </xf>
    <xf numFmtId="39" fontId="118" fillId="19" borderId="2" xfId="9" applyNumberFormat="1" applyFont="1" applyFill="1" applyBorder="1" applyAlignment="1">
      <alignment horizontal="right" vertical="center" wrapText="1" readingOrder="1"/>
    </xf>
    <xf numFmtId="49" fontId="79" fillId="5" borderId="2" xfId="9" applyNumberFormat="1" applyFont="1" applyFill="1" applyBorder="1" applyAlignment="1">
      <alignment horizontal="center" vertical="center" wrapText="1" readingOrder="1"/>
    </xf>
    <xf numFmtId="0" fontId="72" fillId="5" borderId="2" xfId="9" applyNumberFormat="1" applyFont="1" applyFill="1" applyBorder="1" applyAlignment="1">
      <alignment horizontal="left" vertical="center" wrapText="1" readingOrder="1"/>
    </xf>
    <xf numFmtId="0" fontId="59" fillId="15" borderId="2" xfId="9" applyNumberFormat="1" applyFont="1" applyFill="1" applyBorder="1" applyAlignment="1">
      <alignment horizontal="left" vertical="center" wrapText="1" readingOrder="1"/>
    </xf>
    <xf numFmtId="0" fontId="113" fillId="20" borderId="20" xfId="9" applyNumberFormat="1" applyFont="1" applyFill="1" applyBorder="1" applyAlignment="1">
      <alignment horizontal="center" vertical="center" wrapText="1" readingOrder="1"/>
    </xf>
    <xf numFmtId="39" fontId="110" fillId="3" borderId="2" xfId="9" applyNumberFormat="1" applyFont="1" applyFill="1" applyBorder="1" applyAlignment="1">
      <alignment horizontal="right" vertical="center" wrapText="1" readingOrder="1"/>
    </xf>
    <xf numFmtId="0" fontId="113" fillId="19" borderId="0" xfId="9" applyNumberFormat="1" applyFont="1" applyFill="1" applyBorder="1" applyAlignment="1">
      <alignment horizontal="center" vertical="center" wrapText="1" readingOrder="1"/>
    </xf>
    <xf numFmtId="49" fontId="103" fillId="19" borderId="0" xfId="9" applyNumberFormat="1" applyFont="1" applyFill="1" applyBorder="1" applyAlignment="1">
      <alignment horizontal="center" vertical="center" wrapText="1" readingOrder="1"/>
    </xf>
    <xf numFmtId="49" fontId="103" fillId="19" borderId="17" xfId="9" applyNumberFormat="1" applyFont="1" applyFill="1" applyBorder="1" applyAlignment="1">
      <alignment horizontal="center" vertical="center" wrapText="1" readingOrder="1"/>
    </xf>
    <xf numFmtId="0" fontId="103" fillId="19" borderId="17" xfId="9" applyNumberFormat="1" applyFont="1" applyFill="1" applyBorder="1" applyAlignment="1">
      <alignment horizontal="center" vertical="center" wrapText="1" readingOrder="1"/>
    </xf>
    <xf numFmtId="0" fontId="90" fillId="19" borderId="17" xfId="9" applyNumberFormat="1" applyFont="1" applyFill="1" applyBorder="1" applyAlignment="1">
      <alignment horizontal="center" vertical="center" wrapText="1" readingOrder="1"/>
    </xf>
    <xf numFmtId="39" fontId="118" fillId="19" borderId="17" xfId="9" applyNumberFormat="1" applyFont="1" applyFill="1" applyBorder="1" applyAlignment="1">
      <alignment horizontal="center" vertical="center" wrapText="1" readingOrder="1"/>
    </xf>
    <xf numFmtId="0" fontId="75" fillId="12" borderId="25" xfId="9" applyNumberFormat="1" applyFont="1" applyFill="1" applyBorder="1" applyAlignment="1">
      <alignment horizontal="center" vertical="center" wrapText="1" readingOrder="1"/>
    </xf>
    <xf numFmtId="49" fontId="76" fillId="12" borderId="17" xfId="9" applyNumberFormat="1" applyFont="1" applyFill="1" applyBorder="1" applyAlignment="1">
      <alignment horizontal="center" vertical="center" wrapText="1" readingOrder="1"/>
    </xf>
    <xf numFmtId="0" fontId="76" fillId="12" borderId="17" xfId="9" applyNumberFormat="1" applyFont="1" applyFill="1" applyBorder="1" applyAlignment="1">
      <alignment horizontal="left" vertical="center" wrapText="1" readingOrder="1"/>
    </xf>
    <xf numFmtId="0" fontId="119" fillId="0" borderId="0" xfId="0" applyFont="1"/>
    <xf numFmtId="49" fontId="25" fillId="0" borderId="0" xfId="0" applyNumberFormat="1" applyFont="1" applyFill="1" applyBorder="1" applyAlignment="1">
      <alignment horizontal="center" vertical="center" wrapText="1"/>
    </xf>
    <xf numFmtId="49" fontId="25" fillId="0" borderId="0" xfId="0" applyNumberFormat="1" applyFont="1" applyFill="1" applyAlignment="1">
      <alignment horizontal="center" wrapText="1"/>
    </xf>
    <xf numFmtId="49" fontId="25" fillId="0" borderId="0" xfId="0" applyNumberFormat="1" applyFont="1" applyFill="1" applyAlignment="1">
      <alignment horizontal="center" vertical="center" wrapText="1"/>
    </xf>
    <xf numFmtId="49" fontId="25" fillId="3" borderId="0" xfId="0" applyNumberFormat="1" applyFont="1" applyFill="1" applyAlignment="1">
      <alignment horizontal="center" vertical="center" wrapText="1"/>
    </xf>
    <xf numFmtId="49" fontId="50" fillId="7" borderId="16" xfId="1" applyNumberFormat="1" applyFont="1" applyFill="1" applyBorder="1" applyAlignment="1">
      <alignment horizontal="center" vertical="center" wrapText="1"/>
    </xf>
    <xf numFmtId="49" fontId="51" fillId="0" borderId="0" xfId="1" applyNumberFormat="1" applyFont="1" applyFill="1" applyBorder="1" applyAlignment="1">
      <alignment horizontal="center" vertical="center" wrapText="1"/>
    </xf>
    <xf numFmtId="49" fontId="0" fillId="0" borderId="0" xfId="0" applyNumberFormat="1"/>
    <xf numFmtId="0" fontId="23" fillId="3" borderId="2" xfId="0" applyFont="1" applyFill="1" applyBorder="1" applyAlignment="1">
      <alignment horizontal="left" vertical="center" wrapText="1"/>
    </xf>
    <xf numFmtId="168" fontId="23" fillId="0" borderId="2" xfId="117" applyFont="1" applyBorder="1" applyAlignment="1">
      <alignment horizontal="center" vertical="center" wrapText="1"/>
    </xf>
    <xf numFmtId="0" fontId="51" fillId="0" borderId="0" xfId="1" applyFont="1" applyFill="1" applyBorder="1" applyAlignment="1">
      <alignment horizontal="center" vertical="center" wrapText="1"/>
    </xf>
    <xf numFmtId="0" fontId="97" fillId="0" borderId="0" xfId="0" applyFont="1" applyAlignment="1">
      <alignment wrapText="1"/>
    </xf>
    <xf numFmtId="0" fontId="97" fillId="0" borderId="0" xfId="0" applyFont="1" applyAlignment="1">
      <alignment horizontal="center" vertical="center" wrapText="1"/>
    </xf>
    <xf numFmtId="44" fontId="97" fillId="0" borderId="0" xfId="0" applyNumberFormat="1" applyFont="1" applyAlignment="1">
      <alignment wrapText="1"/>
    </xf>
    <xf numFmtId="0" fontId="97" fillId="3" borderId="0" xfId="0" applyFont="1" applyFill="1" applyAlignment="1">
      <alignment wrapText="1"/>
    </xf>
    <xf numFmtId="0" fontId="97" fillId="3" borderId="0" xfId="0" applyFont="1" applyFill="1" applyAlignment="1">
      <alignment horizontal="center" vertical="center" wrapText="1"/>
    </xf>
    <xf numFmtId="44" fontId="97" fillId="3" borderId="0" xfId="0" applyNumberFormat="1" applyFont="1" applyFill="1" applyAlignment="1">
      <alignment wrapText="1"/>
    </xf>
    <xf numFmtId="166" fontId="97" fillId="3" borderId="0" xfId="0" applyNumberFormat="1" applyFont="1" applyFill="1" applyAlignment="1">
      <alignment wrapText="1"/>
    </xf>
    <xf numFmtId="44" fontId="120" fillId="3" borderId="0" xfId="0" applyNumberFormat="1" applyFont="1" applyFill="1" applyAlignment="1">
      <alignment wrapText="1"/>
    </xf>
    <xf numFmtId="172" fontId="97" fillId="3" borderId="0" xfId="0" applyNumberFormat="1" applyFont="1" applyFill="1" applyAlignment="1">
      <alignment wrapText="1"/>
    </xf>
    <xf numFmtId="172" fontId="97" fillId="3" borderId="0" xfId="0" applyNumberFormat="1" applyFont="1" applyFill="1" applyAlignment="1">
      <alignment horizontal="center" vertical="center" wrapText="1"/>
    </xf>
    <xf numFmtId="44" fontId="97" fillId="3" borderId="0" xfId="0" applyNumberFormat="1" applyFont="1" applyFill="1" applyAlignment="1">
      <alignment horizontal="center" vertical="center" wrapText="1"/>
    </xf>
    <xf numFmtId="0" fontId="121" fillId="6" borderId="26" xfId="1" applyFont="1" applyFill="1" applyBorder="1" applyAlignment="1">
      <alignment horizontal="center" vertical="center" wrapText="1"/>
    </xf>
    <xf numFmtId="0" fontId="2" fillId="0" borderId="0" xfId="126"/>
    <xf numFmtId="0" fontId="2" fillId="0" borderId="0" xfId="126" applyAlignment="1">
      <alignment wrapText="1"/>
    </xf>
    <xf numFmtId="168" fontId="0" fillId="5" borderId="0" xfId="127" applyFont="1" applyFill="1" applyAlignment="1">
      <alignment horizontal="center" vertical="center"/>
    </xf>
    <xf numFmtId="0" fontId="34" fillId="5" borderId="0" xfId="126" applyFont="1" applyFill="1" applyAlignment="1">
      <alignment wrapText="1"/>
    </xf>
    <xf numFmtId="168" fontId="0" fillId="0" borderId="0" xfId="127" applyFont="1" applyAlignment="1">
      <alignment horizontal="center" vertical="center"/>
    </xf>
    <xf numFmtId="168" fontId="2" fillId="0" borderId="0" xfId="126" applyNumberFormat="1"/>
    <xf numFmtId="168" fontId="34" fillId="5" borderId="0" xfId="127" applyFont="1" applyFill="1" applyAlignment="1">
      <alignment horizontal="center" vertical="center"/>
    </xf>
    <xf numFmtId="0" fontId="2" fillId="3" borderId="0" xfId="126" applyFill="1" applyAlignment="1">
      <alignment wrapText="1"/>
    </xf>
    <xf numFmtId="168" fontId="2" fillId="0" borderId="0" xfId="126" applyNumberFormat="1" applyAlignment="1">
      <alignment vertical="center"/>
    </xf>
    <xf numFmtId="168" fontId="34" fillId="0" borderId="0" xfId="127" applyFont="1" applyAlignment="1">
      <alignment horizontal="center" vertical="center"/>
    </xf>
    <xf numFmtId="168" fontId="34" fillId="0" borderId="0" xfId="126" applyNumberFormat="1" applyFont="1" applyAlignment="1">
      <alignment vertical="center"/>
    </xf>
    <xf numFmtId="168" fontId="34" fillId="5" borderId="0" xfId="126" applyNumberFormat="1" applyFont="1" applyFill="1"/>
    <xf numFmtId="0" fontId="51" fillId="0" borderId="0" xfId="1" applyFont="1" applyFill="1" applyBorder="1" applyAlignment="1">
      <alignment horizontal="center" wrapText="1"/>
    </xf>
    <xf numFmtId="165" fontId="96" fillId="0" borderId="0" xfId="128" applyFont="1" applyBorder="1" applyAlignment="1">
      <alignment horizontal="right" vertical="center" wrapText="1"/>
    </xf>
    <xf numFmtId="0" fontId="30" fillId="0" borderId="0" xfId="128" applyNumberFormat="1" applyFont="1" applyAlignment="1">
      <alignment horizontal="left" wrapText="1"/>
    </xf>
    <xf numFmtId="0" fontId="25" fillId="0" borderId="2" xfId="128" applyNumberFormat="1" applyFont="1" applyBorder="1" applyAlignment="1">
      <alignment horizontal="center" vertical="center" wrapText="1"/>
    </xf>
    <xf numFmtId="165" fontId="96" fillId="0" borderId="0" xfId="128" applyFont="1" applyFill="1" applyAlignment="1">
      <alignment horizontal="right" vertical="center" wrapText="1"/>
    </xf>
    <xf numFmtId="169" fontId="40" fillId="0" borderId="2" xfId="129" applyNumberFormat="1" applyFont="1" applyBorder="1" applyAlignment="1">
      <alignment horizontal="left" wrapText="1"/>
    </xf>
    <xf numFmtId="169" fontId="41" fillId="0" borderId="2" xfId="129" applyNumberFormat="1" applyFont="1" applyBorder="1" applyAlignment="1">
      <alignment wrapText="1"/>
    </xf>
    <xf numFmtId="169" fontId="40" fillId="3" borderId="2" xfId="129" applyNumberFormat="1" applyFont="1" applyFill="1" applyBorder="1" applyAlignment="1">
      <alignment horizontal="left" wrapText="1"/>
    </xf>
    <xf numFmtId="169" fontId="41" fillId="3" borderId="2" xfId="129" applyNumberFormat="1" applyFont="1" applyFill="1" applyBorder="1" applyAlignment="1">
      <alignment wrapText="1"/>
    </xf>
    <xf numFmtId="0" fontId="30" fillId="3" borderId="2" xfId="128" applyNumberFormat="1" applyFont="1" applyFill="1" applyBorder="1" applyAlignment="1">
      <alignment horizontal="left" wrapText="1"/>
    </xf>
    <xf numFmtId="165" fontId="96" fillId="3" borderId="0" xfId="128" applyFont="1" applyFill="1" applyBorder="1" applyAlignment="1">
      <alignment horizontal="right" vertical="center" wrapText="1"/>
    </xf>
    <xf numFmtId="0" fontId="30" fillId="3" borderId="0" xfId="128" applyNumberFormat="1" applyFont="1" applyFill="1" applyAlignment="1">
      <alignment horizontal="left" wrapText="1"/>
    </xf>
    <xf numFmtId="167" fontId="22" fillId="3" borderId="0" xfId="129" applyFont="1" applyFill="1" applyBorder="1" applyAlignment="1">
      <alignment horizontal="center" wrapText="1"/>
    </xf>
    <xf numFmtId="165" fontId="96" fillId="3" borderId="0" xfId="128" applyFont="1" applyFill="1" applyAlignment="1">
      <alignment horizontal="center" vertical="center" wrapText="1"/>
    </xf>
    <xf numFmtId="166" fontId="30" fillId="3" borderId="0" xfId="128" applyNumberFormat="1" applyFont="1" applyFill="1" applyAlignment="1">
      <alignment horizontal="left" wrapText="1"/>
    </xf>
    <xf numFmtId="167" fontId="22" fillId="3" borderId="0" xfId="129" applyFont="1" applyFill="1" applyBorder="1" applyAlignment="1">
      <alignment horizontal="center" vertical="center" wrapText="1"/>
    </xf>
    <xf numFmtId="44" fontId="98" fillId="3" borderId="0" xfId="130" applyFont="1" applyFill="1" applyAlignment="1">
      <alignment horizontal="right" vertical="center" wrapText="1"/>
    </xf>
    <xf numFmtId="44" fontId="47" fillId="3" borderId="0" xfId="130" applyFont="1" applyFill="1" applyAlignment="1">
      <alignment horizontal="right" vertical="center" wrapText="1"/>
    </xf>
    <xf numFmtId="44" fontId="48" fillId="3" borderId="0" xfId="130" applyFont="1" applyFill="1" applyAlignment="1">
      <alignment horizontal="right" vertical="center" wrapText="1"/>
    </xf>
    <xf numFmtId="41" fontId="99" fillId="7" borderId="16" xfId="131" applyFont="1" applyFill="1" applyBorder="1" applyAlignment="1">
      <alignment horizontal="center" vertical="center" wrapText="1"/>
    </xf>
    <xf numFmtId="171" fontId="101" fillId="0" borderId="2" xfId="128" applyNumberFormat="1" applyFont="1" applyFill="1" applyBorder="1" applyAlignment="1">
      <alignment horizontal="right" vertical="center" wrapText="1"/>
    </xf>
    <xf numFmtId="44" fontId="101" fillId="0" borderId="2" xfId="130" applyNumberFormat="1" applyFont="1" applyFill="1" applyBorder="1" applyAlignment="1">
      <alignment horizontal="center" vertical="center" wrapText="1"/>
    </xf>
    <xf numFmtId="0" fontId="100" fillId="5" borderId="17" xfId="0" applyFont="1" applyFill="1" applyBorder="1" applyAlignment="1">
      <alignment horizontal="center" vertical="center" wrapText="1"/>
    </xf>
    <xf numFmtId="0" fontId="100" fillId="5" borderId="18" xfId="0" applyFont="1" applyFill="1" applyBorder="1" applyAlignment="1">
      <alignment horizontal="center" vertical="center" wrapText="1"/>
    </xf>
    <xf numFmtId="0" fontId="23" fillId="0" borderId="13" xfId="0" applyFont="1" applyBorder="1" applyAlignment="1">
      <alignment horizontal="center" vertical="center" wrapText="1"/>
    </xf>
    <xf numFmtId="0" fontId="63" fillId="0" borderId="0" xfId="9" applyFont="1" applyFill="1" applyBorder="1" applyAlignment="1">
      <alignment horizontal="center"/>
    </xf>
    <xf numFmtId="0" fontId="67" fillId="0" borderId="0" xfId="9" applyFont="1" applyFill="1" applyBorder="1" applyAlignment="1">
      <alignment horizontal="center"/>
    </xf>
    <xf numFmtId="49" fontId="68" fillId="0" borderId="0" xfId="108" applyNumberFormat="1" applyFont="1" applyFill="1" applyBorder="1" applyAlignment="1">
      <alignment horizontal="center"/>
    </xf>
    <xf numFmtId="0" fontId="66" fillId="0" borderId="2" xfId="9" applyFont="1" applyFill="1" applyBorder="1" applyAlignment="1">
      <alignment horizontal="left" vertical="center"/>
    </xf>
    <xf numFmtId="0" fontId="23" fillId="0" borderId="0" xfId="126" applyFont="1" applyAlignment="1">
      <alignment horizontal="center" wrapText="1"/>
    </xf>
    <xf numFmtId="0" fontId="51" fillId="0" borderId="0" xfId="1" applyFont="1" applyFill="1" applyBorder="1" applyAlignment="1">
      <alignment horizontal="center" wrapText="1"/>
    </xf>
    <xf numFmtId="0" fontId="34" fillId="3" borderId="15" xfId="0" applyFont="1" applyFill="1" applyBorder="1" applyAlignment="1">
      <alignment horizontal="left" vertical="center" wrapText="1"/>
    </xf>
    <xf numFmtId="167" fontId="22" fillId="3" borderId="0" xfId="129" applyFont="1" applyFill="1" applyBorder="1" applyAlignment="1">
      <alignment horizontal="center" wrapText="1"/>
    </xf>
    <xf numFmtId="167" fontId="22" fillId="3" borderId="0" xfId="129" applyFont="1" applyFill="1" applyBorder="1" applyAlignment="1">
      <alignment horizontal="center" vertical="center" wrapText="1"/>
    </xf>
    <xf numFmtId="0" fontId="100" fillId="5" borderId="17" xfId="0" applyFont="1" applyFill="1" applyBorder="1" applyAlignment="1">
      <alignment horizontal="center" vertical="center" wrapText="1"/>
    </xf>
    <xf numFmtId="0" fontId="100" fillId="5" borderId="19" xfId="0" applyFont="1" applyFill="1" applyBorder="1" applyAlignment="1">
      <alignment horizontal="center" vertical="center" wrapText="1"/>
    </xf>
    <xf numFmtId="0" fontId="100" fillId="5" borderId="18"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5" fillId="3" borderId="4" xfId="0" applyFont="1" applyFill="1" applyBorder="1" applyAlignment="1">
      <alignment horizontal="left" vertical="center" wrapText="1"/>
    </xf>
    <xf numFmtId="0" fontId="35" fillId="3" borderId="5" xfId="0" applyFont="1" applyFill="1" applyBorder="1" applyAlignment="1">
      <alignment horizontal="left" vertical="center" wrapText="1"/>
    </xf>
    <xf numFmtId="0" fontId="42" fillId="3" borderId="6" xfId="0" applyFont="1" applyFill="1" applyBorder="1" applyAlignment="1">
      <alignment horizontal="center" vertical="center" wrapText="1"/>
    </xf>
    <xf numFmtId="0" fontId="42" fillId="3" borderId="7" xfId="0" applyFont="1" applyFill="1" applyBorder="1" applyAlignment="1">
      <alignment horizontal="center" vertical="center" wrapText="1"/>
    </xf>
    <xf numFmtId="0" fontId="42" fillId="3" borderId="8" xfId="0" applyFont="1" applyFill="1" applyBorder="1" applyAlignment="1">
      <alignment horizontal="center" vertical="center" wrapText="1"/>
    </xf>
    <xf numFmtId="0" fontId="42" fillId="3" borderId="9" xfId="0" applyFont="1" applyFill="1" applyBorder="1" applyAlignment="1">
      <alignment horizontal="center" vertical="center" wrapText="1"/>
    </xf>
    <xf numFmtId="0" fontId="42" fillId="3" borderId="0"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42" fillId="3" borderId="12"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42" fillId="3" borderId="14" xfId="0" applyFont="1" applyFill="1" applyBorder="1" applyAlignment="1">
      <alignment horizontal="center" vertical="center" wrapText="1"/>
    </xf>
    <xf numFmtId="170" fontId="43" fillId="3" borderId="4" xfId="0" applyNumberFormat="1" applyFont="1" applyFill="1" applyBorder="1" applyAlignment="1">
      <alignment horizontal="right" vertical="center" wrapText="1"/>
    </xf>
    <xf numFmtId="170" fontId="43" fillId="3" borderId="5" xfId="0" applyNumberFormat="1" applyFont="1" applyFill="1" applyBorder="1" applyAlignment="1">
      <alignment horizontal="right" vertical="center" wrapText="1"/>
    </xf>
    <xf numFmtId="171" fontId="44" fillId="3" borderId="2" xfId="0" applyNumberFormat="1" applyFont="1" applyFill="1" applyBorder="1" applyAlignment="1">
      <alignment horizontal="right" vertical="center" wrapText="1"/>
    </xf>
    <xf numFmtId="167" fontId="44" fillId="3" borderId="2" xfId="129" applyFont="1" applyFill="1" applyBorder="1" applyAlignment="1">
      <alignment horizontal="right" vertical="center" wrapText="1"/>
    </xf>
    <xf numFmtId="14" fontId="43" fillId="5" borderId="4" xfId="0" applyNumberFormat="1" applyFont="1" applyFill="1" applyBorder="1" applyAlignment="1">
      <alignment horizontal="right" vertical="center" wrapText="1"/>
    </xf>
    <xf numFmtId="14" fontId="43" fillId="5" borderId="5" xfId="0" applyNumberFormat="1" applyFont="1" applyFill="1" applyBorder="1" applyAlignment="1">
      <alignment horizontal="right" vertical="center" wrapText="1"/>
    </xf>
    <xf numFmtId="0" fontId="32" fillId="5" borderId="0" xfId="0" applyFont="1" applyFill="1" applyBorder="1" applyAlignment="1">
      <alignment horizontal="center" vertical="center" wrapText="1"/>
    </xf>
    <xf numFmtId="0" fontId="34" fillId="0" borderId="0" xfId="0" applyFont="1" applyBorder="1" applyAlignment="1">
      <alignment horizontal="left" vertical="center" wrapText="1"/>
    </xf>
    <xf numFmtId="0" fontId="35" fillId="0" borderId="2" xfId="0" applyFont="1" applyBorder="1" applyAlignment="1">
      <alignment horizontal="center" vertical="center" wrapText="1"/>
    </xf>
    <xf numFmtId="0" fontId="36" fillId="0" borderId="2" xfId="0" applyFont="1" applyFill="1" applyBorder="1" applyAlignment="1">
      <alignment horizontal="center" vertical="center" wrapText="1"/>
    </xf>
    <xf numFmtId="0" fontId="35" fillId="0" borderId="2" xfId="0" quotePrefix="1" applyFont="1" applyBorder="1" applyAlignment="1">
      <alignment horizontal="center" vertical="center" wrapText="1"/>
    </xf>
    <xf numFmtId="0" fontId="35" fillId="0" borderId="0" xfId="0" quotePrefix="1" applyFont="1" applyAlignment="1">
      <alignment horizontal="center" vertical="center" wrapText="1"/>
    </xf>
    <xf numFmtId="0" fontId="86" fillId="0" borderId="18" xfId="0" applyFont="1" applyFill="1" applyBorder="1" applyAlignment="1">
      <alignment horizontal="center" vertical="center" wrapText="1"/>
    </xf>
    <xf numFmtId="0" fontId="86" fillId="0" borderId="14" xfId="0" applyFont="1" applyFill="1" applyBorder="1" applyAlignment="1">
      <alignment horizontal="center" vertical="center" wrapText="1"/>
    </xf>
    <xf numFmtId="0" fontId="86" fillId="0" borderId="18" xfId="0" applyFont="1" applyFill="1" applyBorder="1" applyAlignment="1">
      <alignment horizontal="left" vertical="center" wrapText="1"/>
    </xf>
    <xf numFmtId="14" fontId="86" fillId="0" borderId="18" xfId="0" applyNumberFormat="1" applyFont="1" applyFill="1" applyBorder="1" applyAlignment="1">
      <alignment horizontal="center" vertical="center" wrapText="1"/>
    </xf>
    <xf numFmtId="171" fontId="101" fillId="0" borderId="18" xfId="128" applyNumberFormat="1" applyFont="1" applyFill="1" applyBorder="1" applyAlignment="1">
      <alignment horizontal="right" vertical="center" wrapText="1"/>
    </xf>
    <xf numFmtId="44" fontId="101" fillId="0" borderId="18" xfId="130" applyNumberFormat="1" applyFont="1" applyFill="1" applyBorder="1" applyAlignment="1">
      <alignment horizontal="center" vertical="center" wrapText="1"/>
    </xf>
    <xf numFmtId="0" fontId="122" fillId="0" borderId="2" xfId="0" applyFont="1" applyFill="1" applyBorder="1" applyAlignment="1">
      <alignment horizontal="center" vertical="center" wrapText="1"/>
    </xf>
    <xf numFmtId="0" fontId="122" fillId="0" borderId="5" xfId="0" applyFont="1" applyFill="1" applyBorder="1" applyAlignment="1">
      <alignment horizontal="center" vertical="center" wrapText="1"/>
    </xf>
    <xf numFmtId="0" fontId="122" fillId="0" borderId="2" xfId="0" applyFont="1" applyFill="1" applyBorder="1" applyAlignment="1">
      <alignment horizontal="left" vertical="center" wrapText="1"/>
    </xf>
    <xf numFmtId="14" fontId="122" fillId="0" borderId="2" xfId="0" applyNumberFormat="1" applyFont="1" applyFill="1" applyBorder="1" applyAlignment="1">
      <alignment horizontal="center" vertical="center" wrapText="1"/>
    </xf>
    <xf numFmtId="171" fontId="123" fillId="0" borderId="2" xfId="128" applyNumberFormat="1" applyFont="1" applyFill="1" applyBorder="1" applyAlignment="1">
      <alignment horizontal="right" vertical="center" wrapText="1"/>
    </xf>
    <xf numFmtId="44" fontId="123" fillId="0" borderId="2" xfId="130" applyNumberFormat="1" applyFont="1" applyFill="1" applyBorder="1" applyAlignment="1">
      <alignment horizontal="center" vertical="center" wrapText="1"/>
    </xf>
    <xf numFmtId="0" fontId="58" fillId="0" borderId="2" xfId="0" applyFont="1" applyFill="1" applyBorder="1"/>
    <xf numFmtId="0" fontId="102" fillId="0" borderId="2" xfId="0" applyFont="1" applyFill="1" applyBorder="1"/>
    <xf numFmtId="0" fontId="53" fillId="0" borderId="2" xfId="0" applyFont="1" applyFill="1" applyBorder="1" applyAlignment="1">
      <alignment horizontal="center" vertical="center" wrapText="1"/>
    </xf>
    <xf numFmtId="15" fontId="54" fillId="0" borderId="2" xfId="0" applyNumberFormat="1" applyFont="1" applyFill="1" applyBorder="1" applyAlignment="1">
      <alignment horizontal="center" vertical="center" wrapText="1"/>
    </xf>
    <xf numFmtId="0" fontId="54" fillId="0" borderId="2" xfId="0" applyFont="1" applyFill="1" applyBorder="1" applyAlignment="1">
      <alignment horizontal="left" vertical="center" wrapText="1"/>
    </xf>
    <xf numFmtId="0" fontId="54" fillId="0" borderId="2" xfId="0" applyFont="1" applyFill="1" applyBorder="1" applyAlignment="1">
      <alignment horizontal="center" vertical="center" wrapText="1"/>
    </xf>
    <xf numFmtId="44" fontId="103" fillId="0" borderId="2" xfId="7" applyFont="1" applyFill="1" applyBorder="1" applyAlignment="1">
      <alignment horizontal="center" vertical="center" wrapText="1"/>
    </xf>
    <xf numFmtId="170" fontId="103" fillId="0" borderId="2" xfId="7" applyNumberFormat="1" applyFont="1" applyFill="1" applyBorder="1" applyAlignment="1">
      <alignment horizontal="center" vertical="center" wrapText="1"/>
    </xf>
    <xf numFmtId="170" fontId="54" fillId="0" borderId="2" xfId="7" applyNumberFormat="1" applyFont="1" applyFill="1" applyBorder="1" applyAlignment="1">
      <alignment horizontal="center" vertical="center" wrapText="1"/>
    </xf>
    <xf numFmtId="0" fontId="0" fillId="0" borderId="2" xfId="0" applyFill="1" applyBorder="1"/>
    <xf numFmtId="0" fontId="97" fillId="0" borderId="2" xfId="0" applyFont="1" applyFill="1" applyBorder="1"/>
    <xf numFmtId="0" fontId="54" fillId="0" borderId="2" xfId="7" applyNumberFormat="1" applyFont="1" applyFill="1" applyBorder="1" applyAlignment="1">
      <alignment horizontal="center" vertical="center" wrapText="1"/>
    </xf>
    <xf numFmtId="0" fontId="56" fillId="0" borderId="2" xfId="0" applyFont="1" applyFill="1" applyBorder="1" applyAlignment="1">
      <alignment horizontal="left" vertical="center" wrapText="1"/>
    </xf>
    <xf numFmtId="15" fontId="56" fillId="0" borderId="2" xfId="0" applyNumberFormat="1" applyFont="1" applyFill="1" applyBorder="1" applyAlignment="1">
      <alignment horizontal="center" vertical="center" wrapText="1"/>
    </xf>
    <xf numFmtId="0" fontId="56" fillId="0" borderId="2" xfId="0" applyFont="1" applyFill="1" applyBorder="1" applyAlignment="1">
      <alignment horizontal="center" vertical="center" wrapText="1"/>
    </xf>
    <xf numFmtId="0" fontId="56" fillId="0" borderId="2" xfId="7" applyNumberFormat="1" applyFont="1" applyFill="1" applyBorder="1" applyAlignment="1">
      <alignment horizontal="center" vertical="center" wrapText="1"/>
    </xf>
    <xf numFmtId="44" fontId="104" fillId="0" borderId="2" xfId="7" applyFont="1" applyFill="1" applyBorder="1" applyAlignment="1">
      <alignment horizontal="center" vertical="center" wrapText="1"/>
    </xf>
    <xf numFmtId="170" fontId="104" fillId="0" borderId="2" xfId="7" applyNumberFormat="1" applyFont="1" applyFill="1" applyBorder="1" applyAlignment="1">
      <alignment horizontal="center" vertical="center" wrapText="1"/>
    </xf>
    <xf numFmtId="0" fontId="83" fillId="0" borderId="2" xfId="0" applyFont="1" applyFill="1" applyBorder="1" applyAlignment="1">
      <alignment horizontal="center" vertical="center" wrapText="1"/>
    </xf>
    <xf numFmtId="14" fontId="54" fillId="0" borderId="2" xfId="0" applyNumberFormat="1" applyFont="1" applyFill="1" applyBorder="1" applyAlignment="1">
      <alignment horizontal="center" vertical="center" wrapText="1"/>
    </xf>
    <xf numFmtId="168" fontId="54" fillId="0" borderId="2" xfId="117" applyFont="1" applyFill="1" applyBorder="1" applyAlignment="1">
      <alignment horizontal="center" vertical="center" wrapText="1"/>
    </xf>
    <xf numFmtId="170" fontId="55" fillId="0" borderId="2" xfId="117" applyNumberFormat="1" applyFont="1" applyFill="1" applyBorder="1" applyAlignment="1">
      <alignment horizontal="center" vertical="center" wrapText="1"/>
    </xf>
    <xf numFmtId="0" fontId="57" fillId="0" borderId="2" xfId="0" applyFont="1" applyFill="1" applyBorder="1" applyAlignment="1">
      <alignment horizontal="center" vertical="center" wrapText="1"/>
    </xf>
    <xf numFmtId="170" fontId="56" fillId="0" borderId="2" xfId="7" applyNumberFormat="1" applyFont="1" applyFill="1" applyBorder="1" applyAlignment="1">
      <alignment horizontal="center" vertical="center" wrapText="1"/>
    </xf>
    <xf numFmtId="44" fontId="103" fillId="0" borderId="2" xfId="130" applyNumberFormat="1" applyFont="1" applyFill="1" applyBorder="1" applyAlignment="1">
      <alignment horizontal="center" vertical="center" wrapText="1"/>
    </xf>
    <xf numFmtId="170" fontId="54" fillId="0" borderId="2" xfId="117" applyNumberFormat="1" applyFont="1" applyFill="1" applyBorder="1" applyAlignment="1">
      <alignment horizontal="center" vertical="center" wrapText="1"/>
    </xf>
    <xf numFmtId="170" fontId="56" fillId="0" borderId="2" xfId="117" applyNumberFormat="1" applyFont="1" applyFill="1" applyBorder="1" applyAlignment="1">
      <alignment horizontal="center" vertical="center" wrapText="1"/>
    </xf>
    <xf numFmtId="0" fontId="97" fillId="0" borderId="0" xfId="0" applyFont="1" applyFill="1"/>
  </cellXfs>
  <cellStyles count="133">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4" xfId="132"/>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3" xfId="88"/>
    <cellStyle name="Moneda [0] 2 2 3 2" xfId="108"/>
    <cellStyle name="Moneda [0] 2 3" xfId="112"/>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3" xfId="91"/>
    <cellStyle name="Moneda 2 2 3 2" xfId="111"/>
    <cellStyle name="Moneda 3" xfId="127"/>
    <cellStyle name="Normal" xfId="0" builtinId="0"/>
    <cellStyle name="Normal 2" xfId="9"/>
    <cellStyle name="Normal 3" xfId="10"/>
    <cellStyle name="Normal 3 2" xfId="87"/>
    <cellStyle name="Normal 3 3" xfId="90"/>
    <cellStyle name="Normal 3 3 2" xfId="109"/>
    <cellStyle name="Normal 4" xfId="42"/>
    <cellStyle name="Normal 5" xfId="126"/>
    <cellStyle name="Porcentaje 2" xfId="11"/>
    <cellStyle name="Porcentaje 2 2" xfId="89"/>
    <cellStyle name="Porcentaje 2 2 2" xfId="110"/>
    <cellStyle name="Porcentaje 3"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72" zoomScaleNormal="72" workbookViewId="0">
      <selection activeCell="D14" sqref="D14"/>
    </sheetView>
  </sheetViews>
  <sheetFormatPr baseColWidth="10" defaultRowHeight="21" x14ac:dyDescent="0.35"/>
  <cols>
    <col min="1" max="1" width="24.90625" style="123" customWidth="1"/>
    <col min="2" max="2" width="21.81640625" style="124" customWidth="1"/>
    <col min="3" max="3" width="20.26953125" style="122" customWidth="1"/>
    <col min="4" max="4" width="22.08984375" customWidth="1"/>
    <col min="5" max="5" width="20.453125" customWidth="1"/>
    <col min="6" max="6" width="17.26953125" customWidth="1"/>
    <col min="7" max="7" width="18.26953125" customWidth="1"/>
    <col min="8" max="8" width="17.08984375" customWidth="1"/>
  </cols>
  <sheetData>
    <row r="1" spans="1:8" ht="37.700000000000003" customHeight="1" x14ac:dyDescent="0.35">
      <c r="A1" s="239" t="s">
        <v>282</v>
      </c>
      <c r="B1" s="239"/>
      <c r="C1" s="239"/>
    </row>
    <row r="2" spans="1:8" ht="63" x14ac:dyDescent="0.35">
      <c r="A2" s="188" t="s">
        <v>254</v>
      </c>
      <c r="B2" s="189" t="s">
        <v>247</v>
      </c>
      <c r="C2" s="189" t="s">
        <v>1003</v>
      </c>
      <c r="D2" s="189" t="s">
        <v>1004</v>
      </c>
    </row>
    <row r="3" spans="1:8" ht="42" x14ac:dyDescent="0.35">
      <c r="A3" s="129" t="s">
        <v>255</v>
      </c>
      <c r="B3" s="132">
        <v>88600000</v>
      </c>
      <c r="C3" s="133"/>
      <c r="D3" s="133"/>
    </row>
    <row r="4" spans="1:8" ht="42" x14ac:dyDescent="0.35">
      <c r="A4" s="131" t="s">
        <v>246</v>
      </c>
      <c r="B4" s="125"/>
      <c r="C4" s="125"/>
      <c r="D4" s="125"/>
    </row>
    <row r="5" spans="1:8" ht="63" x14ac:dyDescent="0.35">
      <c r="A5" s="129" t="s">
        <v>256</v>
      </c>
      <c r="B5" s="132">
        <v>2496100000</v>
      </c>
      <c r="C5" s="128"/>
      <c r="D5" s="128"/>
    </row>
    <row r="6" spans="1:8" x14ac:dyDescent="0.35">
      <c r="A6" s="126" t="s">
        <v>248</v>
      </c>
      <c r="B6" s="127"/>
      <c r="C6" s="128">
        <v>14000000</v>
      </c>
      <c r="D6" s="128">
        <v>14000000</v>
      </c>
    </row>
    <row r="7" spans="1:8" x14ac:dyDescent="0.35">
      <c r="A7" s="126" t="s">
        <v>249</v>
      </c>
      <c r="B7" s="127"/>
      <c r="C7" s="128">
        <v>39989100</v>
      </c>
      <c r="D7" s="128">
        <v>34789100</v>
      </c>
      <c r="E7" s="130">
        <f>SUM(D6+D7)</f>
        <v>48789100</v>
      </c>
    </row>
    <row r="8" spans="1:8" ht="63" x14ac:dyDescent="0.35">
      <c r="A8" s="126" t="s">
        <v>1002</v>
      </c>
      <c r="B8" s="127"/>
      <c r="C8" s="128">
        <v>277300000</v>
      </c>
      <c r="D8" s="128">
        <v>277300000</v>
      </c>
      <c r="E8" s="128">
        <v>277300000</v>
      </c>
    </row>
    <row r="9" spans="1:8" ht="42" x14ac:dyDescent="0.35">
      <c r="A9" s="126" t="s">
        <v>250</v>
      </c>
      <c r="B9" s="127"/>
      <c r="C9" s="128">
        <v>1067877427.61</v>
      </c>
      <c r="D9" s="128">
        <v>1025632380.9400001</v>
      </c>
      <c r="E9" s="130">
        <f>SUM(D9/11)</f>
        <v>93239307.358181819</v>
      </c>
      <c r="F9" s="130">
        <f>SUM(D9-932393070)</f>
        <v>93239310.940000057</v>
      </c>
      <c r="G9" s="130">
        <f>SUM(D9-108496360)</f>
        <v>917136020.94000006</v>
      </c>
    </row>
    <row r="10" spans="1:8" ht="63" x14ac:dyDescent="0.35">
      <c r="A10" s="126" t="s">
        <v>251</v>
      </c>
      <c r="B10" s="127"/>
      <c r="C10" s="128">
        <v>70000000</v>
      </c>
      <c r="D10" s="128">
        <v>112345998.7</v>
      </c>
      <c r="E10" s="130">
        <f>SUM(D10-C10)</f>
        <v>42345998.700000003</v>
      </c>
      <c r="F10" s="130">
        <f>SUM(E10/11)</f>
        <v>3849636.2454545456</v>
      </c>
      <c r="G10" s="130">
        <f>SUM(D10-104646724)</f>
        <v>7699274.700000003</v>
      </c>
      <c r="H10" s="130">
        <f>D10-108496360</f>
        <v>3849638.700000003</v>
      </c>
    </row>
    <row r="11" spans="1:8" ht="42" x14ac:dyDescent="0.35">
      <c r="A11" s="126" t="s">
        <v>252</v>
      </c>
      <c r="B11" s="127"/>
      <c r="C11" s="128">
        <v>1115533472.3900001</v>
      </c>
      <c r="D11" s="128">
        <v>1120732520.3600001</v>
      </c>
      <c r="E11" s="130">
        <f>SUM(D11-967950000)</f>
        <v>152782520.36000013</v>
      </c>
    </row>
    <row r="12" spans="1:8" x14ac:dyDescent="0.35">
      <c r="A12" s="126" t="s">
        <v>253</v>
      </c>
      <c r="B12" s="127">
        <f>SUM(B3:B11)</f>
        <v>2584700000</v>
      </c>
      <c r="C12" s="127">
        <f>SUM(C3:C11)</f>
        <v>2584700000</v>
      </c>
      <c r="D12" s="127">
        <f>SUM(D3:D11)</f>
        <v>2584800000</v>
      </c>
    </row>
    <row r="13" spans="1:8" x14ac:dyDescent="0.35">
      <c r="C13" s="122">
        <f>SUM(B12-C12)</f>
        <v>0</v>
      </c>
      <c r="D13" s="130"/>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L61"/>
  <sheetViews>
    <sheetView showGridLines="0" zoomScale="46" zoomScaleNormal="46" zoomScaleSheetLayoutView="24" zoomScalePageLayoutView="50" workbookViewId="0">
      <pane xSplit="7" ySplit="6" topLeftCell="H21" activePane="bottomRight" state="frozen"/>
      <selection pane="topRight" activeCell="N1" sqref="N1"/>
      <selection pane="bottomLeft" activeCell="A7" sqref="A7"/>
      <selection pane="bottomRight" activeCell="H45" sqref="H45"/>
    </sheetView>
  </sheetViews>
  <sheetFormatPr baseColWidth="10" defaultColWidth="7.90625" defaultRowHeight="15" x14ac:dyDescent="0.25"/>
  <cols>
    <col min="1" max="1" width="4.90625" style="31" customWidth="1"/>
    <col min="2" max="2" width="5.90625" style="71" customWidth="1"/>
    <col min="3" max="3" width="8.81640625" style="71" customWidth="1"/>
    <col min="4" max="4" width="5.54296875" style="71" customWidth="1"/>
    <col min="5" max="5" width="6.7265625" style="71" customWidth="1"/>
    <col min="6" max="6" width="6.453125" style="71" customWidth="1"/>
    <col min="7" max="7" width="51" style="31" customWidth="1"/>
    <col min="8" max="8" width="24.1796875" style="31" customWidth="1"/>
    <col min="9" max="9" width="24.08984375" style="31" customWidth="1"/>
    <col min="10" max="10" width="29.26953125" style="31" customWidth="1"/>
    <col min="11" max="11" width="28.453125" style="31" customWidth="1"/>
    <col min="12" max="12" width="35.7265625" style="31" customWidth="1"/>
    <col min="13" max="206" width="7.90625" style="31"/>
    <col min="207" max="207" width="2.6328125" style="31" customWidth="1"/>
    <col min="208" max="208" width="5.90625" style="31" customWidth="1"/>
    <col min="209" max="209" width="5.54296875" style="31" customWidth="1"/>
    <col min="210" max="213" width="2.6328125" style="31" customWidth="1"/>
    <col min="214" max="214" width="8.453125" style="31" customWidth="1"/>
    <col min="215" max="215" width="2.6328125" style="31" customWidth="1"/>
    <col min="216" max="216" width="31.26953125" style="31" customWidth="1"/>
    <col min="217" max="219" width="0" style="31" hidden="1" customWidth="1"/>
    <col min="220" max="220" width="24.26953125" style="31" customWidth="1"/>
    <col min="221" max="221" width="17.7265625" style="31" customWidth="1"/>
    <col min="222" max="222" width="19.7265625" style="31" customWidth="1"/>
    <col min="223" max="223" width="20.81640625" style="31" customWidth="1"/>
    <col min="224" max="224" width="16.08984375" style="31" customWidth="1"/>
    <col min="225" max="225" width="16.7265625" style="31" customWidth="1"/>
    <col min="226" max="226" width="15.7265625" style="31" customWidth="1"/>
    <col min="227" max="227" width="18.36328125" style="31" customWidth="1"/>
    <col min="228" max="228" width="19.81640625" style="31" customWidth="1"/>
    <col min="229" max="229" width="23.26953125" style="31" customWidth="1"/>
    <col min="230" max="230" width="19.81640625" style="31" customWidth="1"/>
    <col min="231" max="231" width="17.08984375" style="31" customWidth="1"/>
    <col min="232" max="233" width="24.81640625" style="31" customWidth="1"/>
    <col min="234" max="234" width="21.6328125" style="31" customWidth="1"/>
    <col min="235" max="235" width="0" style="31" hidden="1" customWidth="1"/>
    <col min="236" max="236" width="24.08984375" style="31" customWidth="1"/>
    <col min="237" max="237" width="21.1796875" style="31" customWidth="1"/>
    <col min="238" max="238" width="23.81640625" style="31" customWidth="1"/>
    <col min="239" max="239" width="21.453125" style="31" customWidth="1"/>
    <col min="240" max="240" width="15.36328125" style="31" customWidth="1"/>
    <col min="241" max="244" width="0" style="31" hidden="1" customWidth="1"/>
    <col min="245" max="245" width="2.08984375" style="31" customWidth="1"/>
    <col min="246" max="246" width="18.36328125" style="31" customWidth="1"/>
    <col min="247" max="247" width="20.26953125" style="31" customWidth="1"/>
    <col min="248" max="248" width="22.26953125" style="31" customWidth="1"/>
    <col min="249" max="249" width="23.81640625" style="31" customWidth="1"/>
    <col min="250" max="250" width="20.81640625" style="31" customWidth="1"/>
    <col min="251" max="251" width="9.36328125" style="31" customWidth="1"/>
    <col min="252" max="252" width="26.90625" style="31" customWidth="1"/>
    <col min="253" max="253" width="16.08984375" style="31" customWidth="1"/>
    <col min="254" max="462" width="7.90625" style="31"/>
    <col min="463" max="463" width="2.6328125" style="31" customWidth="1"/>
    <col min="464" max="464" width="5.90625" style="31" customWidth="1"/>
    <col min="465" max="465" width="5.54296875" style="31" customWidth="1"/>
    <col min="466" max="469" width="2.6328125" style="31" customWidth="1"/>
    <col min="470" max="470" width="8.453125" style="31" customWidth="1"/>
    <col min="471" max="471" width="2.6328125" style="31" customWidth="1"/>
    <col min="472" max="472" width="31.26953125" style="31" customWidth="1"/>
    <col min="473" max="475" width="0" style="31" hidden="1" customWidth="1"/>
    <col min="476" max="476" width="24.26953125" style="31" customWidth="1"/>
    <col min="477" max="477" width="17.7265625" style="31" customWidth="1"/>
    <col min="478" max="478" width="19.7265625" style="31" customWidth="1"/>
    <col min="479" max="479" width="20.81640625" style="31" customWidth="1"/>
    <col min="480" max="480" width="16.08984375" style="31" customWidth="1"/>
    <col min="481" max="481" width="16.7265625" style="31" customWidth="1"/>
    <col min="482" max="482" width="15.7265625" style="31" customWidth="1"/>
    <col min="483" max="483" width="18.36328125" style="31" customWidth="1"/>
    <col min="484" max="484" width="19.81640625" style="31" customWidth="1"/>
    <col min="485" max="485" width="23.26953125" style="31" customWidth="1"/>
    <col min="486" max="486" width="19.81640625" style="31" customWidth="1"/>
    <col min="487" max="487" width="17.08984375" style="31" customWidth="1"/>
    <col min="488" max="489" width="24.81640625" style="31" customWidth="1"/>
    <col min="490" max="490" width="21.6328125" style="31" customWidth="1"/>
    <col min="491" max="491" width="0" style="31" hidden="1" customWidth="1"/>
    <col min="492" max="492" width="24.08984375" style="31" customWidth="1"/>
    <col min="493" max="493" width="21.1796875" style="31" customWidth="1"/>
    <col min="494" max="494" width="23.81640625" style="31" customWidth="1"/>
    <col min="495" max="495" width="21.453125" style="31" customWidth="1"/>
    <col min="496" max="496" width="15.36328125" style="31" customWidth="1"/>
    <col min="497" max="500" width="0" style="31" hidden="1" customWidth="1"/>
    <col min="501" max="501" width="2.08984375" style="31" customWidth="1"/>
    <col min="502" max="502" width="18.36328125" style="31" customWidth="1"/>
    <col min="503" max="503" width="20.26953125" style="31" customWidth="1"/>
    <col min="504" max="504" width="22.26953125" style="31" customWidth="1"/>
    <col min="505" max="505" width="23.81640625" style="31" customWidth="1"/>
    <col min="506" max="506" width="20.81640625" style="31" customWidth="1"/>
    <col min="507" max="507" width="9.36328125" style="31" customWidth="1"/>
    <col min="508" max="508" width="26.90625" style="31" customWidth="1"/>
    <col min="509" max="509" width="16.08984375" style="31" customWidth="1"/>
    <col min="510" max="718" width="7.90625" style="31"/>
    <col min="719" max="719" width="2.6328125" style="31" customWidth="1"/>
    <col min="720" max="720" width="5.90625" style="31" customWidth="1"/>
    <col min="721" max="721" width="5.54296875" style="31" customWidth="1"/>
    <col min="722" max="725" width="2.6328125" style="31" customWidth="1"/>
    <col min="726" max="726" width="8.453125" style="31" customWidth="1"/>
    <col min="727" max="727" width="2.6328125" style="31" customWidth="1"/>
    <col min="728" max="728" width="31.26953125" style="31" customWidth="1"/>
    <col min="729" max="731" width="0" style="31" hidden="1" customWidth="1"/>
    <col min="732" max="732" width="24.26953125" style="31" customWidth="1"/>
    <col min="733" max="733" width="17.7265625" style="31" customWidth="1"/>
    <col min="734" max="734" width="19.7265625" style="31" customWidth="1"/>
    <col min="735" max="735" width="20.81640625" style="31" customWidth="1"/>
    <col min="736" max="736" width="16.08984375" style="31" customWidth="1"/>
    <col min="737" max="737" width="16.7265625" style="31" customWidth="1"/>
    <col min="738" max="738" width="15.7265625" style="31" customWidth="1"/>
    <col min="739" max="739" width="18.36328125" style="31" customWidth="1"/>
    <col min="740" max="740" width="19.81640625" style="31" customWidth="1"/>
    <col min="741" max="741" width="23.26953125" style="31" customWidth="1"/>
    <col min="742" max="742" width="19.81640625" style="31" customWidth="1"/>
    <col min="743" max="743" width="17.08984375" style="31" customWidth="1"/>
    <col min="744" max="745" width="24.81640625" style="31" customWidth="1"/>
    <col min="746" max="746" width="21.6328125" style="31" customWidth="1"/>
    <col min="747" max="747" width="0" style="31" hidden="1" customWidth="1"/>
    <col min="748" max="748" width="24.08984375" style="31" customWidth="1"/>
    <col min="749" max="749" width="21.1796875" style="31" customWidth="1"/>
    <col min="750" max="750" width="23.81640625" style="31" customWidth="1"/>
    <col min="751" max="751" width="21.453125" style="31" customWidth="1"/>
    <col min="752" max="752" width="15.36328125" style="31" customWidth="1"/>
    <col min="753" max="756" width="0" style="31" hidden="1" customWidth="1"/>
    <col min="757" max="757" width="2.08984375" style="31" customWidth="1"/>
    <col min="758" max="758" width="18.36328125" style="31" customWidth="1"/>
    <col min="759" max="759" width="20.26953125" style="31" customWidth="1"/>
    <col min="760" max="760" width="22.26953125" style="31" customWidth="1"/>
    <col min="761" max="761" width="23.81640625" style="31" customWidth="1"/>
    <col min="762" max="762" width="20.81640625" style="31" customWidth="1"/>
    <col min="763" max="763" width="9.36328125" style="31" customWidth="1"/>
    <col min="764" max="764" width="26.90625" style="31" customWidth="1"/>
    <col min="765" max="765" width="16.08984375" style="31" customWidth="1"/>
    <col min="766" max="974" width="7.90625" style="31"/>
    <col min="975" max="975" width="2.6328125" style="31" customWidth="1"/>
    <col min="976" max="976" width="5.90625" style="31" customWidth="1"/>
    <col min="977" max="977" width="5.54296875" style="31" customWidth="1"/>
    <col min="978" max="981" width="2.6328125" style="31" customWidth="1"/>
    <col min="982" max="982" width="8.453125" style="31" customWidth="1"/>
    <col min="983" max="983" width="2.6328125" style="31" customWidth="1"/>
    <col min="984" max="984" width="31.26953125" style="31" customWidth="1"/>
    <col min="985" max="987" width="0" style="31" hidden="1" customWidth="1"/>
    <col min="988" max="988" width="24.26953125" style="31" customWidth="1"/>
    <col min="989" max="989" width="17.7265625" style="31" customWidth="1"/>
    <col min="990" max="990" width="19.7265625" style="31" customWidth="1"/>
    <col min="991" max="991" width="20.81640625" style="31" customWidth="1"/>
    <col min="992" max="992" width="16.08984375" style="31" customWidth="1"/>
    <col min="993" max="993" width="16.7265625" style="31" customWidth="1"/>
    <col min="994" max="994" width="15.7265625" style="31" customWidth="1"/>
    <col min="995" max="995" width="18.36328125" style="31" customWidth="1"/>
    <col min="996" max="996" width="19.81640625" style="31" customWidth="1"/>
    <col min="997" max="997" width="23.26953125" style="31" customWidth="1"/>
    <col min="998" max="998" width="19.81640625" style="31" customWidth="1"/>
    <col min="999" max="999" width="17.08984375" style="31" customWidth="1"/>
    <col min="1000" max="1001" width="24.81640625" style="31" customWidth="1"/>
    <col min="1002" max="1002" width="21.6328125" style="31" customWidth="1"/>
    <col min="1003" max="1003" width="0" style="31" hidden="1" customWidth="1"/>
    <col min="1004" max="1004" width="24.08984375" style="31" customWidth="1"/>
    <col min="1005" max="1005" width="21.1796875" style="31" customWidth="1"/>
    <col min="1006" max="1006" width="23.81640625" style="31" customWidth="1"/>
    <col min="1007" max="1007" width="21.453125" style="31" customWidth="1"/>
    <col min="1008" max="1008" width="15.36328125" style="31" customWidth="1"/>
    <col min="1009" max="1012" width="0" style="31" hidden="1" customWidth="1"/>
    <col min="1013" max="1013" width="2.08984375" style="31" customWidth="1"/>
    <col min="1014" max="1014" width="18.36328125" style="31" customWidth="1"/>
    <col min="1015" max="1015" width="20.26953125" style="31" customWidth="1"/>
    <col min="1016" max="1016" width="22.26953125" style="31" customWidth="1"/>
    <col min="1017" max="1017" width="23.81640625" style="31" customWidth="1"/>
    <col min="1018" max="1018" width="20.81640625" style="31" customWidth="1"/>
    <col min="1019" max="1019" width="9.36328125" style="31" customWidth="1"/>
    <col min="1020" max="1020" width="26.90625" style="31" customWidth="1"/>
    <col min="1021" max="1021" width="16.08984375" style="31" customWidth="1"/>
    <col min="1022" max="1230" width="7.90625" style="31"/>
    <col min="1231" max="1231" width="2.6328125" style="31" customWidth="1"/>
    <col min="1232" max="1232" width="5.90625" style="31" customWidth="1"/>
    <col min="1233" max="1233" width="5.54296875" style="31" customWidth="1"/>
    <col min="1234" max="1237" width="2.6328125" style="31" customWidth="1"/>
    <col min="1238" max="1238" width="8.453125" style="31" customWidth="1"/>
    <col min="1239" max="1239" width="2.6328125" style="31" customWidth="1"/>
    <col min="1240" max="1240" width="31.26953125" style="31" customWidth="1"/>
    <col min="1241" max="1243" width="0" style="31" hidden="1" customWidth="1"/>
    <col min="1244" max="1244" width="24.26953125" style="31" customWidth="1"/>
    <col min="1245" max="1245" width="17.7265625" style="31" customWidth="1"/>
    <col min="1246" max="1246" width="19.7265625" style="31" customWidth="1"/>
    <col min="1247" max="1247" width="20.81640625" style="31" customWidth="1"/>
    <col min="1248" max="1248" width="16.08984375" style="31" customWidth="1"/>
    <col min="1249" max="1249" width="16.7265625" style="31" customWidth="1"/>
    <col min="1250" max="1250" width="15.7265625" style="31" customWidth="1"/>
    <col min="1251" max="1251" width="18.36328125" style="31" customWidth="1"/>
    <col min="1252" max="1252" width="19.81640625" style="31" customWidth="1"/>
    <col min="1253" max="1253" width="23.26953125" style="31" customWidth="1"/>
    <col min="1254" max="1254" width="19.81640625" style="31" customWidth="1"/>
    <col min="1255" max="1255" width="17.08984375" style="31" customWidth="1"/>
    <col min="1256" max="1257" width="24.81640625" style="31" customWidth="1"/>
    <col min="1258" max="1258" width="21.6328125" style="31" customWidth="1"/>
    <col min="1259" max="1259" width="0" style="31" hidden="1" customWidth="1"/>
    <col min="1260" max="1260" width="24.08984375" style="31" customWidth="1"/>
    <col min="1261" max="1261" width="21.1796875" style="31" customWidth="1"/>
    <col min="1262" max="1262" width="23.81640625" style="31" customWidth="1"/>
    <col min="1263" max="1263" width="21.453125" style="31" customWidth="1"/>
    <col min="1264" max="1264" width="15.36328125" style="31" customWidth="1"/>
    <col min="1265" max="1268" width="0" style="31" hidden="1" customWidth="1"/>
    <col min="1269" max="1269" width="2.08984375" style="31" customWidth="1"/>
    <col min="1270" max="1270" width="18.36328125" style="31" customWidth="1"/>
    <col min="1271" max="1271" width="20.26953125" style="31" customWidth="1"/>
    <col min="1272" max="1272" width="22.26953125" style="31" customWidth="1"/>
    <col min="1273" max="1273" width="23.81640625" style="31" customWidth="1"/>
    <col min="1274" max="1274" width="20.81640625" style="31" customWidth="1"/>
    <col min="1275" max="1275" width="9.36328125" style="31" customWidth="1"/>
    <col min="1276" max="1276" width="26.90625" style="31" customWidth="1"/>
    <col min="1277" max="1277" width="16.08984375" style="31" customWidth="1"/>
    <col min="1278" max="1486" width="7.90625" style="31"/>
    <col min="1487" max="1487" width="2.6328125" style="31" customWidth="1"/>
    <col min="1488" max="1488" width="5.90625" style="31" customWidth="1"/>
    <col min="1489" max="1489" width="5.54296875" style="31" customWidth="1"/>
    <col min="1490" max="1493" width="2.6328125" style="31" customWidth="1"/>
    <col min="1494" max="1494" width="8.453125" style="31" customWidth="1"/>
    <col min="1495" max="1495" width="2.6328125" style="31" customWidth="1"/>
    <col min="1496" max="1496" width="31.26953125" style="31" customWidth="1"/>
    <col min="1497" max="1499" width="0" style="31" hidden="1" customWidth="1"/>
    <col min="1500" max="1500" width="24.26953125" style="31" customWidth="1"/>
    <col min="1501" max="1501" width="17.7265625" style="31" customWidth="1"/>
    <col min="1502" max="1502" width="19.7265625" style="31" customWidth="1"/>
    <col min="1503" max="1503" width="20.81640625" style="31" customWidth="1"/>
    <col min="1504" max="1504" width="16.08984375" style="31" customWidth="1"/>
    <col min="1505" max="1505" width="16.7265625" style="31" customWidth="1"/>
    <col min="1506" max="1506" width="15.7265625" style="31" customWidth="1"/>
    <col min="1507" max="1507" width="18.36328125" style="31" customWidth="1"/>
    <col min="1508" max="1508" width="19.81640625" style="31" customWidth="1"/>
    <col min="1509" max="1509" width="23.26953125" style="31" customWidth="1"/>
    <col min="1510" max="1510" width="19.81640625" style="31" customWidth="1"/>
    <col min="1511" max="1511" width="17.08984375" style="31" customWidth="1"/>
    <col min="1512" max="1513" width="24.81640625" style="31" customWidth="1"/>
    <col min="1514" max="1514" width="21.6328125" style="31" customWidth="1"/>
    <col min="1515" max="1515" width="0" style="31" hidden="1" customWidth="1"/>
    <col min="1516" max="1516" width="24.08984375" style="31" customWidth="1"/>
    <col min="1517" max="1517" width="21.1796875" style="31" customWidth="1"/>
    <col min="1518" max="1518" width="23.81640625" style="31" customWidth="1"/>
    <col min="1519" max="1519" width="21.453125" style="31" customWidth="1"/>
    <col min="1520" max="1520" width="15.36328125" style="31" customWidth="1"/>
    <col min="1521" max="1524" width="0" style="31" hidden="1" customWidth="1"/>
    <col min="1525" max="1525" width="2.08984375" style="31" customWidth="1"/>
    <col min="1526" max="1526" width="18.36328125" style="31" customWidth="1"/>
    <col min="1527" max="1527" width="20.26953125" style="31" customWidth="1"/>
    <col min="1528" max="1528" width="22.26953125" style="31" customWidth="1"/>
    <col min="1529" max="1529" width="23.81640625" style="31" customWidth="1"/>
    <col min="1530" max="1530" width="20.81640625" style="31" customWidth="1"/>
    <col min="1531" max="1531" width="9.36328125" style="31" customWidth="1"/>
    <col min="1532" max="1532" width="26.90625" style="31" customWidth="1"/>
    <col min="1533" max="1533" width="16.08984375" style="31" customWidth="1"/>
    <col min="1534" max="1742" width="7.90625" style="31"/>
    <col min="1743" max="1743" width="2.6328125" style="31" customWidth="1"/>
    <col min="1744" max="1744" width="5.90625" style="31" customWidth="1"/>
    <col min="1745" max="1745" width="5.54296875" style="31" customWidth="1"/>
    <col min="1746" max="1749" width="2.6328125" style="31" customWidth="1"/>
    <col min="1750" max="1750" width="8.453125" style="31" customWidth="1"/>
    <col min="1751" max="1751" width="2.6328125" style="31" customWidth="1"/>
    <col min="1752" max="1752" width="31.26953125" style="31" customWidth="1"/>
    <col min="1753" max="1755" width="0" style="31" hidden="1" customWidth="1"/>
    <col min="1756" max="1756" width="24.26953125" style="31" customWidth="1"/>
    <col min="1757" max="1757" width="17.7265625" style="31" customWidth="1"/>
    <col min="1758" max="1758" width="19.7265625" style="31" customWidth="1"/>
    <col min="1759" max="1759" width="20.81640625" style="31" customWidth="1"/>
    <col min="1760" max="1760" width="16.08984375" style="31" customWidth="1"/>
    <col min="1761" max="1761" width="16.7265625" style="31" customWidth="1"/>
    <col min="1762" max="1762" width="15.7265625" style="31" customWidth="1"/>
    <col min="1763" max="1763" width="18.36328125" style="31" customWidth="1"/>
    <col min="1764" max="1764" width="19.81640625" style="31" customWidth="1"/>
    <col min="1765" max="1765" width="23.26953125" style="31" customWidth="1"/>
    <col min="1766" max="1766" width="19.81640625" style="31" customWidth="1"/>
    <col min="1767" max="1767" width="17.08984375" style="31" customWidth="1"/>
    <col min="1768" max="1769" width="24.81640625" style="31" customWidth="1"/>
    <col min="1770" max="1770" width="21.6328125" style="31" customWidth="1"/>
    <col min="1771" max="1771" width="0" style="31" hidden="1" customWidth="1"/>
    <col min="1772" max="1772" width="24.08984375" style="31" customWidth="1"/>
    <col min="1773" max="1773" width="21.1796875" style="31" customWidth="1"/>
    <col min="1774" max="1774" width="23.81640625" style="31" customWidth="1"/>
    <col min="1775" max="1775" width="21.453125" style="31" customWidth="1"/>
    <col min="1776" max="1776" width="15.36328125" style="31" customWidth="1"/>
    <col min="1777" max="1780" width="0" style="31" hidden="1" customWidth="1"/>
    <col min="1781" max="1781" width="2.08984375" style="31" customWidth="1"/>
    <col min="1782" max="1782" width="18.36328125" style="31" customWidth="1"/>
    <col min="1783" max="1783" width="20.26953125" style="31" customWidth="1"/>
    <col min="1784" max="1784" width="22.26953125" style="31" customWidth="1"/>
    <col min="1785" max="1785" width="23.81640625" style="31" customWidth="1"/>
    <col min="1786" max="1786" width="20.81640625" style="31" customWidth="1"/>
    <col min="1787" max="1787" width="9.36328125" style="31" customWidth="1"/>
    <col min="1788" max="1788" width="26.90625" style="31" customWidth="1"/>
    <col min="1789" max="1789" width="16.08984375" style="31" customWidth="1"/>
    <col min="1790" max="1998" width="7.90625" style="31"/>
    <col min="1999" max="1999" width="2.6328125" style="31" customWidth="1"/>
    <col min="2000" max="2000" width="5.90625" style="31" customWidth="1"/>
    <col min="2001" max="2001" width="5.54296875" style="31" customWidth="1"/>
    <col min="2002" max="2005" width="2.6328125" style="31" customWidth="1"/>
    <col min="2006" max="2006" width="8.453125" style="31" customWidth="1"/>
    <col min="2007" max="2007" width="2.6328125" style="31" customWidth="1"/>
    <col min="2008" max="2008" width="31.26953125" style="31" customWidth="1"/>
    <col min="2009" max="2011" width="0" style="31" hidden="1" customWidth="1"/>
    <col min="2012" max="2012" width="24.26953125" style="31" customWidth="1"/>
    <col min="2013" max="2013" width="17.7265625" style="31" customWidth="1"/>
    <col min="2014" max="2014" width="19.7265625" style="31" customWidth="1"/>
    <col min="2015" max="2015" width="20.81640625" style="31" customWidth="1"/>
    <col min="2016" max="2016" width="16.08984375" style="31" customWidth="1"/>
    <col min="2017" max="2017" width="16.7265625" style="31" customWidth="1"/>
    <col min="2018" max="2018" width="15.7265625" style="31" customWidth="1"/>
    <col min="2019" max="2019" width="18.36328125" style="31" customWidth="1"/>
    <col min="2020" max="2020" width="19.81640625" style="31" customWidth="1"/>
    <col min="2021" max="2021" width="23.26953125" style="31" customWidth="1"/>
    <col min="2022" max="2022" width="19.81640625" style="31" customWidth="1"/>
    <col min="2023" max="2023" width="17.08984375" style="31" customWidth="1"/>
    <col min="2024" max="2025" width="24.81640625" style="31" customWidth="1"/>
    <col min="2026" max="2026" width="21.6328125" style="31" customWidth="1"/>
    <col min="2027" max="2027" width="0" style="31" hidden="1" customWidth="1"/>
    <col min="2028" max="2028" width="24.08984375" style="31" customWidth="1"/>
    <col min="2029" max="2029" width="21.1796875" style="31" customWidth="1"/>
    <col min="2030" max="2030" width="23.81640625" style="31" customWidth="1"/>
    <col min="2031" max="2031" width="21.453125" style="31" customWidth="1"/>
    <col min="2032" max="2032" width="15.36328125" style="31" customWidth="1"/>
    <col min="2033" max="2036" width="0" style="31" hidden="1" customWidth="1"/>
    <col min="2037" max="2037" width="2.08984375" style="31" customWidth="1"/>
    <col min="2038" max="2038" width="18.36328125" style="31" customWidth="1"/>
    <col min="2039" max="2039" width="20.26953125" style="31" customWidth="1"/>
    <col min="2040" max="2040" width="22.26953125" style="31" customWidth="1"/>
    <col min="2041" max="2041" width="23.81640625" style="31" customWidth="1"/>
    <col min="2042" max="2042" width="20.81640625" style="31" customWidth="1"/>
    <col min="2043" max="2043" width="9.36328125" style="31" customWidth="1"/>
    <col min="2044" max="2044" width="26.90625" style="31" customWidth="1"/>
    <col min="2045" max="2045" width="16.08984375" style="31" customWidth="1"/>
    <col min="2046" max="2254" width="7.90625" style="31"/>
    <col min="2255" max="2255" width="2.6328125" style="31" customWidth="1"/>
    <col min="2256" max="2256" width="5.90625" style="31" customWidth="1"/>
    <col min="2257" max="2257" width="5.54296875" style="31" customWidth="1"/>
    <col min="2258" max="2261" width="2.6328125" style="31" customWidth="1"/>
    <col min="2262" max="2262" width="8.453125" style="31" customWidth="1"/>
    <col min="2263" max="2263" width="2.6328125" style="31" customWidth="1"/>
    <col min="2264" max="2264" width="31.26953125" style="31" customWidth="1"/>
    <col min="2265" max="2267" width="0" style="31" hidden="1" customWidth="1"/>
    <col min="2268" max="2268" width="24.26953125" style="31" customWidth="1"/>
    <col min="2269" max="2269" width="17.7265625" style="31" customWidth="1"/>
    <col min="2270" max="2270" width="19.7265625" style="31" customWidth="1"/>
    <col min="2271" max="2271" width="20.81640625" style="31" customWidth="1"/>
    <col min="2272" max="2272" width="16.08984375" style="31" customWidth="1"/>
    <col min="2273" max="2273" width="16.7265625" style="31" customWidth="1"/>
    <col min="2274" max="2274" width="15.7265625" style="31" customWidth="1"/>
    <col min="2275" max="2275" width="18.36328125" style="31" customWidth="1"/>
    <col min="2276" max="2276" width="19.81640625" style="31" customWidth="1"/>
    <col min="2277" max="2277" width="23.26953125" style="31" customWidth="1"/>
    <col min="2278" max="2278" width="19.81640625" style="31" customWidth="1"/>
    <col min="2279" max="2279" width="17.08984375" style="31" customWidth="1"/>
    <col min="2280" max="2281" width="24.81640625" style="31" customWidth="1"/>
    <col min="2282" max="2282" width="21.6328125" style="31" customWidth="1"/>
    <col min="2283" max="2283" width="0" style="31" hidden="1" customWidth="1"/>
    <col min="2284" max="2284" width="24.08984375" style="31" customWidth="1"/>
    <col min="2285" max="2285" width="21.1796875" style="31" customWidth="1"/>
    <col min="2286" max="2286" width="23.81640625" style="31" customWidth="1"/>
    <col min="2287" max="2287" width="21.453125" style="31" customWidth="1"/>
    <col min="2288" max="2288" width="15.36328125" style="31" customWidth="1"/>
    <col min="2289" max="2292" width="0" style="31" hidden="1" customWidth="1"/>
    <col min="2293" max="2293" width="2.08984375" style="31" customWidth="1"/>
    <col min="2294" max="2294" width="18.36328125" style="31" customWidth="1"/>
    <col min="2295" max="2295" width="20.26953125" style="31" customWidth="1"/>
    <col min="2296" max="2296" width="22.26953125" style="31" customWidth="1"/>
    <col min="2297" max="2297" width="23.81640625" style="31" customWidth="1"/>
    <col min="2298" max="2298" width="20.81640625" style="31" customWidth="1"/>
    <col min="2299" max="2299" width="9.36328125" style="31" customWidth="1"/>
    <col min="2300" max="2300" width="26.90625" style="31" customWidth="1"/>
    <col min="2301" max="2301" width="16.08984375" style="31" customWidth="1"/>
    <col min="2302" max="2510" width="7.90625" style="31"/>
    <col min="2511" max="2511" width="2.6328125" style="31" customWidth="1"/>
    <col min="2512" max="2512" width="5.90625" style="31" customWidth="1"/>
    <col min="2513" max="2513" width="5.54296875" style="31" customWidth="1"/>
    <col min="2514" max="2517" width="2.6328125" style="31" customWidth="1"/>
    <col min="2518" max="2518" width="8.453125" style="31" customWidth="1"/>
    <col min="2519" max="2519" width="2.6328125" style="31" customWidth="1"/>
    <col min="2520" max="2520" width="31.26953125" style="31" customWidth="1"/>
    <col min="2521" max="2523" width="0" style="31" hidden="1" customWidth="1"/>
    <col min="2524" max="2524" width="24.26953125" style="31" customWidth="1"/>
    <col min="2525" max="2525" width="17.7265625" style="31" customWidth="1"/>
    <col min="2526" max="2526" width="19.7265625" style="31" customWidth="1"/>
    <col min="2527" max="2527" width="20.81640625" style="31" customWidth="1"/>
    <col min="2528" max="2528" width="16.08984375" style="31" customWidth="1"/>
    <col min="2529" max="2529" width="16.7265625" style="31" customWidth="1"/>
    <col min="2530" max="2530" width="15.7265625" style="31" customWidth="1"/>
    <col min="2531" max="2531" width="18.36328125" style="31" customWidth="1"/>
    <col min="2532" max="2532" width="19.81640625" style="31" customWidth="1"/>
    <col min="2533" max="2533" width="23.26953125" style="31" customWidth="1"/>
    <col min="2534" max="2534" width="19.81640625" style="31" customWidth="1"/>
    <col min="2535" max="2535" width="17.08984375" style="31" customWidth="1"/>
    <col min="2536" max="2537" width="24.81640625" style="31" customWidth="1"/>
    <col min="2538" max="2538" width="21.6328125" style="31" customWidth="1"/>
    <col min="2539" max="2539" width="0" style="31" hidden="1" customWidth="1"/>
    <col min="2540" max="2540" width="24.08984375" style="31" customWidth="1"/>
    <col min="2541" max="2541" width="21.1796875" style="31" customWidth="1"/>
    <col min="2542" max="2542" width="23.81640625" style="31" customWidth="1"/>
    <col min="2543" max="2543" width="21.453125" style="31" customWidth="1"/>
    <col min="2544" max="2544" width="15.36328125" style="31" customWidth="1"/>
    <col min="2545" max="2548" width="0" style="31" hidden="1" customWidth="1"/>
    <col min="2549" max="2549" width="2.08984375" style="31" customWidth="1"/>
    <col min="2550" max="2550" width="18.36328125" style="31" customWidth="1"/>
    <col min="2551" max="2551" width="20.26953125" style="31" customWidth="1"/>
    <col min="2552" max="2552" width="22.26953125" style="31" customWidth="1"/>
    <col min="2553" max="2553" width="23.81640625" style="31" customWidth="1"/>
    <col min="2554" max="2554" width="20.81640625" style="31" customWidth="1"/>
    <col min="2555" max="2555" width="9.36328125" style="31" customWidth="1"/>
    <col min="2556" max="2556" width="26.90625" style="31" customWidth="1"/>
    <col min="2557" max="2557" width="16.08984375" style="31" customWidth="1"/>
    <col min="2558" max="2766" width="7.90625" style="31"/>
    <col min="2767" max="2767" width="2.6328125" style="31" customWidth="1"/>
    <col min="2768" max="2768" width="5.90625" style="31" customWidth="1"/>
    <col min="2769" max="2769" width="5.54296875" style="31" customWidth="1"/>
    <col min="2770" max="2773" width="2.6328125" style="31" customWidth="1"/>
    <col min="2774" max="2774" width="8.453125" style="31" customWidth="1"/>
    <col min="2775" max="2775" width="2.6328125" style="31" customWidth="1"/>
    <col min="2776" max="2776" width="31.26953125" style="31" customWidth="1"/>
    <col min="2777" max="2779" width="0" style="31" hidden="1" customWidth="1"/>
    <col min="2780" max="2780" width="24.26953125" style="31" customWidth="1"/>
    <col min="2781" max="2781" width="17.7265625" style="31" customWidth="1"/>
    <col min="2782" max="2782" width="19.7265625" style="31" customWidth="1"/>
    <col min="2783" max="2783" width="20.81640625" style="31" customWidth="1"/>
    <col min="2784" max="2784" width="16.08984375" style="31" customWidth="1"/>
    <col min="2785" max="2785" width="16.7265625" style="31" customWidth="1"/>
    <col min="2786" max="2786" width="15.7265625" style="31" customWidth="1"/>
    <col min="2787" max="2787" width="18.36328125" style="31" customWidth="1"/>
    <col min="2788" max="2788" width="19.81640625" style="31" customWidth="1"/>
    <col min="2789" max="2789" width="23.26953125" style="31" customWidth="1"/>
    <col min="2790" max="2790" width="19.81640625" style="31" customWidth="1"/>
    <col min="2791" max="2791" width="17.08984375" style="31" customWidth="1"/>
    <col min="2792" max="2793" width="24.81640625" style="31" customWidth="1"/>
    <col min="2794" max="2794" width="21.6328125" style="31" customWidth="1"/>
    <col min="2795" max="2795" width="0" style="31" hidden="1" customWidth="1"/>
    <col min="2796" max="2796" width="24.08984375" style="31" customWidth="1"/>
    <col min="2797" max="2797" width="21.1796875" style="31" customWidth="1"/>
    <col min="2798" max="2798" width="23.81640625" style="31" customWidth="1"/>
    <col min="2799" max="2799" width="21.453125" style="31" customWidth="1"/>
    <col min="2800" max="2800" width="15.36328125" style="31" customWidth="1"/>
    <col min="2801" max="2804" width="0" style="31" hidden="1" customWidth="1"/>
    <col min="2805" max="2805" width="2.08984375" style="31" customWidth="1"/>
    <col min="2806" max="2806" width="18.36328125" style="31" customWidth="1"/>
    <col min="2807" max="2807" width="20.26953125" style="31" customWidth="1"/>
    <col min="2808" max="2808" width="22.26953125" style="31" customWidth="1"/>
    <col min="2809" max="2809" width="23.81640625" style="31" customWidth="1"/>
    <col min="2810" max="2810" width="20.81640625" style="31" customWidth="1"/>
    <col min="2811" max="2811" width="9.36328125" style="31" customWidth="1"/>
    <col min="2812" max="2812" width="26.90625" style="31" customWidth="1"/>
    <col min="2813" max="2813" width="16.08984375" style="31" customWidth="1"/>
    <col min="2814" max="3022" width="7.90625" style="31"/>
    <col min="3023" max="3023" width="2.6328125" style="31" customWidth="1"/>
    <col min="3024" max="3024" width="5.90625" style="31" customWidth="1"/>
    <col min="3025" max="3025" width="5.54296875" style="31" customWidth="1"/>
    <col min="3026" max="3029" width="2.6328125" style="31" customWidth="1"/>
    <col min="3030" max="3030" width="8.453125" style="31" customWidth="1"/>
    <col min="3031" max="3031" width="2.6328125" style="31" customWidth="1"/>
    <col min="3032" max="3032" width="31.26953125" style="31" customWidth="1"/>
    <col min="3033" max="3035" width="0" style="31" hidden="1" customWidth="1"/>
    <col min="3036" max="3036" width="24.26953125" style="31" customWidth="1"/>
    <col min="3037" max="3037" width="17.7265625" style="31" customWidth="1"/>
    <col min="3038" max="3038" width="19.7265625" style="31" customWidth="1"/>
    <col min="3039" max="3039" width="20.81640625" style="31" customWidth="1"/>
    <col min="3040" max="3040" width="16.08984375" style="31" customWidth="1"/>
    <col min="3041" max="3041" width="16.7265625" style="31" customWidth="1"/>
    <col min="3042" max="3042" width="15.7265625" style="31" customWidth="1"/>
    <col min="3043" max="3043" width="18.36328125" style="31" customWidth="1"/>
    <col min="3044" max="3044" width="19.81640625" style="31" customWidth="1"/>
    <col min="3045" max="3045" width="23.26953125" style="31" customWidth="1"/>
    <col min="3046" max="3046" width="19.81640625" style="31" customWidth="1"/>
    <col min="3047" max="3047" width="17.08984375" style="31" customWidth="1"/>
    <col min="3048" max="3049" width="24.81640625" style="31" customWidth="1"/>
    <col min="3050" max="3050" width="21.6328125" style="31" customWidth="1"/>
    <col min="3051" max="3051" width="0" style="31" hidden="1" customWidth="1"/>
    <col min="3052" max="3052" width="24.08984375" style="31" customWidth="1"/>
    <col min="3053" max="3053" width="21.1796875" style="31" customWidth="1"/>
    <col min="3054" max="3054" width="23.81640625" style="31" customWidth="1"/>
    <col min="3055" max="3055" width="21.453125" style="31" customWidth="1"/>
    <col min="3056" max="3056" width="15.36328125" style="31" customWidth="1"/>
    <col min="3057" max="3060" width="0" style="31" hidden="1" customWidth="1"/>
    <col min="3061" max="3061" width="2.08984375" style="31" customWidth="1"/>
    <col min="3062" max="3062" width="18.36328125" style="31" customWidth="1"/>
    <col min="3063" max="3063" width="20.26953125" style="31" customWidth="1"/>
    <col min="3064" max="3064" width="22.26953125" style="31" customWidth="1"/>
    <col min="3065" max="3065" width="23.81640625" style="31" customWidth="1"/>
    <col min="3066" max="3066" width="20.81640625" style="31" customWidth="1"/>
    <col min="3067" max="3067" width="9.36328125" style="31" customWidth="1"/>
    <col min="3068" max="3068" width="26.90625" style="31" customWidth="1"/>
    <col min="3069" max="3069" width="16.08984375" style="31" customWidth="1"/>
    <col min="3070" max="3278" width="7.90625" style="31"/>
    <col min="3279" max="3279" width="2.6328125" style="31" customWidth="1"/>
    <col min="3280" max="3280" width="5.90625" style="31" customWidth="1"/>
    <col min="3281" max="3281" width="5.54296875" style="31" customWidth="1"/>
    <col min="3282" max="3285" width="2.6328125" style="31" customWidth="1"/>
    <col min="3286" max="3286" width="8.453125" style="31" customWidth="1"/>
    <col min="3287" max="3287" width="2.6328125" style="31" customWidth="1"/>
    <col min="3288" max="3288" width="31.26953125" style="31" customWidth="1"/>
    <col min="3289" max="3291" width="0" style="31" hidden="1" customWidth="1"/>
    <col min="3292" max="3292" width="24.26953125" style="31" customWidth="1"/>
    <col min="3293" max="3293" width="17.7265625" style="31" customWidth="1"/>
    <col min="3294" max="3294" width="19.7265625" style="31" customWidth="1"/>
    <col min="3295" max="3295" width="20.81640625" style="31" customWidth="1"/>
    <col min="3296" max="3296" width="16.08984375" style="31" customWidth="1"/>
    <col min="3297" max="3297" width="16.7265625" style="31" customWidth="1"/>
    <col min="3298" max="3298" width="15.7265625" style="31" customWidth="1"/>
    <col min="3299" max="3299" width="18.36328125" style="31" customWidth="1"/>
    <col min="3300" max="3300" width="19.81640625" style="31" customWidth="1"/>
    <col min="3301" max="3301" width="23.26953125" style="31" customWidth="1"/>
    <col min="3302" max="3302" width="19.81640625" style="31" customWidth="1"/>
    <col min="3303" max="3303" width="17.08984375" style="31" customWidth="1"/>
    <col min="3304" max="3305" width="24.81640625" style="31" customWidth="1"/>
    <col min="3306" max="3306" width="21.6328125" style="31" customWidth="1"/>
    <col min="3307" max="3307" width="0" style="31" hidden="1" customWidth="1"/>
    <col min="3308" max="3308" width="24.08984375" style="31" customWidth="1"/>
    <col min="3309" max="3309" width="21.1796875" style="31" customWidth="1"/>
    <col min="3310" max="3310" width="23.81640625" style="31" customWidth="1"/>
    <col min="3311" max="3311" width="21.453125" style="31" customWidth="1"/>
    <col min="3312" max="3312" width="15.36328125" style="31" customWidth="1"/>
    <col min="3313" max="3316" width="0" style="31" hidden="1" customWidth="1"/>
    <col min="3317" max="3317" width="2.08984375" style="31" customWidth="1"/>
    <col min="3318" max="3318" width="18.36328125" style="31" customWidth="1"/>
    <col min="3319" max="3319" width="20.26953125" style="31" customWidth="1"/>
    <col min="3320" max="3320" width="22.26953125" style="31" customWidth="1"/>
    <col min="3321" max="3321" width="23.81640625" style="31" customWidth="1"/>
    <col min="3322" max="3322" width="20.81640625" style="31" customWidth="1"/>
    <col min="3323" max="3323" width="9.36328125" style="31" customWidth="1"/>
    <col min="3324" max="3324" width="26.90625" style="31" customWidth="1"/>
    <col min="3325" max="3325" width="16.08984375" style="31" customWidth="1"/>
    <col min="3326" max="3534" width="7.90625" style="31"/>
    <col min="3535" max="3535" width="2.6328125" style="31" customWidth="1"/>
    <col min="3536" max="3536" width="5.90625" style="31" customWidth="1"/>
    <col min="3537" max="3537" width="5.54296875" style="31" customWidth="1"/>
    <col min="3538" max="3541" width="2.6328125" style="31" customWidth="1"/>
    <col min="3542" max="3542" width="8.453125" style="31" customWidth="1"/>
    <col min="3543" max="3543" width="2.6328125" style="31" customWidth="1"/>
    <col min="3544" max="3544" width="31.26953125" style="31" customWidth="1"/>
    <col min="3545" max="3547" width="0" style="31" hidden="1" customWidth="1"/>
    <col min="3548" max="3548" width="24.26953125" style="31" customWidth="1"/>
    <col min="3549" max="3549" width="17.7265625" style="31" customWidth="1"/>
    <col min="3550" max="3550" width="19.7265625" style="31" customWidth="1"/>
    <col min="3551" max="3551" width="20.81640625" style="31" customWidth="1"/>
    <col min="3552" max="3552" width="16.08984375" style="31" customWidth="1"/>
    <col min="3553" max="3553" width="16.7265625" style="31" customWidth="1"/>
    <col min="3554" max="3554" width="15.7265625" style="31" customWidth="1"/>
    <col min="3555" max="3555" width="18.36328125" style="31" customWidth="1"/>
    <col min="3556" max="3556" width="19.81640625" style="31" customWidth="1"/>
    <col min="3557" max="3557" width="23.26953125" style="31" customWidth="1"/>
    <col min="3558" max="3558" width="19.81640625" style="31" customWidth="1"/>
    <col min="3559" max="3559" width="17.08984375" style="31" customWidth="1"/>
    <col min="3560" max="3561" width="24.81640625" style="31" customWidth="1"/>
    <col min="3562" max="3562" width="21.6328125" style="31" customWidth="1"/>
    <col min="3563" max="3563" width="0" style="31" hidden="1" customWidth="1"/>
    <col min="3564" max="3564" width="24.08984375" style="31" customWidth="1"/>
    <col min="3565" max="3565" width="21.1796875" style="31" customWidth="1"/>
    <col min="3566" max="3566" width="23.81640625" style="31" customWidth="1"/>
    <col min="3567" max="3567" width="21.453125" style="31" customWidth="1"/>
    <col min="3568" max="3568" width="15.36328125" style="31" customWidth="1"/>
    <col min="3569" max="3572" width="0" style="31" hidden="1" customWidth="1"/>
    <col min="3573" max="3573" width="2.08984375" style="31" customWidth="1"/>
    <col min="3574" max="3574" width="18.36328125" style="31" customWidth="1"/>
    <col min="3575" max="3575" width="20.26953125" style="31" customWidth="1"/>
    <col min="3576" max="3576" width="22.26953125" style="31" customWidth="1"/>
    <col min="3577" max="3577" width="23.81640625" style="31" customWidth="1"/>
    <col min="3578" max="3578" width="20.81640625" style="31" customWidth="1"/>
    <col min="3579" max="3579" width="9.36328125" style="31" customWidth="1"/>
    <col min="3580" max="3580" width="26.90625" style="31" customWidth="1"/>
    <col min="3581" max="3581" width="16.08984375" style="31" customWidth="1"/>
    <col min="3582" max="3790" width="7.90625" style="31"/>
    <col min="3791" max="3791" width="2.6328125" style="31" customWidth="1"/>
    <col min="3792" max="3792" width="5.90625" style="31" customWidth="1"/>
    <col min="3793" max="3793" width="5.54296875" style="31" customWidth="1"/>
    <col min="3794" max="3797" width="2.6328125" style="31" customWidth="1"/>
    <col min="3798" max="3798" width="8.453125" style="31" customWidth="1"/>
    <col min="3799" max="3799" width="2.6328125" style="31" customWidth="1"/>
    <col min="3800" max="3800" width="31.26953125" style="31" customWidth="1"/>
    <col min="3801" max="3803" width="0" style="31" hidden="1" customWidth="1"/>
    <col min="3804" max="3804" width="24.26953125" style="31" customWidth="1"/>
    <col min="3805" max="3805" width="17.7265625" style="31" customWidth="1"/>
    <col min="3806" max="3806" width="19.7265625" style="31" customWidth="1"/>
    <col min="3807" max="3807" width="20.81640625" style="31" customWidth="1"/>
    <col min="3808" max="3808" width="16.08984375" style="31" customWidth="1"/>
    <col min="3809" max="3809" width="16.7265625" style="31" customWidth="1"/>
    <col min="3810" max="3810" width="15.7265625" style="31" customWidth="1"/>
    <col min="3811" max="3811" width="18.36328125" style="31" customWidth="1"/>
    <col min="3812" max="3812" width="19.81640625" style="31" customWidth="1"/>
    <col min="3813" max="3813" width="23.26953125" style="31" customWidth="1"/>
    <col min="3814" max="3814" width="19.81640625" style="31" customWidth="1"/>
    <col min="3815" max="3815" width="17.08984375" style="31" customWidth="1"/>
    <col min="3816" max="3817" width="24.81640625" style="31" customWidth="1"/>
    <col min="3818" max="3818" width="21.6328125" style="31" customWidth="1"/>
    <col min="3819" max="3819" width="0" style="31" hidden="1" customWidth="1"/>
    <col min="3820" max="3820" width="24.08984375" style="31" customWidth="1"/>
    <col min="3821" max="3821" width="21.1796875" style="31" customWidth="1"/>
    <col min="3822" max="3822" width="23.81640625" style="31" customWidth="1"/>
    <col min="3823" max="3823" width="21.453125" style="31" customWidth="1"/>
    <col min="3824" max="3824" width="15.36328125" style="31" customWidth="1"/>
    <col min="3825" max="3828" width="0" style="31" hidden="1" customWidth="1"/>
    <col min="3829" max="3829" width="2.08984375" style="31" customWidth="1"/>
    <col min="3830" max="3830" width="18.36328125" style="31" customWidth="1"/>
    <col min="3831" max="3831" width="20.26953125" style="31" customWidth="1"/>
    <col min="3832" max="3832" width="22.26953125" style="31" customWidth="1"/>
    <col min="3833" max="3833" width="23.81640625" style="31" customWidth="1"/>
    <col min="3834" max="3834" width="20.81640625" style="31" customWidth="1"/>
    <col min="3835" max="3835" width="9.36328125" style="31" customWidth="1"/>
    <col min="3836" max="3836" width="26.90625" style="31" customWidth="1"/>
    <col min="3837" max="3837" width="16.08984375" style="31" customWidth="1"/>
    <col min="3838" max="4046" width="7.90625" style="31"/>
    <col min="4047" max="4047" width="2.6328125" style="31" customWidth="1"/>
    <col min="4048" max="4048" width="5.90625" style="31" customWidth="1"/>
    <col min="4049" max="4049" width="5.54296875" style="31" customWidth="1"/>
    <col min="4050" max="4053" width="2.6328125" style="31" customWidth="1"/>
    <col min="4054" max="4054" width="8.453125" style="31" customWidth="1"/>
    <col min="4055" max="4055" width="2.6328125" style="31" customWidth="1"/>
    <col min="4056" max="4056" width="31.26953125" style="31" customWidth="1"/>
    <col min="4057" max="4059" width="0" style="31" hidden="1" customWidth="1"/>
    <col min="4060" max="4060" width="24.26953125" style="31" customWidth="1"/>
    <col min="4061" max="4061" width="17.7265625" style="31" customWidth="1"/>
    <col min="4062" max="4062" width="19.7265625" style="31" customWidth="1"/>
    <col min="4063" max="4063" width="20.81640625" style="31" customWidth="1"/>
    <col min="4064" max="4064" width="16.08984375" style="31" customWidth="1"/>
    <col min="4065" max="4065" width="16.7265625" style="31" customWidth="1"/>
    <col min="4066" max="4066" width="15.7265625" style="31" customWidth="1"/>
    <col min="4067" max="4067" width="18.36328125" style="31" customWidth="1"/>
    <col min="4068" max="4068" width="19.81640625" style="31" customWidth="1"/>
    <col min="4069" max="4069" width="23.26953125" style="31" customWidth="1"/>
    <col min="4070" max="4070" width="19.81640625" style="31" customWidth="1"/>
    <col min="4071" max="4071" width="17.08984375" style="31" customWidth="1"/>
    <col min="4072" max="4073" width="24.81640625" style="31" customWidth="1"/>
    <col min="4074" max="4074" width="21.6328125" style="31" customWidth="1"/>
    <col min="4075" max="4075" width="0" style="31" hidden="1" customWidth="1"/>
    <col min="4076" max="4076" width="24.08984375" style="31" customWidth="1"/>
    <col min="4077" max="4077" width="21.1796875" style="31" customWidth="1"/>
    <col min="4078" max="4078" width="23.81640625" style="31" customWidth="1"/>
    <col min="4079" max="4079" width="21.453125" style="31" customWidth="1"/>
    <col min="4080" max="4080" width="15.36328125" style="31" customWidth="1"/>
    <col min="4081" max="4084" width="0" style="31" hidden="1" customWidth="1"/>
    <col min="4085" max="4085" width="2.08984375" style="31" customWidth="1"/>
    <col min="4086" max="4086" width="18.36328125" style="31" customWidth="1"/>
    <col min="4087" max="4087" width="20.26953125" style="31" customWidth="1"/>
    <col min="4088" max="4088" width="22.26953125" style="31" customWidth="1"/>
    <col min="4089" max="4089" width="23.81640625" style="31" customWidth="1"/>
    <col min="4090" max="4090" width="20.81640625" style="31" customWidth="1"/>
    <col min="4091" max="4091" width="9.36328125" style="31" customWidth="1"/>
    <col min="4092" max="4092" width="26.90625" style="31" customWidth="1"/>
    <col min="4093" max="4093" width="16.08984375" style="31" customWidth="1"/>
    <col min="4094" max="4302" width="7.90625" style="31"/>
    <col min="4303" max="4303" width="2.6328125" style="31" customWidth="1"/>
    <col min="4304" max="4304" width="5.90625" style="31" customWidth="1"/>
    <col min="4305" max="4305" width="5.54296875" style="31" customWidth="1"/>
    <col min="4306" max="4309" width="2.6328125" style="31" customWidth="1"/>
    <col min="4310" max="4310" width="8.453125" style="31" customWidth="1"/>
    <col min="4311" max="4311" width="2.6328125" style="31" customWidth="1"/>
    <col min="4312" max="4312" width="31.26953125" style="31" customWidth="1"/>
    <col min="4313" max="4315" width="0" style="31" hidden="1" customWidth="1"/>
    <col min="4316" max="4316" width="24.26953125" style="31" customWidth="1"/>
    <col min="4317" max="4317" width="17.7265625" style="31" customWidth="1"/>
    <col min="4318" max="4318" width="19.7265625" style="31" customWidth="1"/>
    <col min="4319" max="4319" width="20.81640625" style="31" customWidth="1"/>
    <col min="4320" max="4320" width="16.08984375" style="31" customWidth="1"/>
    <col min="4321" max="4321" width="16.7265625" style="31" customWidth="1"/>
    <col min="4322" max="4322" width="15.7265625" style="31" customWidth="1"/>
    <col min="4323" max="4323" width="18.36328125" style="31" customWidth="1"/>
    <col min="4324" max="4324" width="19.81640625" style="31" customWidth="1"/>
    <col min="4325" max="4325" width="23.26953125" style="31" customWidth="1"/>
    <col min="4326" max="4326" width="19.81640625" style="31" customWidth="1"/>
    <col min="4327" max="4327" width="17.08984375" style="31" customWidth="1"/>
    <col min="4328" max="4329" width="24.81640625" style="31" customWidth="1"/>
    <col min="4330" max="4330" width="21.6328125" style="31" customWidth="1"/>
    <col min="4331" max="4331" width="0" style="31" hidden="1" customWidth="1"/>
    <col min="4332" max="4332" width="24.08984375" style="31" customWidth="1"/>
    <col min="4333" max="4333" width="21.1796875" style="31" customWidth="1"/>
    <col min="4334" max="4334" width="23.81640625" style="31" customWidth="1"/>
    <col min="4335" max="4335" width="21.453125" style="31" customWidth="1"/>
    <col min="4336" max="4336" width="15.36328125" style="31" customWidth="1"/>
    <col min="4337" max="4340" width="0" style="31" hidden="1" customWidth="1"/>
    <col min="4341" max="4341" width="2.08984375" style="31" customWidth="1"/>
    <col min="4342" max="4342" width="18.36328125" style="31" customWidth="1"/>
    <col min="4343" max="4343" width="20.26953125" style="31" customWidth="1"/>
    <col min="4344" max="4344" width="22.26953125" style="31" customWidth="1"/>
    <col min="4345" max="4345" width="23.81640625" style="31" customWidth="1"/>
    <col min="4346" max="4346" width="20.81640625" style="31" customWidth="1"/>
    <col min="4347" max="4347" width="9.36328125" style="31" customWidth="1"/>
    <col min="4348" max="4348" width="26.90625" style="31" customWidth="1"/>
    <col min="4349" max="4349" width="16.08984375" style="31" customWidth="1"/>
    <col min="4350" max="4558" width="7.90625" style="31"/>
    <col min="4559" max="4559" width="2.6328125" style="31" customWidth="1"/>
    <col min="4560" max="4560" width="5.90625" style="31" customWidth="1"/>
    <col min="4561" max="4561" width="5.54296875" style="31" customWidth="1"/>
    <col min="4562" max="4565" width="2.6328125" style="31" customWidth="1"/>
    <col min="4566" max="4566" width="8.453125" style="31" customWidth="1"/>
    <col min="4567" max="4567" width="2.6328125" style="31" customWidth="1"/>
    <col min="4568" max="4568" width="31.26953125" style="31" customWidth="1"/>
    <col min="4569" max="4571" width="0" style="31" hidden="1" customWidth="1"/>
    <col min="4572" max="4572" width="24.26953125" style="31" customWidth="1"/>
    <col min="4573" max="4573" width="17.7265625" style="31" customWidth="1"/>
    <col min="4574" max="4574" width="19.7265625" style="31" customWidth="1"/>
    <col min="4575" max="4575" width="20.81640625" style="31" customWidth="1"/>
    <col min="4576" max="4576" width="16.08984375" style="31" customWidth="1"/>
    <col min="4577" max="4577" width="16.7265625" style="31" customWidth="1"/>
    <col min="4578" max="4578" width="15.7265625" style="31" customWidth="1"/>
    <col min="4579" max="4579" width="18.36328125" style="31" customWidth="1"/>
    <col min="4580" max="4580" width="19.81640625" style="31" customWidth="1"/>
    <col min="4581" max="4581" width="23.26953125" style="31" customWidth="1"/>
    <col min="4582" max="4582" width="19.81640625" style="31" customWidth="1"/>
    <col min="4583" max="4583" width="17.08984375" style="31" customWidth="1"/>
    <col min="4584" max="4585" width="24.81640625" style="31" customWidth="1"/>
    <col min="4586" max="4586" width="21.6328125" style="31" customWidth="1"/>
    <col min="4587" max="4587" width="0" style="31" hidden="1" customWidth="1"/>
    <col min="4588" max="4588" width="24.08984375" style="31" customWidth="1"/>
    <col min="4589" max="4589" width="21.1796875" style="31" customWidth="1"/>
    <col min="4590" max="4590" width="23.81640625" style="31" customWidth="1"/>
    <col min="4591" max="4591" width="21.453125" style="31" customWidth="1"/>
    <col min="4592" max="4592" width="15.36328125" style="31" customWidth="1"/>
    <col min="4593" max="4596" width="0" style="31" hidden="1" customWidth="1"/>
    <col min="4597" max="4597" width="2.08984375" style="31" customWidth="1"/>
    <col min="4598" max="4598" width="18.36328125" style="31" customWidth="1"/>
    <col min="4599" max="4599" width="20.26953125" style="31" customWidth="1"/>
    <col min="4600" max="4600" width="22.26953125" style="31" customWidth="1"/>
    <col min="4601" max="4601" width="23.81640625" style="31" customWidth="1"/>
    <col min="4602" max="4602" width="20.81640625" style="31" customWidth="1"/>
    <col min="4603" max="4603" width="9.36328125" style="31" customWidth="1"/>
    <col min="4604" max="4604" width="26.90625" style="31" customWidth="1"/>
    <col min="4605" max="4605" width="16.08984375" style="31" customWidth="1"/>
    <col min="4606" max="4814" width="7.90625" style="31"/>
    <col min="4815" max="4815" width="2.6328125" style="31" customWidth="1"/>
    <col min="4816" max="4816" width="5.90625" style="31" customWidth="1"/>
    <col min="4817" max="4817" width="5.54296875" style="31" customWidth="1"/>
    <col min="4818" max="4821" width="2.6328125" style="31" customWidth="1"/>
    <col min="4822" max="4822" width="8.453125" style="31" customWidth="1"/>
    <col min="4823" max="4823" width="2.6328125" style="31" customWidth="1"/>
    <col min="4824" max="4824" width="31.26953125" style="31" customWidth="1"/>
    <col min="4825" max="4827" width="0" style="31" hidden="1" customWidth="1"/>
    <col min="4828" max="4828" width="24.26953125" style="31" customWidth="1"/>
    <col min="4829" max="4829" width="17.7265625" style="31" customWidth="1"/>
    <col min="4830" max="4830" width="19.7265625" style="31" customWidth="1"/>
    <col min="4831" max="4831" width="20.81640625" style="31" customWidth="1"/>
    <col min="4832" max="4832" width="16.08984375" style="31" customWidth="1"/>
    <col min="4833" max="4833" width="16.7265625" style="31" customWidth="1"/>
    <col min="4834" max="4834" width="15.7265625" style="31" customWidth="1"/>
    <col min="4835" max="4835" width="18.36328125" style="31" customWidth="1"/>
    <col min="4836" max="4836" width="19.81640625" style="31" customWidth="1"/>
    <col min="4837" max="4837" width="23.26953125" style="31" customWidth="1"/>
    <col min="4838" max="4838" width="19.81640625" style="31" customWidth="1"/>
    <col min="4839" max="4839" width="17.08984375" style="31" customWidth="1"/>
    <col min="4840" max="4841" width="24.81640625" style="31" customWidth="1"/>
    <col min="4842" max="4842" width="21.6328125" style="31" customWidth="1"/>
    <col min="4843" max="4843" width="0" style="31" hidden="1" customWidth="1"/>
    <col min="4844" max="4844" width="24.08984375" style="31" customWidth="1"/>
    <col min="4845" max="4845" width="21.1796875" style="31" customWidth="1"/>
    <col min="4846" max="4846" width="23.81640625" style="31" customWidth="1"/>
    <col min="4847" max="4847" width="21.453125" style="31" customWidth="1"/>
    <col min="4848" max="4848" width="15.36328125" style="31" customWidth="1"/>
    <col min="4849" max="4852" width="0" style="31" hidden="1" customWidth="1"/>
    <col min="4853" max="4853" width="2.08984375" style="31" customWidth="1"/>
    <col min="4854" max="4854" width="18.36328125" style="31" customWidth="1"/>
    <col min="4855" max="4855" width="20.26953125" style="31" customWidth="1"/>
    <col min="4856" max="4856" width="22.26953125" style="31" customWidth="1"/>
    <col min="4857" max="4857" width="23.81640625" style="31" customWidth="1"/>
    <col min="4858" max="4858" width="20.81640625" style="31" customWidth="1"/>
    <col min="4859" max="4859" width="9.36328125" style="31" customWidth="1"/>
    <col min="4860" max="4860" width="26.90625" style="31" customWidth="1"/>
    <col min="4861" max="4861" width="16.08984375" style="31" customWidth="1"/>
    <col min="4862" max="5070" width="7.90625" style="31"/>
    <col min="5071" max="5071" width="2.6328125" style="31" customWidth="1"/>
    <col min="5072" max="5072" width="5.90625" style="31" customWidth="1"/>
    <col min="5073" max="5073" width="5.54296875" style="31" customWidth="1"/>
    <col min="5074" max="5077" width="2.6328125" style="31" customWidth="1"/>
    <col min="5078" max="5078" width="8.453125" style="31" customWidth="1"/>
    <col min="5079" max="5079" width="2.6328125" style="31" customWidth="1"/>
    <col min="5080" max="5080" width="31.26953125" style="31" customWidth="1"/>
    <col min="5081" max="5083" width="0" style="31" hidden="1" customWidth="1"/>
    <col min="5084" max="5084" width="24.26953125" style="31" customWidth="1"/>
    <col min="5085" max="5085" width="17.7265625" style="31" customWidth="1"/>
    <col min="5086" max="5086" width="19.7265625" style="31" customWidth="1"/>
    <col min="5087" max="5087" width="20.81640625" style="31" customWidth="1"/>
    <col min="5088" max="5088" width="16.08984375" style="31" customWidth="1"/>
    <col min="5089" max="5089" width="16.7265625" style="31" customWidth="1"/>
    <col min="5090" max="5090" width="15.7265625" style="31" customWidth="1"/>
    <col min="5091" max="5091" width="18.36328125" style="31" customWidth="1"/>
    <col min="5092" max="5092" width="19.81640625" style="31" customWidth="1"/>
    <col min="5093" max="5093" width="23.26953125" style="31" customWidth="1"/>
    <col min="5094" max="5094" width="19.81640625" style="31" customWidth="1"/>
    <col min="5095" max="5095" width="17.08984375" style="31" customWidth="1"/>
    <col min="5096" max="5097" width="24.81640625" style="31" customWidth="1"/>
    <col min="5098" max="5098" width="21.6328125" style="31" customWidth="1"/>
    <col min="5099" max="5099" width="0" style="31" hidden="1" customWidth="1"/>
    <col min="5100" max="5100" width="24.08984375" style="31" customWidth="1"/>
    <col min="5101" max="5101" width="21.1796875" style="31" customWidth="1"/>
    <col min="5102" max="5102" width="23.81640625" style="31" customWidth="1"/>
    <col min="5103" max="5103" width="21.453125" style="31" customWidth="1"/>
    <col min="5104" max="5104" width="15.36328125" style="31" customWidth="1"/>
    <col min="5105" max="5108" width="0" style="31" hidden="1" customWidth="1"/>
    <col min="5109" max="5109" width="2.08984375" style="31" customWidth="1"/>
    <col min="5110" max="5110" width="18.36328125" style="31" customWidth="1"/>
    <col min="5111" max="5111" width="20.26953125" style="31" customWidth="1"/>
    <col min="5112" max="5112" width="22.26953125" style="31" customWidth="1"/>
    <col min="5113" max="5113" width="23.81640625" style="31" customWidth="1"/>
    <col min="5114" max="5114" width="20.81640625" style="31" customWidth="1"/>
    <col min="5115" max="5115" width="9.36328125" style="31" customWidth="1"/>
    <col min="5116" max="5116" width="26.90625" style="31" customWidth="1"/>
    <col min="5117" max="5117" width="16.08984375" style="31" customWidth="1"/>
    <col min="5118" max="5326" width="7.90625" style="31"/>
    <col min="5327" max="5327" width="2.6328125" style="31" customWidth="1"/>
    <col min="5328" max="5328" width="5.90625" style="31" customWidth="1"/>
    <col min="5329" max="5329" width="5.54296875" style="31" customWidth="1"/>
    <col min="5330" max="5333" width="2.6328125" style="31" customWidth="1"/>
    <col min="5334" max="5334" width="8.453125" style="31" customWidth="1"/>
    <col min="5335" max="5335" width="2.6328125" style="31" customWidth="1"/>
    <col min="5336" max="5336" width="31.26953125" style="31" customWidth="1"/>
    <col min="5337" max="5339" width="0" style="31" hidden="1" customWidth="1"/>
    <col min="5340" max="5340" width="24.26953125" style="31" customWidth="1"/>
    <col min="5341" max="5341" width="17.7265625" style="31" customWidth="1"/>
    <col min="5342" max="5342" width="19.7265625" style="31" customWidth="1"/>
    <col min="5343" max="5343" width="20.81640625" style="31" customWidth="1"/>
    <col min="5344" max="5344" width="16.08984375" style="31" customWidth="1"/>
    <col min="5345" max="5345" width="16.7265625" style="31" customWidth="1"/>
    <col min="5346" max="5346" width="15.7265625" style="31" customWidth="1"/>
    <col min="5347" max="5347" width="18.36328125" style="31" customWidth="1"/>
    <col min="5348" max="5348" width="19.81640625" style="31" customWidth="1"/>
    <col min="5349" max="5349" width="23.26953125" style="31" customWidth="1"/>
    <col min="5350" max="5350" width="19.81640625" style="31" customWidth="1"/>
    <col min="5351" max="5351" width="17.08984375" style="31" customWidth="1"/>
    <col min="5352" max="5353" width="24.81640625" style="31" customWidth="1"/>
    <col min="5354" max="5354" width="21.6328125" style="31" customWidth="1"/>
    <col min="5355" max="5355" width="0" style="31" hidden="1" customWidth="1"/>
    <col min="5356" max="5356" width="24.08984375" style="31" customWidth="1"/>
    <col min="5357" max="5357" width="21.1796875" style="31" customWidth="1"/>
    <col min="5358" max="5358" width="23.81640625" style="31" customWidth="1"/>
    <col min="5359" max="5359" width="21.453125" style="31" customWidth="1"/>
    <col min="5360" max="5360" width="15.36328125" style="31" customWidth="1"/>
    <col min="5361" max="5364" width="0" style="31" hidden="1" customWidth="1"/>
    <col min="5365" max="5365" width="2.08984375" style="31" customWidth="1"/>
    <col min="5366" max="5366" width="18.36328125" style="31" customWidth="1"/>
    <col min="5367" max="5367" width="20.26953125" style="31" customWidth="1"/>
    <col min="5368" max="5368" width="22.26953125" style="31" customWidth="1"/>
    <col min="5369" max="5369" width="23.81640625" style="31" customWidth="1"/>
    <col min="5370" max="5370" width="20.81640625" style="31" customWidth="1"/>
    <col min="5371" max="5371" width="9.36328125" style="31" customWidth="1"/>
    <col min="5372" max="5372" width="26.90625" style="31" customWidth="1"/>
    <col min="5373" max="5373" width="16.08984375" style="31" customWidth="1"/>
    <col min="5374" max="5582" width="7.90625" style="31"/>
    <col min="5583" max="5583" width="2.6328125" style="31" customWidth="1"/>
    <col min="5584" max="5584" width="5.90625" style="31" customWidth="1"/>
    <col min="5585" max="5585" width="5.54296875" style="31" customWidth="1"/>
    <col min="5586" max="5589" width="2.6328125" style="31" customWidth="1"/>
    <col min="5590" max="5590" width="8.453125" style="31" customWidth="1"/>
    <col min="5591" max="5591" width="2.6328125" style="31" customWidth="1"/>
    <col min="5592" max="5592" width="31.26953125" style="31" customWidth="1"/>
    <col min="5593" max="5595" width="0" style="31" hidden="1" customWidth="1"/>
    <col min="5596" max="5596" width="24.26953125" style="31" customWidth="1"/>
    <col min="5597" max="5597" width="17.7265625" style="31" customWidth="1"/>
    <col min="5598" max="5598" width="19.7265625" style="31" customWidth="1"/>
    <col min="5599" max="5599" width="20.81640625" style="31" customWidth="1"/>
    <col min="5600" max="5600" width="16.08984375" style="31" customWidth="1"/>
    <col min="5601" max="5601" width="16.7265625" style="31" customWidth="1"/>
    <col min="5602" max="5602" width="15.7265625" style="31" customWidth="1"/>
    <col min="5603" max="5603" width="18.36328125" style="31" customWidth="1"/>
    <col min="5604" max="5604" width="19.81640625" style="31" customWidth="1"/>
    <col min="5605" max="5605" width="23.26953125" style="31" customWidth="1"/>
    <col min="5606" max="5606" width="19.81640625" style="31" customWidth="1"/>
    <col min="5607" max="5607" width="17.08984375" style="31" customWidth="1"/>
    <col min="5608" max="5609" width="24.81640625" style="31" customWidth="1"/>
    <col min="5610" max="5610" width="21.6328125" style="31" customWidth="1"/>
    <col min="5611" max="5611" width="0" style="31" hidden="1" customWidth="1"/>
    <col min="5612" max="5612" width="24.08984375" style="31" customWidth="1"/>
    <col min="5613" max="5613" width="21.1796875" style="31" customWidth="1"/>
    <col min="5614" max="5614" width="23.81640625" style="31" customWidth="1"/>
    <col min="5615" max="5615" width="21.453125" style="31" customWidth="1"/>
    <col min="5616" max="5616" width="15.36328125" style="31" customWidth="1"/>
    <col min="5617" max="5620" width="0" style="31" hidden="1" customWidth="1"/>
    <col min="5621" max="5621" width="2.08984375" style="31" customWidth="1"/>
    <col min="5622" max="5622" width="18.36328125" style="31" customWidth="1"/>
    <col min="5623" max="5623" width="20.26953125" style="31" customWidth="1"/>
    <col min="5624" max="5624" width="22.26953125" style="31" customWidth="1"/>
    <col min="5625" max="5625" width="23.81640625" style="31" customWidth="1"/>
    <col min="5626" max="5626" width="20.81640625" style="31" customWidth="1"/>
    <col min="5627" max="5627" width="9.36328125" style="31" customWidth="1"/>
    <col min="5628" max="5628" width="26.90625" style="31" customWidth="1"/>
    <col min="5629" max="5629" width="16.08984375" style="31" customWidth="1"/>
    <col min="5630" max="5838" width="7.90625" style="31"/>
    <col min="5839" max="5839" width="2.6328125" style="31" customWidth="1"/>
    <col min="5840" max="5840" width="5.90625" style="31" customWidth="1"/>
    <col min="5841" max="5841" width="5.54296875" style="31" customWidth="1"/>
    <col min="5842" max="5845" width="2.6328125" style="31" customWidth="1"/>
    <col min="5846" max="5846" width="8.453125" style="31" customWidth="1"/>
    <col min="5847" max="5847" width="2.6328125" style="31" customWidth="1"/>
    <col min="5848" max="5848" width="31.26953125" style="31" customWidth="1"/>
    <col min="5849" max="5851" width="0" style="31" hidden="1" customWidth="1"/>
    <col min="5852" max="5852" width="24.26953125" style="31" customWidth="1"/>
    <col min="5853" max="5853" width="17.7265625" style="31" customWidth="1"/>
    <col min="5854" max="5854" width="19.7265625" style="31" customWidth="1"/>
    <col min="5855" max="5855" width="20.81640625" style="31" customWidth="1"/>
    <col min="5856" max="5856" width="16.08984375" style="31" customWidth="1"/>
    <col min="5857" max="5857" width="16.7265625" style="31" customWidth="1"/>
    <col min="5858" max="5858" width="15.7265625" style="31" customWidth="1"/>
    <col min="5859" max="5859" width="18.36328125" style="31" customWidth="1"/>
    <col min="5860" max="5860" width="19.81640625" style="31" customWidth="1"/>
    <col min="5861" max="5861" width="23.26953125" style="31" customWidth="1"/>
    <col min="5862" max="5862" width="19.81640625" style="31" customWidth="1"/>
    <col min="5863" max="5863" width="17.08984375" style="31" customWidth="1"/>
    <col min="5864" max="5865" width="24.81640625" style="31" customWidth="1"/>
    <col min="5866" max="5866" width="21.6328125" style="31" customWidth="1"/>
    <col min="5867" max="5867" width="0" style="31" hidden="1" customWidth="1"/>
    <col min="5868" max="5868" width="24.08984375" style="31" customWidth="1"/>
    <col min="5869" max="5869" width="21.1796875" style="31" customWidth="1"/>
    <col min="5870" max="5870" width="23.81640625" style="31" customWidth="1"/>
    <col min="5871" max="5871" width="21.453125" style="31" customWidth="1"/>
    <col min="5872" max="5872" width="15.36328125" style="31" customWidth="1"/>
    <col min="5873" max="5876" width="0" style="31" hidden="1" customWidth="1"/>
    <col min="5877" max="5877" width="2.08984375" style="31" customWidth="1"/>
    <col min="5878" max="5878" width="18.36328125" style="31" customWidth="1"/>
    <col min="5879" max="5879" width="20.26953125" style="31" customWidth="1"/>
    <col min="5880" max="5880" width="22.26953125" style="31" customWidth="1"/>
    <col min="5881" max="5881" width="23.81640625" style="31" customWidth="1"/>
    <col min="5882" max="5882" width="20.81640625" style="31" customWidth="1"/>
    <col min="5883" max="5883" width="9.36328125" style="31" customWidth="1"/>
    <col min="5884" max="5884" width="26.90625" style="31" customWidth="1"/>
    <col min="5885" max="5885" width="16.08984375" style="31" customWidth="1"/>
    <col min="5886" max="6094" width="7.90625" style="31"/>
    <col min="6095" max="6095" width="2.6328125" style="31" customWidth="1"/>
    <col min="6096" max="6096" width="5.90625" style="31" customWidth="1"/>
    <col min="6097" max="6097" width="5.54296875" style="31" customWidth="1"/>
    <col min="6098" max="6101" width="2.6328125" style="31" customWidth="1"/>
    <col min="6102" max="6102" width="8.453125" style="31" customWidth="1"/>
    <col min="6103" max="6103" width="2.6328125" style="31" customWidth="1"/>
    <col min="6104" max="6104" width="31.26953125" style="31" customWidth="1"/>
    <col min="6105" max="6107" width="0" style="31" hidden="1" customWidth="1"/>
    <col min="6108" max="6108" width="24.26953125" style="31" customWidth="1"/>
    <col min="6109" max="6109" width="17.7265625" style="31" customWidth="1"/>
    <col min="6110" max="6110" width="19.7265625" style="31" customWidth="1"/>
    <col min="6111" max="6111" width="20.81640625" style="31" customWidth="1"/>
    <col min="6112" max="6112" width="16.08984375" style="31" customWidth="1"/>
    <col min="6113" max="6113" width="16.7265625" style="31" customWidth="1"/>
    <col min="6114" max="6114" width="15.7265625" style="31" customWidth="1"/>
    <col min="6115" max="6115" width="18.36328125" style="31" customWidth="1"/>
    <col min="6116" max="6116" width="19.81640625" style="31" customWidth="1"/>
    <col min="6117" max="6117" width="23.26953125" style="31" customWidth="1"/>
    <col min="6118" max="6118" width="19.81640625" style="31" customWidth="1"/>
    <col min="6119" max="6119" width="17.08984375" style="31" customWidth="1"/>
    <col min="6120" max="6121" width="24.81640625" style="31" customWidth="1"/>
    <col min="6122" max="6122" width="21.6328125" style="31" customWidth="1"/>
    <col min="6123" max="6123" width="0" style="31" hidden="1" customWidth="1"/>
    <col min="6124" max="6124" width="24.08984375" style="31" customWidth="1"/>
    <col min="6125" max="6125" width="21.1796875" style="31" customWidth="1"/>
    <col min="6126" max="6126" width="23.81640625" style="31" customWidth="1"/>
    <col min="6127" max="6127" width="21.453125" style="31" customWidth="1"/>
    <col min="6128" max="6128" width="15.36328125" style="31" customWidth="1"/>
    <col min="6129" max="6132" width="0" style="31" hidden="1" customWidth="1"/>
    <col min="6133" max="6133" width="2.08984375" style="31" customWidth="1"/>
    <col min="6134" max="6134" width="18.36328125" style="31" customWidth="1"/>
    <col min="6135" max="6135" width="20.26953125" style="31" customWidth="1"/>
    <col min="6136" max="6136" width="22.26953125" style="31" customWidth="1"/>
    <col min="6137" max="6137" width="23.81640625" style="31" customWidth="1"/>
    <col min="6138" max="6138" width="20.81640625" style="31" customWidth="1"/>
    <col min="6139" max="6139" width="9.36328125" style="31" customWidth="1"/>
    <col min="6140" max="6140" width="26.90625" style="31" customWidth="1"/>
    <col min="6141" max="6141" width="16.08984375" style="31" customWidth="1"/>
    <col min="6142" max="6350" width="7.90625" style="31"/>
    <col min="6351" max="6351" width="2.6328125" style="31" customWidth="1"/>
    <col min="6352" max="6352" width="5.90625" style="31" customWidth="1"/>
    <col min="6353" max="6353" width="5.54296875" style="31" customWidth="1"/>
    <col min="6354" max="6357" width="2.6328125" style="31" customWidth="1"/>
    <col min="6358" max="6358" width="8.453125" style="31" customWidth="1"/>
    <col min="6359" max="6359" width="2.6328125" style="31" customWidth="1"/>
    <col min="6360" max="6360" width="31.26953125" style="31" customWidth="1"/>
    <col min="6361" max="6363" width="0" style="31" hidden="1" customWidth="1"/>
    <col min="6364" max="6364" width="24.26953125" style="31" customWidth="1"/>
    <col min="6365" max="6365" width="17.7265625" style="31" customWidth="1"/>
    <col min="6366" max="6366" width="19.7265625" style="31" customWidth="1"/>
    <col min="6367" max="6367" width="20.81640625" style="31" customWidth="1"/>
    <col min="6368" max="6368" width="16.08984375" style="31" customWidth="1"/>
    <col min="6369" max="6369" width="16.7265625" style="31" customWidth="1"/>
    <col min="6370" max="6370" width="15.7265625" style="31" customWidth="1"/>
    <col min="6371" max="6371" width="18.36328125" style="31" customWidth="1"/>
    <col min="6372" max="6372" width="19.81640625" style="31" customWidth="1"/>
    <col min="6373" max="6373" width="23.26953125" style="31" customWidth="1"/>
    <col min="6374" max="6374" width="19.81640625" style="31" customWidth="1"/>
    <col min="6375" max="6375" width="17.08984375" style="31" customWidth="1"/>
    <col min="6376" max="6377" width="24.81640625" style="31" customWidth="1"/>
    <col min="6378" max="6378" width="21.6328125" style="31" customWidth="1"/>
    <col min="6379" max="6379" width="0" style="31" hidden="1" customWidth="1"/>
    <col min="6380" max="6380" width="24.08984375" style="31" customWidth="1"/>
    <col min="6381" max="6381" width="21.1796875" style="31" customWidth="1"/>
    <col min="6382" max="6382" width="23.81640625" style="31" customWidth="1"/>
    <col min="6383" max="6383" width="21.453125" style="31" customWidth="1"/>
    <col min="6384" max="6384" width="15.36328125" style="31" customWidth="1"/>
    <col min="6385" max="6388" width="0" style="31" hidden="1" customWidth="1"/>
    <col min="6389" max="6389" width="2.08984375" style="31" customWidth="1"/>
    <col min="6390" max="6390" width="18.36328125" style="31" customWidth="1"/>
    <col min="6391" max="6391" width="20.26953125" style="31" customWidth="1"/>
    <col min="6392" max="6392" width="22.26953125" style="31" customWidth="1"/>
    <col min="6393" max="6393" width="23.81640625" style="31" customWidth="1"/>
    <col min="6394" max="6394" width="20.81640625" style="31" customWidth="1"/>
    <col min="6395" max="6395" width="9.36328125" style="31" customWidth="1"/>
    <col min="6396" max="6396" width="26.90625" style="31" customWidth="1"/>
    <col min="6397" max="6397" width="16.08984375" style="31" customWidth="1"/>
    <col min="6398" max="6606" width="7.90625" style="31"/>
    <col min="6607" max="6607" width="2.6328125" style="31" customWidth="1"/>
    <col min="6608" max="6608" width="5.90625" style="31" customWidth="1"/>
    <col min="6609" max="6609" width="5.54296875" style="31" customWidth="1"/>
    <col min="6610" max="6613" width="2.6328125" style="31" customWidth="1"/>
    <col min="6614" max="6614" width="8.453125" style="31" customWidth="1"/>
    <col min="6615" max="6615" width="2.6328125" style="31" customWidth="1"/>
    <col min="6616" max="6616" width="31.26953125" style="31" customWidth="1"/>
    <col min="6617" max="6619" width="0" style="31" hidden="1" customWidth="1"/>
    <col min="6620" max="6620" width="24.26953125" style="31" customWidth="1"/>
    <col min="6621" max="6621" width="17.7265625" style="31" customWidth="1"/>
    <col min="6622" max="6622" width="19.7265625" style="31" customWidth="1"/>
    <col min="6623" max="6623" width="20.81640625" style="31" customWidth="1"/>
    <col min="6624" max="6624" width="16.08984375" style="31" customWidth="1"/>
    <col min="6625" max="6625" width="16.7265625" style="31" customWidth="1"/>
    <col min="6626" max="6626" width="15.7265625" style="31" customWidth="1"/>
    <col min="6627" max="6627" width="18.36328125" style="31" customWidth="1"/>
    <col min="6628" max="6628" width="19.81640625" style="31" customWidth="1"/>
    <col min="6629" max="6629" width="23.26953125" style="31" customWidth="1"/>
    <col min="6630" max="6630" width="19.81640625" style="31" customWidth="1"/>
    <col min="6631" max="6631" width="17.08984375" style="31" customWidth="1"/>
    <col min="6632" max="6633" width="24.81640625" style="31" customWidth="1"/>
    <col min="6634" max="6634" width="21.6328125" style="31" customWidth="1"/>
    <col min="6635" max="6635" width="0" style="31" hidden="1" customWidth="1"/>
    <col min="6636" max="6636" width="24.08984375" style="31" customWidth="1"/>
    <col min="6637" max="6637" width="21.1796875" style="31" customWidth="1"/>
    <col min="6638" max="6638" width="23.81640625" style="31" customWidth="1"/>
    <col min="6639" max="6639" width="21.453125" style="31" customWidth="1"/>
    <col min="6640" max="6640" width="15.36328125" style="31" customWidth="1"/>
    <col min="6641" max="6644" width="0" style="31" hidden="1" customWidth="1"/>
    <col min="6645" max="6645" width="2.08984375" style="31" customWidth="1"/>
    <col min="6646" max="6646" width="18.36328125" style="31" customWidth="1"/>
    <col min="6647" max="6647" width="20.26953125" style="31" customWidth="1"/>
    <col min="6648" max="6648" width="22.26953125" style="31" customWidth="1"/>
    <col min="6649" max="6649" width="23.81640625" style="31" customWidth="1"/>
    <col min="6650" max="6650" width="20.81640625" style="31" customWidth="1"/>
    <col min="6651" max="6651" width="9.36328125" style="31" customWidth="1"/>
    <col min="6652" max="6652" width="26.90625" style="31" customWidth="1"/>
    <col min="6653" max="6653" width="16.08984375" style="31" customWidth="1"/>
    <col min="6654" max="6862" width="7.90625" style="31"/>
    <col min="6863" max="6863" width="2.6328125" style="31" customWidth="1"/>
    <col min="6864" max="6864" width="5.90625" style="31" customWidth="1"/>
    <col min="6865" max="6865" width="5.54296875" style="31" customWidth="1"/>
    <col min="6866" max="6869" width="2.6328125" style="31" customWidth="1"/>
    <col min="6870" max="6870" width="8.453125" style="31" customWidth="1"/>
    <col min="6871" max="6871" width="2.6328125" style="31" customWidth="1"/>
    <col min="6872" max="6872" width="31.26953125" style="31" customWidth="1"/>
    <col min="6873" max="6875" width="0" style="31" hidden="1" customWidth="1"/>
    <col min="6876" max="6876" width="24.26953125" style="31" customWidth="1"/>
    <col min="6877" max="6877" width="17.7265625" style="31" customWidth="1"/>
    <col min="6878" max="6878" width="19.7265625" style="31" customWidth="1"/>
    <col min="6879" max="6879" width="20.81640625" style="31" customWidth="1"/>
    <col min="6880" max="6880" width="16.08984375" style="31" customWidth="1"/>
    <col min="6881" max="6881" width="16.7265625" style="31" customWidth="1"/>
    <col min="6882" max="6882" width="15.7265625" style="31" customWidth="1"/>
    <col min="6883" max="6883" width="18.36328125" style="31" customWidth="1"/>
    <col min="6884" max="6884" width="19.81640625" style="31" customWidth="1"/>
    <col min="6885" max="6885" width="23.26953125" style="31" customWidth="1"/>
    <col min="6886" max="6886" width="19.81640625" style="31" customWidth="1"/>
    <col min="6887" max="6887" width="17.08984375" style="31" customWidth="1"/>
    <col min="6888" max="6889" width="24.81640625" style="31" customWidth="1"/>
    <col min="6890" max="6890" width="21.6328125" style="31" customWidth="1"/>
    <col min="6891" max="6891" width="0" style="31" hidden="1" customWidth="1"/>
    <col min="6892" max="6892" width="24.08984375" style="31" customWidth="1"/>
    <col min="6893" max="6893" width="21.1796875" style="31" customWidth="1"/>
    <col min="6894" max="6894" width="23.81640625" style="31" customWidth="1"/>
    <col min="6895" max="6895" width="21.453125" style="31" customWidth="1"/>
    <col min="6896" max="6896" width="15.36328125" style="31" customWidth="1"/>
    <col min="6897" max="6900" width="0" style="31" hidden="1" customWidth="1"/>
    <col min="6901" max="6901" width="2.08984375" style="31" customWidth="1"/>
    <col min="6902" max="6902" width="18.36328125" style="31" customWidth="1"/>
    <col min="6903" max="6903" width="20.26953125" style="31" customWidth="1"/>
    <col min="6904" max="6904" width="22.26953125" style="31" customWidth="1"/>
    <col min="6905" max="6905" width="23.81640625" style="31" customWidth="1"/>
    <col min="6906" max="6906" width="20.81640625" style="31" customWidth="1"/>
    <col min="6907" max="6907" width="9.36328125" style="31" customWidth="1"/>
    <col min="6908" max="6908" width="26.90625" style="31" customWidth="1"/>
    <col min="6909" max="6909" width="16.08984375" style="31" customWidth="1"/>
    <col min="6910" max="7118" width="7.90625" style="31"/>
    <col min="7119" max="7119" width="2.6328125" style="31" customWidth="1"/>
    <col min="7120" max="7120" width="5.90625" style="31" customWidth="1"/>
    <col min="7121" max="7121" width="5.54296875" style="31" customWidth="1"/>
    <col min="7122" max="7125" width="2.6328125" style="31" customWidth="1"/>
    <col min="7126" max="7126" width="8.453125" style="31" customWidth="1"/>
    <col min="7127" max="7127" width="2.6328125" style="31" customWidth="1"/>
    <col min="7128" max="7128" width="31.26953125" style="31" customWidth="1"/>
    <col min="7129" max="7131" width="0" style="31" hidden="1" customWidth="1"/>
    <col min="7132" max="7132" width="24.26953125" style="31" customWidth="1"/>
    <col min="7133" max="7133" width="17.7265625" style="31" customWidth="1"/>
    <col min="7134" max="7134" width="19.7265625" style="31" customWidth="1"/>
    <col min="7135" max="7135" width="20.81640625" style="31" customWidth="1"/>
    <col min="7136" max="7136" width="16.08984375" style="31" customWidth="1"/>
    <col min="7137" max="7137" width="16.7265625" style="31" customWidth="1"/>
    <col min="7138" max="7138" width="15.7265625" style="31" customWidth="1"/>
    <col min="7139" max="7139" width="18.36328125" style="31" customWidth="1"/>
    <col min="7140" max="7140" width="19.81640625" style="31" customWidth="1"/>
    <col min="7141" max="7141" width="23.26953125" style="31" customWidth="1"/>
    <col min="7142" max="7142" width="19.81640625" style="31" customWidth="1"/>
    <col min="7143" max="7143" width="17.08984375" style="31" customWidth="1"/>
    <col min="7144" max="7145" width="24.81640625" style="31" customWidth="1"/>
    <col min="7146" max="7146" width="21.6328125" style="31" customWidth="1"/>
    <col min="7147" max="7147" width="0" style="31" hidden="1" customWidth="1"/>
    <col min="7148" max="7148" width="24.08984375" style="31" customWidth="1"/>
    <col min="7149" max="7149" width="21.1796875" style="31" customWidth="1"/>
    <col min="7150" max="7150" width="23.81640625" style="31" customWidth="1"/>
    <col min="7151" max="7151" width="21.453125" style="31" customWidth="1"/>
    <col min="7152" max="7152" width="15.36328125" style="31" customWidth="1"/>
    <col min="7153" max="7156" width="0" style="31" hidden="1" customWidth="1"/>
    <col min="7157" max="7157" width="2.08984375" style="31" customWidth="1"/>
    <col min="7158" max="7158" width="18.36328125" style="31" customWidth="1"/>
    <col min="7159" max="7159" width="20.26953125" style="31" customWidth="1"/>
    <col min="7160" max="7160" width="22.26953125" style="31" customWidth="1"/>
    <col min="7161" max="7161" width="23.81640625" style="31" customWidth="1"/>
    <col min="7162" max="7162" width="20.81640625" style="31" customWidth="1"/>
    <col min="7163" max="7163" width="9.36328125" style="31" customWidth="1"/>
    <col min="7164" max="7164" width="26.90625" style="31" customWidth="1"/>
    <col min="7165" max="7165" width="16.08984375" style="31" customWidth="1"/>
    <col min="7166" max="7374" width="7.90625" style="31"/>
    <col min="7375" max="7375" width="2.6328125" style="31" customWidth="1"/>
    <col min="7376" max="7376" width="5.90625" style="31" customWidth="1"/>
    <col min="7377" max="7377" width="5.54296875" style="31" customWidth="1"/>
    <col min="7378" max="7381" width="2.6328125" style="31" customWidth="1"/>
    <col min="7382" max="7382" width="8.453125" style="31" customWidth="1"/>
    <col min="7383" max="7383" width="2.6328125" style="31" customWidth="1"/>
    <col min="7384" max="7384" width="31.26953125" style="31" customWidth="1"/>
    <col min="7385" max="7387" width="0" style="31" hidden="1" customWidth="1"/>
    <col min="7388" max="7388" width="24.26953125" style="31" customWidth="1"/>
    <col min="7389" max="7389" width="17.7265625" style="31" customWidth="1"/>
    <col min="7390" max="7390" width="19.7265625" style="31" customWidth="1"/>
    <col min="7391" max="7391" width="20.81640625" style="31" customWidth="1"/>
    <col min="7392" max="7392" width="16.08984375" style="31" customWidth="1"/>
    <col min="7393" max="7393" width="16.7265625" style="31" customWidth="1"/>
    <col min="7394" max="7394" width="15.7265625" style="31" customWidth="1"/>
    <col min="7395" max="7395" width="18.36328125" style="31" customWidth="1"/>
    <col min="7396" max="7396" width="19.81640625" style="31" customWidth="1"/>
    <col min="7397" max="7397" width="23.26953125" style="31" customWidth="1"/>
    <col min="7398" max="7398" width="19.81640625" style="31" customWidth="1"/>
    <col min="7399" max="7399" width="17.08984375" style="31" customWidth="1"/>
    <col min="7400" max="7401" width="24.81640625" style="31" customWidth="1"/>
    <col min="7402" max="7402" width="21.6328125" style="31" customWidth="1"/>
    <col min="7403" max="7403" width="0" style="31" hidden="1" customWidth="1"/>
    <col min="7404" max="7404" width="24.08984375" style="31" customWidth="1"/>
    <col min="7405" max="7405" width="21.1796875" style="31" customWidth="1"/>
    <col min="7406" max="7406" width="23.81640625" style="31" customWidth="1"/>
    <col min="7407" max="7407" width="21.453125" style="31" customWidth="1"/>
    <col min="7408" max="7408" width="15.36328125" style="31" customWidth="1"/>
    <col min="7409" max="7412" width="0" style="31" hidden="1" customWidth="1"/>
    <col min="7413" max="7413" width="2.08984375" style="31" customWidth="1"/>
    <col min="7414" max="7414" width="18.36328125" style="31" customWidth="1"/>
    <col min="7415" max="7415" width="20.26953125" style="31" customWidth="1"/>
    <col min="7416" max="7416" width="22.26953125" style="31" customWidth="1"/>
    <col min="7417" max="7417" width="23.81640625" style="31" customWidth="1"/>
    <col min="7418" max="7418" width="20.81640625" style="31" customWidth="1"/>
    <col min="7419" max="7419" width="9.36328125" style="31" customWidth="1"/>
    <col min="7420" max="7420" width="26.90625" style="31" customWidth="1"/>
    <col min="7421" max="7421" width="16.08984375" style="31" customWidth="1"/>
    <col min="7422" max="7630" width="7.90625" style="31"/>
    <col min="7631" max="7631" width="2.6328125" style="31" customWidth="1"/>
    <col min="7632" max="7632" width="5.90625" style="31" customWidth="1"/>
    <col min="7633" max="7633" width="5.54296875" style="31" customWidth="1"/>
    <col min="7634" max="7637" width="2.6328125" style="31" customWidth="1"/>
    <col min="7638" max="7638" width="8.453125" style="31" customWidth="1"/>
    <col min="7639" max="7639" width="2.6328125" style="31" customWidth="1"/>
    <col min="7640" max="7640" width="31.26953125" style="31" customWidth="1"/>
    <col min="7641" max="7643" width="0" style="31" hidden="1" customWidth="1"/>
    <col min="7644" max="7644" width="24.26953125" style="31" customWidth="1"/>
    <col min="7645" max="7645" width="17.7265625" style="31" customWidth="1"/>
    <col min="7646" max="7646" width="19.7265625" style="31" customWidth="1"/>
    <col min="7647" max="7647" width="20.81640625" style="31" customWidth="1"/>
    <col min="7648" max="7648" width="16.08984375" style="31" customWidth="1"/>
    <col min="7649" max="7649" width="16.7265625" style="31" customWidth="1"/>
    <col min="7650" max="7650" width="15.7265625" style="31" customWidth="1"/>
    <col min="7651" max="7651" width="18.36328125" style="31" customWidth="1"/>
    <col min="7652" max="7652" width="19.81640625" style="31" customWidth="1"/>
    <col min="7653" max="7653" width="23.26953125" style="31" customWidth="1"/>
    <col min="7654" max="7654" width="19.81640625" style="31" customWidth="1"/>
    <col min="7655" max="7655" width="17.08984375" style="31" customWidth="1"/>
    <col min="7656" max="7657" width="24.81640625" style="31" customWidth="1"/>
    <col min="7658" max="7658" width="21.6328125" style="31" customWidth="1"/>
    <col min="7659" max="7659" width="0" style="31" hidden="1" customWidth="1"/>
    <col min="7660" max="7660" width="24.08984375" style="31" customWidth="1"/>
    <col min="7661" max="7661" width="21.1796875" style="31" customWidth="1"/>
    <col min="7662" max="7662" width="23.81640625" style="31" customWidth="1"/>
    <col min="7663" max="7663" width="21.453125" style="31" customWidth="1"/>
    <col min="7664" max="7664" width="15.36328125" style="31" customWidth="1"/>
    <col min="7665" max="7668" width="0" style="31" hidden="1" customWidth="1"/>
    <col min="7669" max="7669" width="2.08984375" style="31" customWidth="1"/>
    <col min="7670" max="7670" width="18.36328125" style="31" customWidth="1"/>
    <col min="7671" max="7671" width="20.26953125" style="31" customWidth="1"/>
    <col min="7672" max="7672" width="22.26953125" style="31" customWidth="1"/>
    <col min="7673" max="7673" width="23.81640625" style="31" customWidth="1"/>
    <col min="7674" max="7674" width="20.81640625" style="31" customWidth="1"/>
    <col min="7675" max="7675" width="9.36328125" style="31" customWidth="1"/>
    <col min="7676" max="7676" width="26.90625" style="31" customWidth="1"/>
    <col min="7677" max="7677" width="16.08984375" style="31" customWidth="1"/>
    <col min="7678" max="7886" width="7.90625" style="31"/>
    <col min="7887" max="7887" width="2.6328125" style="31" customWidth="1"/>
    <col min="7888" max="7888" width="5.90625" style="31" customWidth="1"/>
    <col min="7889" max="7889" width="5.54296875" style="31" customWidth="1"/>
    <col min="7890" max="7893" width="2.6328125" style="31" customWidth="1"/>
    <col min="7894" max="7894" width="8.453125" style="31" customWidth="1"/>
    <col min="7895" max="7895" width="2.6328125" style="31" customWidth="1"/>
    <col min="7896" max="7896" width="31.26953125" style="31" customWidth="1"/>
    <col min="7897" max="7899" width="0" style="31" hidden="1" customWidth="1"/>
    <col min="7900" max="7900" width="24.26953125" style="31" customWidth="1"/>
    <col min="7901" max="7901" width="17.7265625" style="31" customWidth="1"/>
    <col min="7902" max="7902" width="19.7265625" style="31" customWidth="1"/>
    <col min="7903" max="7903" width="20.81640625" style="31" customWidth="1"/>
    <col min="7904" max="7904" width="16.08984375" style="31" customWidth="1"/>
    <col min="7905" max="7905" width="16.7265625" style="31" customWidth="1"/>
    <col min="7906" max="7906" width="15.7265625" style="31" customWidth="1"/>
    <col min="7907" max="7907" width="18.36328125" style="31" customWidth="1"/>
    <col min="7908" max="7908" width="19.81640625" style="31" customWidth="1"/>
    <col min="7909" max="7909" width="23.26953125" style="31" customWidth="1"/>
    <col min="7910" max="7910" width="19.81640625" style="31" customWidth="1"/>
    <col min="7911" max="7911" width="17.08984375" style="31" customWidth="1"/>
    <col min="7912" max="7913" width="24.81640625" style="31" customWidth="1"/>
    <col min="7914" max="7914" width="21.6328125" style="31" customWidth="1"/>
    <col min="7915" max="7915" width="0" style="31" hidden="1" customWidth="1"/>
    <col min="7916" max="7916" width="24.08984375" style="31" customWidth="1"/>
    <col min="7917" max="7917" width="21.1796875" style="31" customWidth="1"/>
    <col min="7918" max="7918" width="23.81640625" style="31" customWidth="1"/>
    <col min="7919" max="7919" width="21.453125" style="31" customWidth="1"/>
    <col min="7920" max="7920" width="15.36328125" style="31" customWidth="1"/>
    <col min="7921" max="7924" width="0" style="31" hidden="1" customWidth="1"/>
    <col min="7925" max="7925" width="2.08984375" style="31" customWidth="1"/>
    <col min="7926" max="7926" width="18.36328125" style="31" customWidth="1"/>
    <col min="7927" max="7927" width="20.26953125" style="31" customWidth="1"/>
    <col min="7928" max="7928" width="22.26953125" style="31" customWidth="1"/>
    <col min="7929" max="7929" width="23.81640625" style="31" customWidth="1"/>
    <col min="7930" max="7930" width="20.81640625" style="31" customWidth="1"/>
    <col min="7931" max="7931" width="9.36328125" style="31" customWidth="1"/>
    <col min="7932" max="7932" width="26.90625" style="31" customWidth="1"/>
    <col min="7933" max="7933" width="16.08984375" style="31" customWidth="1"/>
    <col min="7934" max="8142" width="7.90625" style="31"/>
    <col min="8143" max="8143" width="2.6328125" style="31" customWidth="1"/>
    <col min="8144" max="8144" width="5.90625" style="31" customWidth="1"/>
    <col min="8145" max="8145" width="5.54296875" style="31" customWidth="1"/>
    <col min="8146" max="8149" width="2.6328125" style="31" customWidth="1"/>
    <col min="8150" max="8150" width="8.453125" style="31" customWidth="1"/>
    <col min="8151" max="8151" width="2.6328125" style="31" customWidth="1"/>
    <col min="8152" max="8152" width="31.26953125" style="31" customWidth="1"/>
    <col min="8153" max="8155" width="0" style="31" hidden="1" customWidth="1"/>
    <col min="8156" max="8156" width="24.26953125" style="31" customWidth="1"/>
    <col min="8157" max="8157" width="17.7265625" style="31" customWidth="1"/>
    <col min="8158" max="8158" width="19.7265625" style="31" customWidth="1"/>
    <col min="8159" max="8159" width="20.81640625" style="31" customWidth="1"/>
    <col min="8160" max="8160" width="16.08984375" style="31" customWidth="1"/>
    <col min="8161" max="8161" width="16.7265625" style="31" customWidth="1"/>
    <col min="8162" max="8162" width="15.7265625" style="31" customWidth="1"/>
    <col min="8163" max="8163" width="18.36328125" style="31" customWidth="1"/>
    <col min="8164" max="8164" width="19.81640625" style="31" customWidth="1"/>
    <col min="8165" max="8165" width="23.26953125" style="31" customWidth="1"/>
    <col min="8166" max="8166" width="19.81640625" style="31" customWidth="1"/>
    <col min="8167" max="8167" width="17.08984375" style="31" customWidth="1"/>
    <col min="8168" max="8169" width="24.81640625" style="31" customWidth="1"/>
    <col min="8170" max="8170" width="21.6328125" style="31" customWidth="1"/>
    <col min="8171" max="8171" width="0" style="31" hidden="1" customWidth="1"/>
    <col min="8172" max="8172" width="24.08984375" style="31" customWidth="1"/>
    <col min="8173" max="8173" width="21.1796875" style="31" customWidth="1"/>
    <col min="8174" max="8174" width="23.81640625" style="31" customWidth="1"/>
    <col min="8175" max="8175" width="21.453125" style="31" customWidth="1"/>
    <col min="8176" max="8176" width="15.36328125" style="31" customWidth="1"/>
    <col min="8177" max="8180" width="0" style="31" hidden="1" customWidth="1"/>
    <col min="8181" max="8181" width="2.08984375" style="31" customWidth="1"/>
    <col min="8182" max="8182" width="18.36328125" style="31" customWidth="1"/>
    <col min="8183" max="8183" width="20.26953125" style="31" customWidth="1"/>
    <col min="8184" max="8184" width="22.26953125" style="31" customWidth="1"/>
    <col min="8185" max="8185" width="23.81640625" style="31" customWidth="1"/>
    <col min="8186" max="8186" width="20.81640625" style="31" customWidth="1"/>
    <col min="8187" max="8187" width="9.36328125" style="31" customWidth="1"/>
    <col min="8188" max="8188" width="26.90625" style="31" customWidth="1"/>
    <col min="8189" max="8189" width="16.08984375" style="31" customWidth="1"/>
    <col min="8190" max="8398" width="7.90625" style="31"/>
    <col min="8399" max="8399" width="2.6328125" style="31" customWidth="1"/>
    <col min="8400" max="8400" width="5.90625" style="31" customWidth="1"/>
    <col min="8401" max="8401" width="5.54296875" style="31" customWidth="1"/>
    <col min="8402" max="8405" width="2.6328125" style="31" customWidth="1"/>
    <col min="8406" max="8406" width="8.453125" style="31" customWidth="1"/>
    <col min="8407" max="8407" width="2.6328125" style="31" customWidth="1"/>
    <col min="8408" max="8408" width="31.26953125" style="31" customWidth="1"/>
    <col min="8409" max="8411" width="0" style="31" hidden="1" customWidth="1"/>
    <col min="8412" max="8412" width="24.26953125" style="31" customWidth="1"/>
    <col min="8413" max="8413" width="17.7265625" style="31" customWidth="1"/>
    <col min="8414" max="8414" width="19.7265625" style="31" customWidth="1"/>
    <col min="8415" max="8415" width="20.81640625" style="31" customWidth="1"/>
    <col min="8416" max="8416" width="16.08984375" style="31" customWidth="1"/>
    <col min="8417" max="8417" width="16.7265625" style="31" customWidth="1"/>
    <col min="8418" max="8418" width="15.7265625" style="31" customWidth="1"/>
    <col min="8419" max="8419" width="18.36328125" style="31" customWidth="1"/>
    <col min="8420" max="8420" width="19.81640625" style="31" customWidth="1"/>
    <col min="8421" max="8421" width="23.26953125" style="31" customWidth="1"/>
    <col min="8422" max="8422" width="19.81640625" style="31" customWidth="1"/>
    <col min="8423" max="8423" width="17.08984375" style="31" customWidth="1"/>
    <col min="8424" max="8425" width="24.81640625" style="31" customWidth="1"/>
    <col min="8426" max="8426" width="21.6328125" style="31" customWidth="1"/>
    <col min="8427" max="8427" width="0" style="31" hidden="1" customWidth="1"/>
    <col min="8428" max="8428" width="24.08984375" style="31" customWidth="1"/>
    <col min="8429" max="8429" width="21.1796875" style="31" customWidth="1"/>
    <col min="8430" max="8430" width="23.81640625" style="31" customWidth="1"/>
    <col min="8431" max="8431" width="21.453125" style="31" customWidth="1"/>
    <col min="8432" max="8432" width="15.36328125" style="31" customWidth="1"/>
    <col min="8433" max="8436" width="0" style="31" hidden="1" customWidth="1"/>
    <col min="8437" max="8437" width="2.08984375" style="31" customWidth="1"/>
    <col min="8438" max="8438" width="18.36328125" style="31" customWidth="1"/>
    <col min="8439" max="8439" width="20.26953125" style="31" customWidth="1"/>
    <col min="8440" max="8440" width="22.26953125" style="31" customWidth="1"/>
    <col min="8441" max="8441" width="23.81640625" style="31" customWidth="1"/>
    <col min="8442" max="8442" width="20.81640625" style="31" customWidth="1"/>
    <col min="8443" max="8443" width="9.36328125" style="31" customWidth="1"/>
    <col min="8444" max="8444" width="26.90625" style="31" customWidth="1"/>
    <col min="8445" max="8445" width="16.08984375" style="31" customWidth="1"/>
    <col min="8446" max="8654" width="7.90625" style="31"/>
    <col min="8655" max="8655" width="2.6328125" style="31" customWidth="1"/>
    <col min="8656" max="8656" width="5.90625" style="31" customWidth="1"/>
    <col min="8657" max="8657" width="5.54296875" style="31" customWidth="1"/>
    <col min="8658" max="8661" width="2.6328125" style="31" customWidth="1"/>
    <col min="8662" max="8662" width="8.453125" style="31" customWidth="1"/>
    <col min="8663" max="8663" width="2.6328125" style="31" customWidth="1"/>
    <col min="8664" max="8664" width="31.26953125" style="31" customWidth="1"/>
    <col min="8665" max="8667" width="0" style="31" hidden="1" customWidth="1"/>
    <col min="8668" max="8668" width="24.26953125" style="31" customWidth="1"/>
    <col min="8669" max="8669" width="17.7265625" style="31" customWidth="1"/>
    <col min="8670" max="8670" width="19.7265625" style="31" customWidth="1"/>
    <col min="8671" max="8671" width="20.81640625" style="31" customWidth="1"/>
    <col min="8672" max="8672" width="16.08984375" style="31" customWidth="1"/>
    <col min="8673" max="8673" width="16.7265625" style="31" customWidth="1"/>
    <col min="8674" max="8674" width="15.7265625" style="31" customWidth="1"/>
    <col min="8675" max="8675" width="18.36328125" style="31" customWidth="1"/>
    <col min="8676" max="8676" width="19.81640625" style="31" customWidth="1"/>
    <col min="8677" max="8677" width="23.26953125" style="31" customWidth="1"/>
    <col min="8678" max="8678" width="19.81640625" style="31" customWidth="1"/>
    <col min="8679" max="8679" width="17.08984375" style="31" customWidth="1"/>
    <col min="8680" max="8681" width="24.81640625" style="31" customWidth="1"/>
    <col min="8682" max="8682" width="21.6328125" style="31" customWidth="1"/>
    <col min="8683" max="8683" width="0" style="31" hidden="1" customWidth="1"/>
    <col min="8684" max="8684" width="24.08984375" style="31" customWidth="1"/>
    <col min="8685" max="8685" width="21.1796875" style="31" customWidth="1"/>
    <col min="8686" max="8686" width="23.81640625" style="31" customWidth="1"/>
    <col min="8687" max="8687" width="21.453125" style="31" customWidth="1"/>
    <col min="8688" max="8688" width="15.36328125" style="31" customWidth="1"/>
    <col min="8689" max="8692" width="0" style="31" hidden="1" customWidth="1"/>
    <col min="8693" max="8693" width="2.08984375" style="31" customWidth="1"/>
    <col min="8694" max="8694" width="18.36328125" style="31" customWidth="1"/>
    <col min="8695" max="8695" width="20.26953125" style="31" customWidth="1"/>
    <col min="8696" max="8696" width="22.26953125" style="31" customWidth="1"/>
    <col min="8697" max="8697" width="23.81640625" style="31" customWidth="1"/>
    <col min="8698" max="8698" width="20.81640625" style="31" customWidth="1"/>
    <col min="8699" max="8699" width="9.36328125" style="31" customWidth="1"/>
    <col min="8700" max="8700" width="26.90625" style="31" customWidth="1"/>
    <col min="8701" max="8701" width="16.08984375" style="31" customWidth="1"/>
    <col min="8702" max="8910" width="7.90625" style="31"/>
    <col min="8911" max="8911" width="2.6328125" style="31" customWidth="1"/>
    <col min="8912" max="8912" width="5.90625" style="31" customWidth="1"/>
    <col min="8913" max="8913" width="5.54296875" style="31" customWidth="1"/>
    <col min="8914" max="8917" width="2.6328125" style="31" customWidth="1"/>
    <col min="8918" max="8918" width="8.453125" style="31" customWidth="1"/>
    <col min="8919" max="8919" width="2.6328125" style="31" customWidth="1"/>
    <col min="8920" max="8920" width="31.26953125" style="31" customWidth="1"/>
    <col min="8921" max="8923" width="0" style="31" hidden="1" customWidth="1"/>
    <col min="8924" max="8924" width="24.26953125" style="31" customWidth="1"/>
    <col min="8925" max="8925" width="17.7265625" style="31" customWidth="1"/>
    <col min="8926" max="8926" width="19.7265625" style="31" customWidth="1"/>
    <col min="8927" max="8927" width="20.81640625" style="31" customWidth="1"/>
    <col min="8928" max="8928" width="16.08984375" style="31" customWidth="1"/>
    <col min="8929" max="8929" width="16.7265625" style="31" customWidth="1"/>
    <col min="8930" max="8930" width="15.7265625" style="31" customWidth="1"/>
    <col min="8931" max="8931" width="18.36328125" style="31" customWidth="1"/>
    <col min="8932" max="8932" width="19.81640625" style="31" customWidth="1"/>
    <col min="8933" max="8933" width="23.26953125" style="31" customWidth="1"/>
    <col min="8934" max="8934" width="19.81640625" style="31" customWidth="1"/>
    <col min="8935" max="8935" width="17.08984375" style="31" customWidth="1"/>
    <col min="8936" max="8937" width="24.81640625" style="31" customWidth="1"/>
    <col min="8938" max="8938" width="21.6328125" style="31" customWidth="1"/>
    <col min="8939" max="8939" width="0" style="31" hidden="1" customWidth="1"/>
    <col min="8940" max="8940" width="24.08984375" style="31" customWidth="1"/>
    <col min="8941" max="8941" width="21.1796875" style="31" customWidth="1"/>
    <col min="8942" max="8942" width="23.81640625" style="31" customWidth="1"/>
    <col min="8943" max="8943" width="21.453125" style="31" customWidth="1"/>
    <col min="8944" max="8944" width="15.36328125" style="31" customWidth="1"/>
    <col min="8945" max="8948" width="0" style="31" hidden="1" customWidth="1"/>
    <col min="8949" max="8949" width="2.08984375" style="31" customWidth="1"/>
    <col min="8950" max="8950" width="18.36328125" style="31" customWidth="1"/>
    <col min="8951" max="8951" width="20.26953125" style="31" customWidth="1"/>
    <col min="8952" max="8952" width="22.26953125" style="31" customWidth="1"/>
    <col min="8953" max="8953" width="23.81640625" style="31" customWidth="1"/>
    <col min="8954" max="8954" width="20.81640625" style="31" customWidth="1"/>
    <col min="8955" max="8955" width="9.36328125" style="31" customWidth="1"/>
    <col min="8956" max="8956" width="26.90625" style="31" customWidth="1"/>
    <col min="8957" max="8957" width="16.08984375" style="31" customWidth="1"/>
    <col min="8958" max="9166" width="7.90625" style="31"/>
    <col min="9167" max="9167" width="2.6328125" style="31" customWidth="1"/>
    <col min="9168" max="9168" width="5.90625" style="31" customWidth="1"/>
    <col min="9169" max="9169" width="5.54296875" style="31" customWidth="1"/>
    <col min="9170" max="9173" width="2.6328125" style="31" customWidth="1"/>
    <col min="9174" max="9174" width="8.453125" style="31" customWidth="1"/>
    <col min="9175" max="9175" width="2.6328125" style="31" customWidth="1"/>
    <col min="9176" max="9176" width="31.26953125" style="31" customWidth="1"/>
    <col min="9177" max="9179" width="0" style="31" hidden="1" customWidth="1"/>
    <col min="9180" max="9180" width="24.26953125" style="31" customWidth="1"/>
    <col min="9181" max="9181" width="17.7265625" style="31" customWidth="1"/>
    <col min="9182" max="9182" width="19.7265625" style="31" customWidth="1"/>
    <col min="9183" max="9183" width="20.81640625" style="31" customWidth="1"/>
    <col min="9184" max="9184" width="16.08984375" style="31" customWidth="1"/>
    <col min="9185" max="9185" width="16.7265625" style="31" customWidth="1"/>
    <col min="9186" max="9186" width="15.7265625" style="31" customWidth="1"/>
    <col min="9187" max="9187" width="18.36328125" style="31" customWidth="1"/>
    <col min="9188" max="9188" width="19.81640625" style="31" customWidth="1"/>
    <col min="9189" max="9189" width="23.26953125" style="31" customWidth="1"/>
    <col min="9190" max="9190" width="19.81640625" style="31" customWidth="1"/>
    <col min="9191" max="9191" width="17.08984375" style="31" customWidth="1"/>
    <col min="9192" max="9193" width="24.81640625" style="31" customWidth="1"/>
    <col min="9194" max="9194" width="21.6328125" style="31" customWidth="1"/>
    <col min="9195" max="9195" width="0" style="31" hidden="1" customWidth="1"/>
    <col min="9196" max="9196" width="24.08984375" style="31" customWidth="1"/>
    <col min="9197" max="9197" width="21.1796875" style="31" customWidth="1"/>
    <col min="9198" max="9198" width="23.81640625" style="31" customWidth="1"/>
    <col min="9199" max="9199" width="21.453125" style="31" customWidth="1"/>
    <col min="9200" max="9200" width="15.36328125" style="31" customWidth="1"/>
    <col min="9201" max="9204" width="0" style="31" hidden="1" customWidth="1"/>
    <col min="9205" max="9205" width="2.08984375" style="31" customWidth="1"/>
    <col min="9206" max="9206" width="18.36328125" style="31" customWidth="1"/>
    <col min="9207" max="9207" width="20.26953125" style="31" customWidth="1"/>
    <col min="9208" max="9208" width="22.26953125" style="31" customWidth="1"/>
    <col min="9209" max="9209" width="23.81640625" style="31" customWidth="1"/>
    <col min="9210" max="9210" width="20.81640625" style="31" customWidth="1"/>
    <col min="9211" max="9211" width="9.36328125" style="31" customWidth="1"/>
    <col min="9212" max="9212" width="26.90625" style="31" customWidth="1"/>
    <col min="9213" max="9213" width="16.08984375" style="31" customWidth="1"/>
    <col min="9214" max="9422" width="7.90625" style="31"/>
    <col min="9423" max="9423" width="2.6328125" style="31" customWidth="1"/>
    <col min="9424" max="9424" width="5.90625" style="31" customWidth="1"/>
    <col min="9425" max="9425" width="5.54296875" style="31" customWidth="1"/>
    <col min="9426" max="9429" width="2.6328125" style="31" customWidth="1"/>
    <col min="9430" max="9430" width="8.453125" style="31" customWidth="1"/>
    <col min="9431" max="9431" width="2.6328125" style="31" customWidth="1"/>
    <col min="9432" max="9432" width="31.26953125" style="31" customWidth="1"/>
    <col min="9433" max="9435" width="0" style="31" hidden="1" customWidth="1"/>
    <col min="9436" max="9436" width="24.26953125" style="31" customWidth="1"/>
    <col min="9437" max="9437" width="17.7265625" style="31" customWidth="1"/>
    <col min="9438" max="9438" width="19.7265625" style="31" customWidth="1"/>
    <col min="9439" max="9439" width="20.81640625" style="31" customWidth="1"/>
    <col min="9440" max="9440" width="16.08984375" style="31" customWidth="1"/>
    <col min="9441" max="9441" width="16.7265625" style="31" customWidth="1"/>
    <col min="9442" max="9442" width="15.7265625" style="31" customWidth="1"/>
    <col min="9443" max="9443" width="18.36328125" style="31" customWidth="1"/>
    <col min="9444" max="9444" width="19.81640625" style="31" customWidth="1"/>
    <col min="9445" max="9445" width="23.26953125" style="31" customWidth="1"/>
    <col min="9446" max="9446" width="19.81640625" style="31" customWidth="1"/>
    <col min="9447" max="9447" width="17.08984375" style="31" customWidth="1"/>
    <col min="9448" max="9449" width="24.81640625" style="31" customWidth="1"/>
    <col min="9450" max="9450" width="21.6328125" style="31" customWidth="1"/>
    <col min="9451" max="9451" width="0" style="31" hidden="1" customWidth="1"/>
    <col min="9452" max="9452" width="24.08984375" style="31" customWidth="1"/>
    <col min="9453" max="9453" width="21.1796875" style="31" customWidth="1"/>
    <col min="9454" max="9454" width="23.81640625" style="31" customWidth="1"/>
    <col min="9455" max="9455" width="21.453125" style="31" customWidth="1"/>
    <col min="9456" max="9456" width="15.36328125" style="31" customWidth="1"/>
    <col min="9457" max="9460" width="0" style="31" hidden="1" customWidth="1"/>
    <col min="9461" max="9461" width="2.08984375" style="31" customWidth="1"/>
    <col min="9462" max="9462" width="18.36328125" style="31" customWidth="1"/>
    <col min="9463" max="9463" width="20.26953125" style="31" customWidth="1"/>
    <col min="9464" max="9464" width="22.26953125" style="31" customWidth="1"/>
    <col min="9465" max="9465" width="23.81640625" style="31" customWidth="1"/>
    <col min="9466" max="9466" width="20.81640625" style="31" customWidth="1"/>
    <col min="9467" max="9467" width="9.36328125" style="31" customWidth="1"/>
    <col min="9468" max="9468" width="26.90625" style="31" customWidth="1"/>
    <col min="9469" max="9469" width="16.08984375" style="31" customWidth="1"/>
    <col min="9470" max="9678" width="7.90625" style="31"/>
    <col min="9679" max="9679" width="2.6328125" style="31" customWidth="1"/>
    <col min="9680" max="9680" width="5.90625" style="31" customWidth="1"/>
    <col min="9681" max="9681" width="5.54296875" style="31" customWidth="1"/>
    <col min="9682" max="9685" width="2.6328125" style="31" customWidth="1"/>
    <col min="9686" max="9686" width="8.453125" style="31" customWidth="1"/>
    <col min="9687" max="9687" width="2.6328125" style="31" customWidth="1"/>
    <col min="9688" max="9688" width="31.26953125" style="31" customWidth="1"/>
    <col min="9689" max="9691" width="0" style="31" hidden="1" customWidth="1"/>
    <col min="9692" max="9692" width="24.26953125" style="31" customWidth="1"/>
    <col min="9693" max="9693" width="17.7265625" style="31" customWidth="1"/>
    <col min="9694" max="9694" width="19.7265625" style="31" customWidth="1"/>
    <col min="9695" max="9695" width="20.81640625" style="31" customWidth="1"/>
    <col min="9696" max="9696" width="16.08984375" style="31" customWidth="1"/>
    <col min="9697" max="9697" width="16.7265625" style="31" customWidth="1"/>
    <col min="9698" max="9698" width="15.7265625" style="31" customWidth="1"/>
    <col min="9699" max="9699" width="18.36328125" style="31" customWidth="1"/>
    <col min="9700" max="9700" width="19.81640625" style="31" customWidth="1"/>
    <col min="9701" max="9701" width="23.26953125" style="31" customWidth="1"/>
    <col min="9702" max="9702" width="19.81640625" style="31" customWidth="1"/>
    <col min="9703" max="9703" width="17.08984375" style="31" customWidth="1"/>
    <col min="9704" max="9705" width="24.81640625" style="31" customWidth="1"/>
    <col min="9706" max="9706" width="21.6328125" style="31" customWidth="1"/>
    <col min="9707" max="9707" width="0" style="31" hidden="1" customWidth="1"/>
    <col min="9708" max="9708" width="24.08984375" style="31" customWidth="1"/>
    <col min="9709" max="9709" width="21.1796875" style="31" customWidth="1"/>
    <col min="9710" max="9710" width="23.81640625" style="31" customWidth="1"/>
    <col min="9711" max="9711" width="21.453125" style="31" customWidth="1"/>
    <col min="9712" max="9712" width="15.36328125" style="31" customWidth="1"/>
    <col min="9713" max="9716" width="0" style="31" hidden="1" customWidth="1"/>
    <col min="9717" max="9717" width="2.08984375" style="31" customWidth="1"/>
    <col min="9718" max="9718" width="18.36328125" style="31" customWidth="1"/>
    <col min="9719" max="9719" width="20.26953125" style="31" customWidth="1"/>
    <col min="9720" max="9720" width="22.26953125" style="31" customWidth="1"/>
    <col min="9721" max="9721" width="23.81640625" style="31" customWidth="1"/>
    <col min="9722" max="9722" width="20.81640625" style="31" customWidth="1"/>
    <col min="9723" max="9723" width="9.36328125" style="31" customWidth="1"/>
    <col min="9724" max="9724" width="26.90625" style="31" customWidth="1"/>
    <col min="9725" max="9725" width="16.08984375" style="31" customWidth="1"/>
    <col min="9726" max="9934" width="7.90625" style="31"/>
    <col min="9935" max="9935" width="2.6328125" style="31" customWidth="1"/>
    <col min="9936" max="9936" width="5.90625" style="31" customWidth="1"/>
    <col min="9937" max="9937" width="5.54296875" style="31" customWidth="1"/>
    <col min="9938" max="9941" width="2.6328125" style="31" customWidth="1"/>
    <col min="9942" max="9942" width="8.453125" style="31" customWidth="1"/>
    <col min="9943" max="9943" width="2.6328125" style="31" customWidth="1"/>
    <col min="9944" max="9944" width="31.26953125" style="31" customWidth="1"/>
    <col min="9945" max="9947" width="0" style="31" hidden="1" customWidth="1"/>
    <col min="9948" max="9948" width="24.26953125" style="31" customWidth="1"/>
    <col min="9949" max="9949" width="17.7265625" style="31" customWidth="1"/>
    <col min="9950" max="9950" width="19.7265625" style="31" customWidth="1"/>
    <col min="9951" max="9951" width="20.81640625" style="31" customWidth="1"/>
    <col min="9952" max="9952" width="16.08984375" style="31" customWidth="1"/>
    <col min="9953" max="9953" width="16.7265625" style="31" customWidth="1"/>
    <col min="9954" max="9954" width="15.7265625" style="31" customWidth="1"/>
    <col min="9955" max="9955" width="18.36328125" style="31" customWidth="1"/>
    <col min="9956" max="9956" width="19.81640625" style="31" customWidth="1"/>
    <col min="9957" max="9957" width="23.26953125" style="31" customWidth="1"/>
    <col min="9958" max="9958" width="19.81640625" style="31" customWidth="1"/>
    <col min="9959" max="9959" width="17.08984375" style="31" customWidth="1"/>
    <col min="9960" max="9961" width="24.81640625" style="31" customWidth="1"/>
    <col min="9962" max="9962" width="21.6328125" style="31" customWidth="1"/>
    <col min="9963" max="9963" width="0" style="31" hidden="1" customWidth="1"/>
    <col min="9964" max="9964" width="24.08984375" style="31" customWidth="1"/>
    <col min="9965" max="9965" width="21.1796875" style="31" customWidth="1"/>
    <col min="9966" max="9966" width="23.81640625" style="31" customWidth="1"/>
    <col min="9967" max="9967" width="21.453125" style="31" customWidth="1"/>
    <col min="9968" max="9968" width="15.36328125" style="31" customWidth="1"/>
    <col min="9969" max="9972" width="0" style="31" hidden="1" customWidth="1"/>
    <col min="9973" max="9973" width="2.08984375" style="31" customWidth="1"/>
    <col min="9974" max="9974" width="18.36328125" style="31" customWidth="1"/>
    <col min="9975" max="9975" width="20.26953125" style="31" customWidth="1"/>
    <col min="9976" max="9976" width="22.26953125" style="31" customWidth="1"/>
    <col min="9977" max="9977" width="23.81640625" style="31" customWidth="1"/>
    <col min="9978" max="9978" width="20.81640625" style="31" customWidth="1"/>
    <col min="9979" max="9979" width="9.36328125" style="31" customWidth="1"/>
    <col min="9980" max="9980" width="26.90625" style="31" customWidth="1"/>
    <col min="9981" max="9981" width="16.08984375" style="31" customWidth="1"/>
    <col min="9982" max="10190" width="7.90625" style="31"/>
    <col min="10191" max="10191" width="2.6328125" style="31" customWidth="1"/>
    <col min="10192" max="10192" width="5.90625" style="31" customWidth="1"/>
    <col min="10193" max="10193" width="5.54296875" style="31" customWidth="1"/>
    <col min="10194" max="10197" width="2.6328125" style="31" customWidth="1"/>
    <col min="10198" max="10198" width="8.453125" style="31" customWidth="1"/>
    <col min="10199" max="10199" width="2.6328125" style="31" customWidth="1"/>
    <col min="10200" max="10200" width="31.26953125" style="31" customWidth="1"/>
    <col min="10201" max="10203" width="0" style="31" hidden="1" customWidth="1"/>
    <col min="10204" max="10204" width="24.26953125" style="31" customWidth="1"/>
    <col min="10205" max="10205" width="17.7265625" style="31" customWidth="1"/>
    <col min="10206" max="10206" width="19.7265625" style="31" customWidth="1"/>
    <col min="10207" max="10207" width="20.81640625" style="31" customWidth="1"/>
    <col min="10208" max="10208" width="16.08984375" style="31" customWidth="1"/>
    <col min="10209" max="10209" width="16.7265625" style="31" customWidth="1"/>
    <col min="10210" max="10210" width="15.7265625" style="31" customWidth="1"/>
    <col min="10211" max="10211" width="18.36328125" style="31" customWidth="1"/>
    <col min="10212" max="10212" width="19.81640625" style="31" customWidth="1"/>
    <col min="10213" max="10213" width="23.26953125" style="31" customWidth="1"/>
    <col min="10214" max="10214" width="19.81640625" style="31" customWidth="1"/>
    <col min="10215" max="10215" width="17.08984375" style="31" customWidth="1"/>
    <col min="10216" max="10217" width="24.81640625" style="31" customWidth="1"/>
    <col min="10218" max="10218" width="21.6328125" style="31" customWidth="1"/>
    <col min="10219" max="10219" width="0" style="31" hidden="1" customWidth="1"/>
    <col min="10220" max="10220" width="24.08984375" style="31" customWidth="1"/>
    <col min="10221" max="10221" width="21.1796875" style="31" customWidth="1"/>
    <col min="10222" max="10222" width="23.81640625" style="31" customWidth="1"/>
    <col min="10223" max="10223" width="21.453125" style="31" customWidth="1"/>
    <col min="10224" max="10224" width="15.36328125" style="31" customWidth="1"/>
    <col min="10225" max="10228" width="0" style="31" hidden="1" customWidth="1"/>
    <col min="10229" max="10229" width="2.08984375" style="31" customWidth="1"/>
    <col min="10230" max="10230" width="18.36328125" style="31" customWidth="1"/>
    <col min="10231" max="10231" width="20.26953125" style="31" customWidth="1"/>
    <col min="10232" max="10232" width="22.26953125" style="31" customWidth="1"/>
    <col min="10233" max="10233" width="23.81640625" style="31" customWidth="1"/>
    <col min="10234" max="10234" width="20.81640625" style="31" customWidth="1"/>
    <col min="10235" max="10235" width="9.36328125" style="31" customWidth="1"/>
    <col min="10236" max="10236" width="26.90625" style="31" customWidth="1"/>
    <col min="10237" max="10237" width="16.08984375" style="31" customWidth="1"/>
    <col min="10238" max="10446" width="7.90625" style="31"/>
    <col min="10447" max="10447" width="2.6328125" style="31" customWidth="1"/>
    <col min="10448" max="10448" width="5.90625" style="31" customWidth="1"/>
    <col min="10449" max="10449" width="5.54296875" style="31" customWidth="1"/>
    <col min="10450" max="10453" width="2.6328125" style="31" customWidth="1"/>
    <col min="10454" max="10454" width="8.453125" style="31" customWidth="1"/>
    <col min="10455" max="10455" width="2.6328125" style="31" customWidth="1"/>
    <col min="10456" max="10456" width="31.26953125" style="31" customWidth="1"/>
    <col min="10457" max="10459" width="0" style="31" hidden="1" customWidth="1"/>
    <col min="10460" max="10460" width="24.26953125" style="31" customWidth="1"/>
    <col min="10461" max="10461" width="17.7265625" style="31" customWidth="1"/>
    <col min="10462" max="10462" width="19.7265625" style="31" customWidth="1"/>
    <col min="10463" max="10463" width="20.81640625" style="31" customWidth="1"/>
    <col min="10464" max="10464" width="16.08984375" style="31" customWidth="1"/>
    <col min="10465" max="10465" width="16.7265625" style="31" customWidth="1"/>
    <col min="10466" max="10466" width="15.7265625" style="31" customWidth="1"/>
    <col min="10467" max="10467" width="18.36328125" style="31" customWidth="1"/>
    <col min="10468" max="10468" width="19.81640625" style="31" customWidth="1"/>
    <col min="10469" max="10469" width="23.26953125" style="31" customWidth="1"/>
    <col min="10470" max="10470" width="19.81640625" style="31" customWidth="1"/>
    <col min="10471" max="10471" width="17.08984375" style="31" customWidth="1"/>
    <col min="10472" max="10473" width="24.81640625" style="31" customWidth="1"/>
    <col min="10474" max="10474" width="21.6328125" style="31" customWidth="1"/>
    <col min="10475" max="10475" width="0" style="31" hidden="1" customWidth="1"/>
    <col min="10476" max="10476" width="24.08984375" style="31" customWidth="1"/>
    <col min="10477" max="10477" width="21.1796875" style="31" customWidth="1"/>
    <col min="10478" max="10478" width="23.81640625" style="31" customWidth="1"/>
    <col min="10479" max="10479" width="21.453125" style="31" customWidth="1"/>
    <col min="10480" max="10480" width="15.36328125" style="31" customWidth="1"/>
    <col min="10481" max="10484" width="0" style="31" hidden="1" customWidth="1"/>
    <col min="10485" max="10485" width="2.08984375" style="31" customWidth="1"/>
    <col min="10486" max="10486" width="18.36328125" style="31" customWidth="1"/>
    <col min="10487" max="10487" width="20.26953125" style="31" customWidth="1"/>
    <col min="10488" max="10488" width="22.26953125" style="31" customWidth="1"/>
    <col min="10489" max="10489" width="23.81640625" style="31" customWidth="1"/>
    <col min="10490" max="10490" width="20.81640625" style="31" customWidth="1"/>
    <col min="10491" max="10491" width="9.36328125" style="31" customWidth="1"/>
    <col min="10492" max="10492" width="26.90625" style="31" customWidth="1"/>
    <col min="10493" max="10493" width="16.08984375" style="31" customWidth="1"/>
    <col min="10494" max="10702" width="7.90625" style="31"/>
    <col min="10703" max="10703" width="2.6328125" style="31" customWidth="1"/>
    <col min="10704" max="10704" width="5.90625" style="31" customWidth="1"/>
    <col min="10705" max="10705" width="5.54296875" style="31" customWidth="1"/>
    <col min="10706" max="10709" width="2.6328125" style="31" customWidth="1"/>
    <col min="10710" max="10710" width="8.453125" style="31" customWidth="1"/>
    <col min="10711" max="10711" width="2.6328125" style="31" customWidth="1"/>
    <col min="10712" max="10712" width="31.26953125" style="31" customWidth="1"/>
    <col min="10713" max="10715" width="0" style="31" hidden="1" customWidth="1"/>
    <col min="10716" max="10716" width="24.26953125" style="31" customWidth="1"/>
    <col min="10717" max="10717" width="17.7265625" style="31" customWidth="1"/>
    <col min="10718" max="10718" width="19.7265625" style="31" customWidth="1"/>
    <col min="10719" max="10719" width="20.81640625" style="31" customWidth="1"/>
    <col min="10720" max="10720" width="16.08984375" style="31" customWidth="1"/>
    <col min="10721" max="10721" width="16.7265625" style="31" customWidth="1"/>
    <col min="10722" max="10722" width="15.7265625" style="31" customWidth="1"/>
    <col min="10723" max="10723" width="18.36328125" style="31" customWidth="1"/>
    <col min="10724" max="10724" width="19.81640625" style="31" customWidth="1"/>
    <col min="10725" max="10725" width="23.26953125" style="31" customWidth="1"/>
    <col min="10726" max="10726" width="19.81640625" style="31" customWidth="1"/>
    <col min="10727" max="10727" width="17.08984375" style="31" customWidth="1"/>
    <col min="10728" max="10729" width="24.81640625" style="31" customWidth="1"/>
    <col min="10730" max="10730" width="21.6328125" style="31" customWidth="1"/>
    <col min="10731" max="10731" width="0" style="31" hidden="1" customWidth="1"/>
    <col min="10732" max="10732" width="24.08984375" style="31" customWidth="1"/>
    <col min="10733" max="10733" width="21.1796875" style="31" customWidth="1"/>
    <col min="10734" max="10734" width="23.81640625" style="31" customWidth="1"/>
    <col min="10735" max="10735" width="21.453125" style="31" customWidth="1"/>
    <col min="10736" max="10736" width="15.36328125" style="31" customWidth="1"/>
    <col min="10737" max="10740" width="0" style="31" hidden="1" customWidth="1"/>
    <col min="10741" max="10741" width="2.08984375" style="31" customWidth="1"/>
    <col min="10742" max="10742" width="18.36328125" style="31" customWidth="1"/>
    <col min="10743" max="10743" width="20.26953125" style="31" customWidth="1"/>
    <col min="10744" max="10744" width="22.26953125" style="31" customWidth="1"/>
    <col min="10745" max="10745" width="23.81640625" style="31" customWidth="1"/>
    <col min="10746" max="10746" width="20.81640625" style="31" customWidth="1"/>
    <col min="10747" max="10747" width="9.36328125" style="31" customWidth="1"/>
    <col min="10748" max="10748" width="26.90625" style="31" customWidth="1"/>
    <col min="10749" max="10749" width="16.08984375" style="31" customWidth="1"/>
    <col min="10750" max="10958" width="7.90625" style="31"/>
    <col min="10959" max="10959" width="2.6328125" style="31" customWidth="1"/>
    <col min="10960" max="10960" width="5.90625" style="31" customWidth="1"/>
    <col min="10961" max="10961" width="5.54296875" style="31" customWidth="1"/>
    <col min="10962" max="10965" width="2.6328125" style="31" customWidth="1"/>
    <col min="10966" max="10966" width="8.453125" style="31" customWidth="1"/>
    <col min="10967" max="10967" width="2.6328125" style="31" customWidth="1"/>
    <col min="10968" max="10968" width="31.26953125" style="31" customWidth="1"/>
    <col min="10969" max="10971" width="0" style="31" hidden="1" customWidth="1"/>
    <col min="10972" max="10972" width="24.26953125" style="31" customWidth="1"/>
    <col min="10973" max="10973" width="17.7265625" style="31" customWidth="1"/>
    <col min="10974" max="10974" width="19.7265625" style="31" customWidth="1"/>
    <col min="10975" max="10975" width="20.81640625" style="31" customWidth="1"/>
    <col min="10976" max="10976" width="16.08984375" style="31" customWidth="1"/>
    <col min="10977" max="10977" width="16.7265625" style="31" customWidth="1"/>
    <col min="10978" max="10978" width="15.7265625" style="31" customWidth="1"/>
    <col min="10979" max="10979" width="18.36328125" style="31" customWidth="1"/>
    <col min="10980" max="10980" width="19.81640625" style="31" customWidth="1"/>
    <col min="10981" max="10981" width="23.26953125" style="31" customWidth="1"/>
    <col min="10982" max="10982" width="19.81640625" style="31" customWidth="1"/>
    <col min="10983" max="10983" width="17.08984375" style="31" customWidth="1"/>
    <col min="10984" max="10985" width="24.81640625" style="31" customWidth="1"/>
    <col min="10986" max="10986" width="21.6328125" style="31" customWidth="1"/>
    <col min="10987" max="10987" width="0" style="31" hidden="1" customWidth="1"/>
    <col min="10988" max="10988" width="24.08984375" style="31" customWidth="1"/>
    <col min="10989" max="10989" width="21.1796875" style="31" customWidth="1"/>
    <col min="10990" max="10990" width="23.81640625" style="31" customWidth="1"/>
    <col min="10991" max="10991" width="21.453125" style="31" customWidth="1"/>
    <col min="10992" max="10992" width="15.36328125" style="31" customWidth="1"/>
    <col min="10993" max="10996" width="0" style="31" hidden="1" customWidth="1"/>
    <col min="10997" max="10997" width="2.08984375" style="31" customWidth="1"/>
    <col min="10998" max="10998" width="18.36328125" style="31" customWidth="1"/>
    <col min="10999" max="10999" width="20.26953125" style="31" customWidth="1"/>
    <col min="11000" max="11000" width="22.26953125" style="31" customWidth="1"/>
    <col min="11001" max="11001" width="23.81640625" style="31" customWidth="1"/>
    <col min="11002" max="11002" width="20.81640625" style="31" customWidth="1"/>
    <col min="11003" max="11003" width="9.36328125" style="31" customWidth="1"/>
    <col min="11004" max="11004" width="26.90625" style="31" customWidth="1"/>
    <col min="11005" max="11005" width="16.08984375" style="31" customWidth="1"/>
    <col min="11006" max="11214" width="7.90625" style="31"/>
    <col min="11215" max="11215" width="2.6328125" style="31" customWidth="1"/>
    <col min="11216" max="11216" width="5.90625" style="31" customWidth="1"/>
    <col min="11217" max="11217" width="5.54296875" style="31" customWidth="1"/>
    <col min="11218" max="11221" width="2.6328125" style="31" customWidth="1"/>
    <col min="11222" max="11222" width="8.453125" style="31" customWidth="1"/>
    <col min="11223" max="11223" width="2.6328125" style="31" customWidth="1"/>
    <col min="11224" max="11224" width="31.26953125" style="31" customWidth="1"/>
    <col min="11225" max="11227" width="0" style="31" hidden="1" customWidth="1"/>
    <col min="11228" max="11228" width="24.26953125" style="31" customWidth="1"/>
    <col min="11229" max="11229" width="17.7265625" style="31" customWidth="1"/>
    <col min="11230" max="11230" width="19.7265625" style="31" customWidth="1"/>
    <col min="11231" max="11231" width="20.81640625" style="31" customWidth="1"/>
    <col min="11232" max="11232" width="16.08984375" style="31" customWidth="1"/>
    <col min="11233" max="11233" width="16.7265625" style="31" customWidth="1"/>
    <col min="11234" max="11234" width="15.7265625" style="31" customWidth="1"/>
    <col min="11235" max="11235" width="18.36328125" style="31" customWidth="1"/>
    <col min="11236" max="11236" width="19.81640625" style="31" customWidth="1"/>
    <col min="11237" max="11237" width="23.26953125" style="31" customWidth="1"/>
    <col min="11238" max="11238" width="19.81640625" style="31" customWidth="1"/>
    <col min="11239" max="11239" width="17.08984375" style="31" customWidth="1"/>
    <col min="11240" max="11241" width="24.81640625" style="31" customWidth="1"/>
    <col min="11242" max="11242" width="21.6328125" style="31" customWidth="1"/>
    <col min="11243" max="11243" width="0" style="31" hidden="1" customWidth="1"/>
    <col min="11244" max="11244" width="24.08984375" style="31" customWidth="1"/>
    <col min="11245" max="11245" width="21.1796875" style="31" customWidth="1"/>
    <col min="11246" max="11246" width="23.81640625" style="31" customWidth="1"/>
    <col min="11247" max="11247" width="21.453125" style="31" customWidth="1"/>
    <col min="11248" max="11248" width="15.36328125" style="31" customWidth="1"/>
    <col min="11249" max="11252" width="0" style="31" hidden="1" customWidth="1"/>
    <col min="11253" max="11253" width="2.08984375" style="31" customWidth="1"/>
    <col min="11254" max="11254" width="18.36328125" style="31" customWidth="1"/>
    <col min="11255" max="11255" width="20.26953125" style="31" customWidth="1"/>
    <col min="11256" max="11256" width="22.26953125" style="31" customWidth="1"/>
    <col min="11257" max="11257" width="23.81640625" style="31" customWidth="1"/>
    <col min="11258" max="11258" width="20.81640625" style="31" customWidth="1"/>
    <col min="11259" max="11259" width="9.36328125" style="31" customWidth="1"/>
    <col min="11260" max="11260" width="26.90625" style="31" customWidth="1"/>
    <col min="11261" max="11261" width="16.08984375" style="31" customWidth="1"/>
    <col min="11262" max="11470" width="7.90625" style="31"/>
    <col min="11471" max="11471" width="2.6328125" style="31" customWidth="1"/>
    <col min="11472" max="11472" width="5.90625" style="31" customWidth="1"/>
    <col min="11473" max="11473" width="5.54296875" style="31" customWidth="1"/>
    <col min="11474" max="11477" width="2.6328125" style="31" customWidth="1"/>
    <col min="11478" max="11478" width="8.453125" style="31" customWidth="1"/>
    <col min="11479" max="11479" width="2.6328125" style="31" customWidth="1"/>
    <col min="11480" max="11480" width="31.26953125" style="31" customWidth="1"/>
    <col min="11481" max="11483" width="0" style="31" hidden="1" customWidth="1"/>
    <col min="11484" max="11484" width="24.26953125" style="31" customWidth="1"/>
    <col min="11485" max="11485" width="17.7265625" style="31" customWidth="1"/>
    <col min="11486" max="11486" width="19.7265625" style="31" customWidth="1"/>
    <col min="11487" max="11487" width="20.81640625" style="31" customWidth="1"/>
    <col min="11488" max="11488" width="16.08984375" style="31" customWidth="1"/>
    <col min="11489" max="11489" width="16.7265625" style="31" customWidth="1"/>
    <col min="11490" max="11490" width="15.7265625" style="31" customWidth="1"/>
    <col min="11491" max="11491" width="18.36328125" style="31" customWidth="1"/>
    <col min="11492" max="11492" width="19.81640625" style="31" customWidth="1"/>
    <col min="11493" max="11493" width="23.26953125" style="31" customWidth="1"/>
    <col min="11494" max="11494" width="19.81640625" style="31" customWidth="1"/>
    <col min="11495" max="11495" width="17.08984375" style="31" customWidth="1"/>
    <col min="11496" max="11497" width="24.81640625" style="31" customWidth="1"/>
    <col min="11498" max="11498" width="21.6328125" style="31" customWidth="1"/>
    <col min="11499" max="11499" width="0" style="31" hidden="1" customWidth="1"/>
    <col min="11500" max="11500" width="24.08984375" style="31" customWidth="1"/>
    <col min="11501" max="11501" width="21.1796875" style="31" customWidth="1"/>
    <col min="11502" max="11502" width="23.81640625" style="31" customWidth="1"/>
    <col min="11503" max="11503" width="21.453125" style="31" customWidth="1"/>
    <col min="11504" max="11504" width="15.36328125" style="31" customWidth="1"/>
    <col min="11505" max="11508" width="0" style="31" hidden="1" customWidth="1"/>
    <col min="11509" max="11509" width="2.08984375" style="31" customWidth="1"/>
    <col min="11510" max="11510" width="18.36328125" style="31" customWidth="1"/>
    <col min="11511" max="11511" width="20.26953125" style="31" customWidth="1"/>
    <col min="11512" max="11512" width="22.26953125" style="31" customWidth="1"/>
    <col min="11513" max="11513" width="23.81640625" style="31" customWidth="1"/>
    <col min="11514" max="11514" width="20.81640625" style="31" customWidth="1"/>
    <col min="11515" max="11515" width="9.36328125" style="31" customWidth="1"/>
    <col min="11516" max="11516" width="26.90625" style="31" customWidth="1"/>
    <col min="11517" max="11517" width="16.08984375" style="31" customWidth="1"/>
    <col min="11518" max="11726" width="7.90625" style="31"/>
    <col min="11727" max="11727" width="2.6328125" style="31" customWidth="1"/>
    <col min="11728" max="11728" width="5.90625" style="31" customWidth="1"/>
    <col min="11729" max="11729" width="5.54296875" style="31" customWidth="1"/>
    <col min="11730" max="11733" width="2.6328125" style="31" customWidth="1"/>
    <col min="11734" max="11734" width="8.453125" style="31" customWidth="1"/>
    <col min="11735" max="11735" width="2.6328125" style="31" customWidth="1"/>
    <col min="11736" max="11736" width="31.26953125" style="31" customWidth="1"/>
    <col min="11737" max="11739" width="0" style="31" hidden="1" customWidth="1"/>
    <col min="11740" max="11740" width="24.26953125" style="31" customWidth="1"/>
    <col min="11741" max="11741" width="17.7265625" style="31" customWidth="1"/>
    <col min="11742" max="11742" width="19.7265625" style="31" customWidth="1"/>
    <col min="11743" max="11743" width="20.81640625" style="31" customWidth="1"/>
    <col min="11744" max="11744" width="16.08984375" style="31" customWidth="1"/>
    <col min="11745" max="11745" width="16.7265625" style="31" customWidth="1"/>
    <col min="11746" max="11746" width="15.7265625" style="31" customWidth="1"/>
    <col min="11747" max="11747" width="18.36328125" style="31" customWidth="1"/>
    <col min="11748" max="11748" width="19.81640625" style="31" customWidth="1"/>
    <col min="11749" max="11749" width="23.26953125" style="31" customWidth="1"/>
    <col min="11750" max="11750" width="19.81640625" style="31" customWidth="1"/>
    <col min="11751" max="11751" width="17.08984375" style="31" customWidth="1"/>
    <col min="11752" max="11753" width="24.81640625" style="31" customWidth="1"/>
    <col min="11754" max="11754" width="21.6328125" style="31" customWidth="1"/>
    <col min="11755" max="11755" width="0" style="31" hidden="1" customWidth="1"/>
    <col min="11756" max="11756" width="24.08984375" style="31" customWidth="1"/>
    <col min="11757" max="11757" width="21.1796875" style="31" customWidth="1"/>
    <col min="11758" max="11758" width="23.81640625" style="31" customWidth="1"/>
    <col min="11759" max="11759" width="21.453125" style="31" customWidth="1"/>
    <col min="11760" max="11760" width="15.36328125" style="31" customWidth="1"/>
    <col min="11761" max="11764" width="0" style="31" hidden="1" customWidth="1"/>
    <col min="11765" max="11765" width="2.08984375" style="31" customWidth="1"/>
    <col min="11766" max="11766" width="18.36328125" style="31" customWidth="1"/>
    <col min="11767" max="11767" width="20.26953125" style="31" customWidth="1"/>
    <col min="11768" max="11768" width="22.26953125" style="31" customWidth="1"/>
    <col min="11769" max="11769" width="23.81640625" style="31" customWidth="1"/>
    <col min="11770" max="11770" width="20.81640625" style="31" customWidth="1"/>
    <col min="11771" max="11771" width="9.36328125" style="31" customWidth="1"/>
    <col min="11772" max="11772" width="26.90625" style="31" customWidth="1"/>
    <col min="11773" max="11773" width="16.08984375" style="31" customWidth="1"/>
    <col min="11774" max="11982" width="7.90625" style="31"/>
    <col min="11983" max="11983" width="2.6328125" style="31" customWidth="1"/>
    <col min="11984" max="11984" width="5.90625" style="31" customWidth="1"/>
    <col min="11985" max="11985" width="5.54296875" style="31" customWidth="1"/>
    <col min="11986" max="11989" width="2.6328125" style="31" customWidth="1"/>
    <col min="11990" max="11990" width="8.453125" style="31" customWidth="1"/>
    <col min="11991" max="11991" width="2.6328125" style="31" customWidth="1"/>
    <col min="11992" max="11992" width="31.26953125" style="31" customWidth="1"/>
    <col min="11993" max="11995" width="0" style="31" hidden="1" customWidth="1"/>
    <col min="11996" max="11996" width="24.26953125" style="31" customWidth="1"/>
    <col min="11997" max="11997" width="17.7265625" style="31" customWidth="1"/>
    <col min="11998" max="11998" width="19.7265625" style="31" customWidth="1"/>
    <col min="11999" max="11999" width="20.81640625" style="31" customWidth="1"/>
    <col min="12000" max="12000" width="16.08984375" style="31" customWidth="1"/>
    <col min="12001" max="12001" width="16.7265625" style="31" customWidth="1"/>
    <col min="12002" max="12002" width="15.7265625" style="31" customWidth="1"/>
    <col min="12003" max="12003" width="18.36328125" style="31" customWidth="1"/>
    <col min="12004" max="12004" width="19.81640625" style="31" customWidth="1"/>
    <col min="12005" max="12005" width="23.26953125" style="31" customWidth="1"/>
    <col min="12006" max="12006" width="19.81640625" style="31" customWidth="1"/>
    <col min="12007" max="12007" width="17.08984375" style="31" customWidth="1"/>
    <col min="12008" max="12009" width="24.81640625" style="31" customWidth="1"/>
    <col min="12010" max="12010" width="21.6328125" style="31" customWidth="1"/>
    <col min="12011" max="12011" width="0" style="31" hidden="1" customWidth="1"/>
    <col min="12012" max="12012" width="24.08984375" style="31" customWidth="1"/>
    <col min="12013" max="12013" width="21.1796875" style="31" customWidth="1"/>
    <col min="12014" max="12014" width="23.81640625" style="31" customWidth="1"/>
    <col min="12015" max="12015" width="21.453125" style="31" customWidth="1"/>
    <col min="12016" max="12016" width="15.36328125" style="31" customWidth="1"/>
    <col min="12017" max="12020" width="0" style="31" hidden="1" customWidth="1"/>
    <col min="12021" max="12021" width="2.08984375" style="31" customWidth="1"/>
    <col min="12022" max="12022" width="18.36328125" style="31" customWidth="1"/>
    <col min="12023" max="12023" width="20.26953125" style="31" customWidth="1"/>
    <col min="12024" max="12024" width="22.26953125" style="31" customWidth="1"/>
    <col min="12025" max="12025" width="23.81640625" style="31" customWidth="1"/>
    <col min="12026" max="12026" width="20.81640625" style="31" customWidth="1"/>
    <col min="12027" max="12027" width="9.36328125" style="31" customWidth="1"/>
    <col min="12028" max="12028" width="26.90625" style="31" customWidth="1"/>
    <col min="12029" max="12029" width="16.08984375" style="31" customWidth="1"/>
    <col min="12030" max="12238" width="7.90625" style="31"/>
    <col min="12239" max="12239" width="2.6328125" style="31" customWidth="1"/>
    <col min="12240" max="12240" width="5.90625" style="31" customWidth="1"/>
    <col min="12241" max="12241" width="5.54296875" style="31" customWidth="1"/>
    <col min="12242" max="12245" width="2.6328125" style="31" customWidth="1"/>
    <col min="12246" max="12246" width="8.453125" style="31" customWidth="1"/>
    <col min="12247" max="12247" width="2.6328125" style="31" customWidth="1"/>
    <col min="12248" max="12248" width="31.26953125" style="31" customWidth="1"/>
    <col min="12249" max="12251" width="0" style="31" hidden="1" customWidth="1"/>
    <col min="12252" max="12252" width="24.26953125" style="31" customWidth="1"/>
    <col min="12253" max="12253" width="17.7265625" style="31" customWidth="1"/>
    <col min="12254" max="12254" width="19.7265625" style="31" customWidth="1"/>
    <col min="12255" max="12255" width="20.81640625" style="31" customWidth="1"/>
    <col min="12256" max="12256" width="16.08984375" style="31" customWidth="1"/>
    <col min="12257" max="12257" width="16.7265625" style="31" customWidth="1"/>
    <col min="12258" max="12258" width="15.7265625" style="31" customWidth="1"/>
    <col min="12259" max="12259" width="18.36328125" style="31" customWidth="1"/>
    <col min="12260" max="12260" width="19.81640625" style="31" customWidth="1"/>
    <col min="12261" max="12261" width="23.26953125" style="31" customWidth="1"/>
    <col min="12262" max="12262" width="19.81640625" style="31" customWidth="1"/>
    <col min="12263" max="12263" width="17.08984375" style="31" customWidth="1"/>
    <col min="12264" max="12265" width="24.81640625" style="31" customWidth="1"/>
    <col min="12266" max="12266" width="21.6328125" style="31" customWidth="1"/>
    <col min="12267" max="12267" width="0" style="31" hidden="1" customWidth="1"/>
    <col min="12268" max="12268" width="24.08984375" style="31" customWidth="1"/>
    <col min="12269" max="12269" width="21.1796875" style="31" customWidth="1"/>
    <col min="12270" max="12270" width="23.81640625" style="31" customWidth="1"/>
    <col min="12271" max="12271" width="21.453125" style="31" customWidth="1"/>
    <col min="12272" max="12272" width="15.36328125" style="31" customWidth="1"/>
    <col min="12273" max="12276" width="0" style="31" hidden="1" customWidth="1"/>
    <col min="12277" max="12277" width="2.08984375" style="31" customWidth="1"/>
    <col min="12278" max="12278" width="18.36328125" style="31" customWidth="1"/>
    <col min="12279" max="12279" width="20.26953125" style="31" customWidth="1"/>
    <col min="12280" max="12280" width="22.26953125" style="31" customWidth="1"/>
    <col min="12281" max="12281" width="23.81640625" style="31" customWidth="1"/>
    <col min="12282" max="12282" width="20.81640625" style="31" customWidth="1"/>
    <col min="12283" max="12283" width="9.36328125" style="31" customWidth="1"/>
    <col min="12284" max="12284" width="26.90625" style="31" customWidth="1"/>
    <col min="12285" max="12285" width="16.08984375" style="31" customWidth="1"/>
    <col min="12286" max="12494" width="7.90625" style="31"/>
    <col min="12495" max="12495" width="2.6328125" style="31" customWidth="1"/>
    <col min="12496" max="12496" width="5.90625" style="31" customWidth="1"/>
    <col min="12497" max="12497" width="5.54296875" style="31" customWidth="1"/>
    <col min="12498" max="12501" width="2.6328125" style="31" customWidth="1"/>
    <col min="12502" max="12502" width="8.453125" style="31" customWidth="1"/>
    <col min="12503" max="12503" width="2.6328125" style="31" customWidth="1"/>
    <col min="12504" max="12504" width="31.26953125" style="31" customWidth="1"/>
    <col min="12505" max="12507" width="0" style="31" hidden="1" customWidth="1"/>
    <col min="12508" max="12508" width="24.26953125" style="31" customWidth="1"/>
    <col min="12509" max="12509" width="17.7265625" style="31" customWidth="1"/>
    <col min="12510" max="12510" width="19.7265625" style="31" customWidth="1"/>
    <col min="12511" max="12511" width="20.81640625" style="31" customWidth="1"/>
    <col min="12512" max="12512" width="16.08984375" style="31" customWidth="1"/>
    <col min="12513" max="12513" width="16.7265625" style="31" customWidth="1"/>
    <col min="12514" max="12514" width="15.7265625" style="31" customWidth="1"/>
    <col min="12515" max="12515" width="18.36328125" style="31" customWidth="1"/>
    <col min="12516" max="12516" width="19.81640625" style="31" customWidth="1"/>
    <col min="12517" max="12517" width="23.26953125" style="31" customWidth="1"/>
    <col min="12518" max="12518" width="19.81640625" style="31" customWidth="1"/>
    <col min="12519" max="12519" width="17.08984375" style="31" customWidth="1"/>
    <col min="12520" max="12521" width="24.81640625" style="31" customWidth="1"/>
    <col min="12522" max="12522" width="21.6328125" style="31" customWidth="1"/>
    <col min="12523" max="12523" width="0" style="31" hidden="1" customWidth="1"/>
    <col min="12524" max="12524" width="24.08984375" style="31" customWidth="1"/>
    <col min="12525" max="12525" width="21.1796875" style="31" customWidth="1"/>
    <col min="12526" max="12526" width="23.81640625" style="31" customWidth="1"/>
    <col min="12527" max="12527" width="21.453125" style="31" customWidth="1"/>
    <col min="12528" max="12528" width="15.36328125" style="31" customWidth="1"/>
    <col min="12529" max="12532" width="0" style="31" hidden="1" customWidth="1"/>
    <col min="12533" max="12533" width="2.08984375" style="31" customWidth="1"/>
    <col min="12534" max="12534" width="18.36328125" style="31" customWidth="1"/>
    <col min="12535" max="12535" width="20.26953125" style="31" customWidth="1"/>
    <col min="12536" max="12536" width="22.26953125" style="31" customWidth="1"/>
    <col min="12537" max="12537" width="23.81640625" style="31" customWidth="1"/>
    <col min="12538" max="12538" width="20.81640625" style="31" customWidth="1"/>
    <col min="12539" max="12539" width="9.36328125" style="31" customWidth="1"/>
    <col min="12540" max="12540" width="26.90625" style="31" customWidth="1"/>
    <col min="12541" max="12541" width="16.08984375" style="31" customWidth="1"/>
    <col min="12542" max="12750" width="7.90625" style="31"/>
    <col min="12751" max="12751" width="2.6328125" style="31" customWidth="1"/>
    <col min="12752" max="12752" width="5.90625" style="31" customWidth="1"/>
    <col min="12753" max="12753" width="5.54296875" style="31" customWidth="1"/>
    <col min="12754" max="12757" width="2.6328125" style="31" customWidth="1"/>
    <col min="12758" max="12758" width="8.453125" style="31" customWidth="1"/>
    <col min="12759" max="12759" width="2.6328125" style="31" customWidth="1"/>
    <col min="12760" max="12760" width="31.26953125" style="31" customWidth="1"/>
    <col min="12761" max="12763" width="0" style="31" hidden="1" customWidth="1"/>
    <col min="12764" max="12764" width="24.26953125" style="31" customWidth="1"/>
    <col min="12765" max="12765" width="17.7265625" style="31" customWidth="1"/>
    <col min="12766" max="12766" width="19.7265625" style="31" customWidth="1"/>
    <col min="12767" max="12767" width="20.81640625" style="31" customWidth="1"/>
    <col min="12768" max="12768" width="16.08984375" style="31" customWidth="1"/>
    <col min="12769" max="12769" width="16.7265625" style="31" customWidth="1"/>
    <col min="12770" max="12770" width="15.7265625" style="31" customWidth="1"/>
    <col min="12771" max="12771" width="18.36328125" style="31" customWidth="1"/>
    <col min="12772" max="12772" width="19.81640625" style="31" customWidth="1"/>
    <col min="12773" max="12773" width="23.26953125" style="31" customWidth="1"/>
    <col min="12774" max="12774" width="19.81640625" style="31" customWidth="1"/>
    <col min="12775" max="12775" width="17.08984375" style="31" customWidth="1"/>
    <col min="12776" max="12777" width="24.81640625" style="31" customWidth="1"/>
    <col min="12778" max="12778" width="21.6328125" style="31" customWidth="1"/>
    <col min="12779" max="12779" width="0" style="31" hidden="1" customWidth="1"/>
    <col min="12780" max="12780" width="24.08984375" style="31" customWidth="1"/>
    <col min="12781" max="12781" width="21.1796875" style="31" customWidth="1"/>
    <col min="12782" max="12782" width="23.81640625" style="31" customWidth="1"/>
    <col min="12783" max="12783" width="21.453125" style="31" customWidth="1"/>
    <col min="12784" max="12784" width="15.36328125" style="31" customWidth="1"/>
    <col min="12785" max="12788" width="0" style="31" hidden="1" customWidth="1"/>
    <col min="12789" max="12789" width="2.08984375" style="31" customWidth="1"/>
    <col min="12790" max="12790" width="18.36328125" style="31" customWidth="1"/>
    <col min="12791" max="12791" width="20.26953125" style="31" customWidth="1"/>
    <col min="12792" max="12792" width="22.26953125" style="31" customWidth="1"/>
    <col min="12793" max="12793" width="23.81640625" style="31" customWidth="1"/>
    <col min="12794" max="12794" width="20.81640625" style="31" customWidth="1"/>
    <col min="12795" max="12795" width="9.36328125" style="31" customWidth="1"/>
    <col min="12796" max="12796" width="26.90625" style="31" customWidth="1"/>
    <col min="12797" max="12797" width="16.08984375" style="31" customWidth="1"/>
    <col min="12798" max="13006" width="7.90625" style="31"/>
    <col min="13007" max="13007" width="2.6328125" style="31" customWidth="1"/>
    <col min="13008" max="13008" width="5.90625" style="31" customWidth="1"/>
    <col min="13009" max="13009" width="5.54296875" style="31" customWidth="1"/>
    <col min="13010" max="13013" width="2.6328125" style="31" customWidth="1"/>
    <col min="13014" max="13014" width="8.453125" style="31" customWidth="1"/>
    <col min="13015" max="13015" width="2.6328125" style="31" customWidth="1"/>
    <col min="13016" max="13016" width="31.26953125" style="31" customWidth="1"/>
    <col min="13017" max="13019" width="0" style="31" hidden="1" customWidth="1"/>
    <col min="13020" max="13020" width="24.26953125" style="31" customWidth="1"/>
    <col min="13021" max="13021" width="17.7265625" style="31" customWidth="1"/>
    <col min="13022" max="13022" width="19.7265625" style="31" customWidth="1"/>
    <col min="13023" max="13023" width="20.81640625" style="31" customWidth="1"/>
    <col min="13024" max="13024" width="16.08984375" style="31" customWidth="1"/>
    <col min="13025" max="13025" width="16.7265625" style="31" customWidth="1"/>
    <col min="13026" max="13026" width="15.7265625" style="31" customWidth="1"/>
    <col min="13027" max="13027" width="18.36328125" style="31" customWidth="1"/>
    <col min="13028" max="13028" width="19.81640625" style="31" customWidth="1"/>
    <col min="13029" max="13029" width="23.26953125" style="31" customWidth="1"/>
    <col min="13030" max="13030" width="19.81640625" style="31" customWidth="1"/>
    <col min="13031" max="13031" width="17.08984375" style="31" customWidth="1"/>
    <col min="13032" max="13033" width="24.81640625" style="31" customWidth="1"/>
    <col min="13034" max="13034" width="21.6328125" style="31" customWidth="1"/>
    <col min="13035" max="13035" width="0" style="31" hidden="1" customWidth="1"/>
    <col min="13036" max="13036" width="24.08984375" style="31" customWidth="1"/>
    <col min="13037" max="13037" width="21.1796875" style="31" customWidth="1"/>
    <col min="13038" max="13038" width="23.81640625" style="31" customWidth="1"/>
    <col min="13039" max="13039" width="21.453125" style="31" customWidth="1"/>
    <col min="13040" max="13040" width="15.36328125" style="31" customWidth="1"/>
    <col min="13041" max="13044" width="0" style="31" hidden="1" customWidth="1"/>
    <col min="13045" max="13045" width="2.08984375" style="31" customWidth="1"/>
    <col min="13046" max="13046" width="18.36328125" style="31" customWidth="1"/>
    <col min="13047" max="13047" width="20.26953125" style="31" customWidth="1"/>
    <col min="13048" max="13048" width="22.26953125" style="31" customWidth="1"/>
    <col min="13049" max="13049" width="23.81640625" style="31" customWidth="1"/>
    <col min="13050" max="13050" width="20.81640625" style="31" customWidth="1"/>
    <col min="13051" max="13051" width="9.36328125" style="31" customWidth="1"/>
    <col min="13052" max="13052" width="26.90625" style="31" customWidth="1"/>
    <col min="13053" max="13053" width="16.08984375" style="31" customWidth="1"/>
    <col min="13054" max="13262" width="7.90625" style="31"/>
    <col min="13263" max="13263" width="2.6328125" style="31" customWidth="1"/>
    <col min="13264" max="13264" width="5.90625" style="31" customWidth="1"/>
    <col min="13265" max="13265" width="5.54296875" style="31" customWidth="1"/>
    <col min="13266" max="13269" width="2.6328125" style="31" customWidth="1"/>
    <col min="13270" max="13270" width="8.453125" style="31" customWidth="1"/>
    <col min="13271" max="13271" width="2.6328125" style="31" customWidth="1"/>
    <col min="13272" max="13272" width="31.26953125" style="31" customWidth="1"/>
    <col min="13273" max="13275" width="0" style="31" hidden="1" customWidth="1"/>
    <col min="13276" max="13276" width="24.26953125" style="31" customWidth="1"/>
    <col min="13277" max="13277" width="17.7265625" style="31" customWidth="1"/>
    <col min="13278" max="13278" width="19.7265625" style="31" customWidth="1"/>
    <col min="13279" max="13279" width="20.81640625" style="31" customWidth="1"/>
    <col min="13280" max="13280" width="16.08984375" style="31" customWidth="1"/>
    <col min="13281" max="13281" width="16.7265625" style="31" customWidth="1"/>
    <col min="13282" max="13282" width="15.7265625" style="31" customWidth="1"/>
    <col min="13283" max="13283" width="18.36328125" style="31" customWidth="1"/>
    <col min="13284" max="13284" width="19.81640625" style="31" customWidth="1"/>
    <col min="13285" max="13285" width="23.26953125" style="31" customWidth="1"/>
    <col min="13286" max="13286" width="19.81640625" style="31" customWidth="1"/>
    <col min="13287" max="13287" width="17.08984375" style="31" customWidth="1"/>
    <col min="13288" max="13289" width="24.81640625" style="31" customWidth="1"/>
    <col min="13290" max="13290" width="21.6328125" style="31" customWidth="1"/>
    <col min="13291" max="13291" width="0" style="31" hidden="1" customWidth="1"/>
    <col min="13292" max="13292" width="24.08984375" style="31" customWidth="1"/>
    <col min="13293" max="13293" width="21.1796875" style="31" customWidth="1"/>
    <col min="13294" max="13294" width="23.81640625" style="31" customWidth="1"/>
    <col min="13295" max="13295" width="21.453125" style="31" customWidth="1"/>
    <col min="13296" max="13296" width="15.36328125" style="31" customWidth="1"/>
    <col min="13297" max="13300" width="0" style="31" hidden="1" customWidth="1"/>
    <col min="13301" max="13301" width="2.08984375" style="31" customWidth="1"/>
    <col min="13302" max="13302" width="18.36328125" style="31" customWidth="1"/>
    <col min="13303" max="13303" width="20.26953125" style="31" customWidth="1"/>
    <col min="13304" max="13304" width="22.26953125" style="31" customWidth="1"/>
    <col min="13305" max="13305" width="23.81640625" style="31" customWidth="1"/>
    <col min="13306" max="13306" width="20.81640625" style="31" customWidth="1"/>
    <col min="13307" max="13307" width="9.36328125" style="31" customWidth="1"/>
    <col min="13308" max="13308" width="26.90625" style="31" customWidth="1"/>
    <col min="13309" max="13309" width="16.08984375" style="31" customWidth="1"/>
    <col min="13310" max="13518" width="7.90625" style="31"/>
    <col min="13519" max="13519" width="2.6328125" style="31" customWidth="1"/>
    <col min="13520" max="13520" width="5.90625" style="31" customWidth="1"/>
    <col min="13521" max="13521" width="5.54296875" style="31" customWidth="1"/>
    <col min="13522" max="13525" width="2.6328125" style="31" customWidth="1"/>
    <col min="13526" max="13526" width="8.453125" style="31" customWidth="1"/>
    <col min="13527" max="13527" width="2.6328125" style="31" customWidth="1"/>
    <col min="13528" max="13528" width="31.26953125" style="31" customWidth="1"/>
    <col min="13529" max="13531" width="0" style="31" hidden="1" customWidth="1"/>
    <col min="13532" max="13532" width="24.26953125" style="31" customWidth="1"/>
    <col min="13533" max="13533" width="17.7265625" style="31" customWidth="1"/>
    <col min="13534" max="13534" width="19.7265625" style="31" customWidth="1"/>
    <col min="13535" max="13535" width="20.81640625" style="31" customWidth="1"/>
    <col min="13536" max="13536" width="16.08984375" style="31" customWidth="1"/>
    <col min="13537" max="13537" width="16.7265625" style="31" customWidth="1"/>
    <col min="13538" max="13538" width="15.7265625" style="31" customWidth="1"/>
    <col min="13539" max="13539" width="18.36328125" style="31" customWidth="1"/>
    <col min="13540" max="13540" width="19.81640625" style="31" customWidth="1"/>
    <col min="13541" max="13541" width="23.26953125" style="31" customWidth="1"/>
    <col min="13542" max="13542" width="19.81640625" style="31" customWidth="1"/>
    <col min="13543" max="13543" width="17.08984375" style="31" customWidth="1"/>
    <col min="13544" max="13545" width="24.81640625" style="31" customWidth="1"/>
    <col min="13546" max="13546" width="21.6328125" style="31" customWidth="1"/>
    <col min="13547" max="13547" width="0" style="31" hidden="1" customWidth="1"/>
    <col min="13548" max="13548" width="24.08984375" style="31" customWidth="1"/>
    <col min="13549" max="13549" width="21.1796875" style="31" customWidth="1"/>
    <col min="13550" max="13550" width="23.81640625" style="31" customWidth="1"/>
    <col min="13551" max="13551" width="21.453125" style="31" customWidth="1"/>
    <col min="13552" max="13552" width="15.36328125" style="31" customWidth="1"/>
    <col min="13553" max="13556" width="0" style="31" hidden="1" customWidth="1"/>
    <col min="13557" max="13557" width="2.08984375" style="31" customWidth="1"/>
    <col min="13558" max="13558" width="18.36328125" style="31" customWidth="1"/>
    <col min="13559" max="13559" width="20.26953125" style="31" customWidth="1"/>
    <col min="13560" max="13560" width="22.26953125" style="31" customWidth="1"/>
    <col min="13561" max="13561" width="23.81640625" style="31" customWidth="1"/>
    <col min="13562" max="13562" width="20.81640625" style="31" customWidth="1"/>
    <col min="13563" max="13563" width="9.36328125" style="31" customWidth="1"/>
    <col min="13564" max="13564" width="26.90625" style="31" customWidth="1"/>
    <col min="13565" max="13565" width="16.08984375" style="31" customWidth="1"/>
    <col min="13566" max="13774" width="7.90625" style="31"/>
    <col min="13775" max="13775" width="2.6328125" style="31" customWidth="1"/>
    <col min="13776" max="13776" width="5.90625" style="31" customWidth="1"/>
    <col min="13777" max="13777" width="5.54296875" style="31" customWidth="1"/>
    <col min="13778" max="13781" width="2.6328125" style="31" customWidth="1"/>
    <col min="13782" max="13782" width="8.453125" style="31" customWidth="1"/>
    <col min="13783" max="13783" width="2.6328125" style="31" customWidth="1"/>
    <col min="13784" max="13784" width="31.26953125" style="31" customWidth="1"/>
    <col min="13785" max="13787" width="0" style="31" hidden="1" customWidth="1"/>
    <col min="13788" max="13788" width="24.26953125" style="31" customWidth="1"/>
    <col min="13789" max="13789" width="17.7265625" style="31" customWidth="1"/>
    <col min="13790" max="13790" width="19.7265625" style="31" customWidth="1"/>
    <col min="13791" max="13791" width="20.81640625" style="31" customWidth="1"/>
    <col min="13792" max="13792" width="16.08984375" style="31" customWidth="1"/>
    <col min="13793" max="13793" width="16.7265625" style="31" customWidth="1"/>
    <col min="13794" max="13794" width="15.7265625" style="31" customWidth="1"/>
    <col min="13795" max="13795" width="18.36328125" style="31" customWidth="1"/>
    <col min="13796" max="13796" width="19.81640625" style="31" customWidth="1"/>
    <col min="13797" max="13797" width="23.26953125" style="31" customWidth="1"/>
    <col min="13798" max="13798" width="19.81640625" style="31" customWidth="1"/>
    <col min="13799" max="13799" width="17.08984375" style="31" customWidth="1"/>
    <col min="13800" max="13801" width="24.81640625" style="31" customWidth="1"/>
    <col min="13802" max="13802" width="21.6328125" style="31" customWidth="1"/>
    <col min="13803" max="13803" width="0" style="31" hidden="1" customWidth="1"/>
    <col min="13804" max="13804" width="24.08984375" style="31" customWidth="1"/>
    <col min="13805" max="13805" width="21.1796875" style="31" customWidth="1"/>
    <col min="13806" max="13806" width="23.81640625" style="31" customWidth="1"/>
    <col min="13807" max="13807" width="21.453125" style="31" customWidth="1"/>
    <col min="13808" max="13808" width="15.36328125" style="31" customWidth="1"/>
    <col min="13809" max="13812" width="0" style="31" hidden="1" customWidth="1"/>
    <col min="13813" max="13813" width="2.08984375" style="31" customWidth="1"/>
    <col min="13814" max="13814" width="18.36328125" style="31" customWidth="1"/>
    <col min="13815" max="13815" width="20.26953125" style="31" customWidth="1"/>
    <col min="13816" max="13816" width="22.26953125" style="31" customWidth="1"/>
    <col min="13817" max="13817" width="23.81640625" style="31" customWidth="1"/>
    <col min="13818" max="13818" width="20.81640625" style="31" customWidth="1"/>
    <col min="13819" max="13819" width="9.36328125" style="31" customWidth="1"/>
    <col min="13820" max="13820" width="26.90625" style="31" customWidth="1"/>
    <col min="13821" max="13821" width="16.08984375" style="31" customWidth="1"/>
    <col min="13822" max="14030" width="7.90625" style="31"/>
    <col min="14031" max="14031" width="2.6328125" style="31" customWidth="1"/>
    <col min="14032" max="14032" width="5.90625" style="31" customWidth="1"/>
    <col min="14033" max="14033" width="5.54296875" style="31" customWidth="1"/>
    <col min="14034" max="14037" width="2.6328125" style="31" customWidth="1"/>
    <col min="14038" max="14038" width="8.453125" style="31" customWidth="1"/>
    <col min="14039" max="14039" width="2.6328125" style="31" customWidth="1"/>
    <col min="14040" max="14040" width="31.26953125" style="31" customWidth="1"/>
    <col min="14041" max="14043" width="0" style="31" hidden="1" customWidth="1"/>
    <col min="14044" max="14044" width="24.26953125" style="31" customWidth="1"/>
    <col min="14045" max="14045" width="17.7265625" style="31" customWidth="1"/>
    <col min="14046" max="14046" width="19.7265625" style="31" customWidth="1"/>
    <col min="14047" max="14047" width="20.81640625" style="31" customWidth="1"/>
    <col min="14048" max="14048" width="16.08984375" style="31" customWidth="1"/>
    <col min="14049" max="14049" width="16.7265625" style="31" customWidth="1"/>
    <col min="14050" max="14050" width="15.7265625" style="31" customWidth="1"/>
    <col min="14051" max="14051" width="18.36328125" style="31" customWidth="1"/>
    <col min="14052" max="14052" width="19.81640625" style="31" customWidth="1"/>
    <col min="14053" max="14053" width="23.26953125" style="31" customWidth="1"/>
    <col min="14054" max="14054" width="19.81640625" style="31" customWidth="1"/>
    <col min="14055" max="14055" width="17.08984375" style="31" customWidth="1"/>
    <col min="14056" max="14057" width="24.81640625" style="31" customWidth="1"/>
    <col min="14058" max="14058" width="21.6328125" style="31" customWidth="1"/>
    <col min="14059" max="14059" width="0" style="31" hidden="1" customWidth="1"/>
    <col min="14060" max="14060" width="24.08984375" style="31" customWidth="1"/>
    <col min="14061" max="14061" width="21.1796875" style="31" customWidth="1"/>
    <col min="14062" max="14062" width="23.81640625" style="31" customWidth="1"/>
    <col min="14063" max="14063" width="21.453125" style="31" customWidth="1"/>
    <col min="14064" max="14064" width="15.36328125" style="31" customWidth="1"/>
    <col min="14065" max="14068" width="0" style="31" hidden="1" customWidth="1"/>
    <col min="14069" max="14069" width="2.08984375" style="31" customWidth="1"/>
    <col min="14070" max="14070" width="18.36328125" style="31" customWidth="1"/>
    <col min="14071" max="14071" width="20.26953125" style="31" customWidth="1"/>
    <col min="14072" max="14072" width="22.26953125" style="31" customWidth="1"/>
    <col min="14073" max="14073" width="23.81640625" style="31" customWidth="1"/>
    <col min="14074" max="14074" width="20.81640625" style="31" customWidth="1"/>
    <col min="14075" max="14075" width="9.36328125" style="31" customWidth="1"/>
    <col min="14076" max="14076" width="26.90625" style="31" customWidth="1"/>
    <col min="14077" max="14077" width="16.08984375" style="31" customWidth="1"/>
    <col min="14078" max="14286" width="7.90625" style="31"/>
    <col min="14287" max="14287" width="2.6328125" style="31" customWidth="1"/>
    <col min="14288" max="14288" width="5.90625" style="31" customWidth="1"/>
    <col min="14289" max="14289" width="5.54296875" style="31" customWidth="1"/>
    <col min="14290" max="14293" width="2.6328125" style="31" customWidth="1"/>
    <col min="14294" max="14294" width="8.453125" style="31" customWidth="1"/>
    <col min="14295" max="14295" width="2.6328125" style="31" customWidth="1"/>
    <col min="14296" max="14296" width="31.26953125" style="31" customWidth="1"/>
    <col min="14297" max="14299" width="0" style="31" hidden="1" customWidth="1"/>
    <col min="14300" max="14300" width="24.26953125" style="31" customWidth="1"/>
    <col min="14301" max="14301" width="17.7265625" style="31" customWidth="1"/>
    <col min="14302" max="14302" width="19.7265625" style="31" customWidth="1"/>
    <col min="14303" max="14303" width="20.81640625" style="31" customWidth="1"/>
    <col min="14304" max="14304" width="16.08984375" style="31" customWidth="1"/>
    <col min="14305" max="14305" width="16.7265625" style="31" customWidth="1"/>
    <col min="14306" max="14306" width="15.7265625" style="31" customWidth="1"/>
    <col min="14307" max="14307" width="18.36328125" style="31" customWidth="1"/>
    <col min="14308" max="14308" width="19.81640625" style="31" customWidth="1"/>
    <col min="14309" max="14309" width="23.26953125" style="31" customWidth="1"/>
    <col min="14310" max="14310" width="19.81640625" style="31" customWidth="1"/>
    <col min="14311" max="14311" width="17.08984375" style="31" customWidth="1"/>
    <col min="14312" max="14313" width="24.81640625" style="31" customWidth="1"/>
    <col min="14314" max="14314" width="21.6328125" style="31" customWidth="1"/>
    <col min="14315" max="14315" width="0" style="31" hidden="1" customWidth="1"/>
    <col min="14316" max="14316" width="24.08984375" style="31" customWidth="1"/>
    <col min="14317" max="14317" width="21.1796875" style="31" customWidth="1"/>
    <col min="14318" max="14318" width="23.81640625" style="31" customWidth="1"/>
    <col min="14319" max="14319" width="21.453125" style="31" customWidth="1"/>
    <col min="14320" max="14320" width="15.36328125" style="31" customWidth="1"/>
    <col min="14321" max="14324" width="0" style="31" hidden="1" customWidth="1"/>
    <col min="14325" max="14325" width="2.08984375" style="31" customWidth="1"/>
    <col min="14326" max="14326" width="18.36328125" style="31" customWidth="1"/>
    <col min="14327" max="14327" width="20.26953125" style="31" customWidth="1"/>
    <col min="14328" max="14328" width="22.26953125" style="31" customWidth="1"/>
    <col min="14329" max="14329" width="23.81640625" style="31" customWidth="1"/>
    <col min="14330" max="14330" width="20.81640625" style="31" customWidth="1"/>
    <col min="14331" max="14331" width="9.36328125" style="31" customWidth="1"/>
    <col min="14332" max="14332" width="26.90625" style="31" customWidth="1"/>
    <col min="14333" max="14333" width="16.08984375" style="31" customWidth="1"/>
    <col min="14334" max="14542" width="7.90625" style="31"/>
    <col min="14543" max="14543" width="2.6328125" style="31" customWidth="1"/>
    <col min="14544" max="14544" width="5.90625" style="31" customWidth="1"/>
    <col min="14545" max="14545" width="5.54296875" style="31" customWidth="1"/>
    <col min="14546" max="14549" width="2.6328125" style="31" customWidth="1"/>
    <col min="14550" max="14550" width="8.453125" style="31" customWidth="1"/>
    <col min="14551" max="14551" width="2.6328125" style="31" customWidth="1"/>
    <col min="14552" max="14552" width="31.26953125" style="31" customWidth="1"/>
    <col min="14553" max="14555" width="0" style="31" hidden="1" customWidth="1"/>
    <col min="14556" max="14556" width="24.26953125" style="31" customWidth="1"/>
    <col min="14557" max="14557" width="17.7265625" style="31" customWidth="1"/>
    <col min="14558" max="14558" width="19.7265625" style="31" customWidth="1"/>
    <col min="14559" max="14559" width="20.81640625" style="31" customWidth="1"/>
    <col min="14560" max="14560" width="16.08984375" style="31" customWidth="1"/>
    <col min="14561" max="14561" width="16.7265625" style="31" customWidth="1"/>
    <col min="14562" max="14562" width="15.7265625" style="31" customWidth="1"/>
    <col min="14563" max="14563" width="18.36328125" style="31" customWidth="1"/>
    <col min="14564" max="14564" width="19.81640625" style="31" customWidth="1"/>
    <col min="14565" max="14565" width="23.26953125" style="31" customWidth="1"/>
    <col min="14566" max="14566" width="19.81640625" style="31" customWidth="1"/>
    <col min="14567" max="14567" width="17.08984375" style="31" customWidth="1"/>
    <col min="14568" max="14569" width="24.81640625" style="31" customWidth="1"/>
    <col min="14570" max="14570" width="21.6328125" style="31" customWidth="1"/>
    <col min="14571" max="14571" width="0" style="31" hidden="1" customWidth="1"/>
    <col min="14572" max="14572" width="24.08984375" style="31" customWidth="1"/>
    <col min="14573" max="14573" width="21.1796875" style="31" customWidth="1"/>
    <col min="14574" max="14574" width="23.81640625" style="31" customWidth="1"/>
    <col min="14575" max="14575" width="21.453125" style="31" customWidth="1"/>
    <col min="14576" max="14576" width="15.36328125" style="31" customWidth="1"/>
    <col min="14577" max="14580" width="0" style="31" hidden="1" customWidth="1"/>
    <col min="14581" max="14581" width="2.08984375" style="31" customWidth="1"/>
    <col min="14582" max="14582" width="18.36328125" style="31" customWidth="1"/>
    <col min="14583" max="14583" width="20.26953125" style="31" customWidth="1"/>
    <col min="14584" max="14584" width="22.26953125" style="31" customWidth="1"/>
    <col min="14585" max="14585" width="23.81640625" style="31" customWidth="1"/>
    <col min="14586" max="14586" width="20.81640625" style="31" customWidth="1"/>
    <col min="14587" max="14587" width="9.36328125" style="31" customWidth="1"/>
    <col min="14588" max="14588" width="26.90625" style="31" customWidth="1"/>
    <col min="14589" max="14589" width="16.08984375" style="31" customWidth="1"/>
    <col min="14590" max="14798" width="7.90625" style="31"/>
    <col min="14799" max="14799" width="2.6328125" style="31" customWidth="1"/>
    <col min="14800" max="14800" width="5.90625" style="31" customWidth="1"/>
    <col min="14801" max="14801" width="5.54296875" style="31" customWidth="1"/>
    <col min="14802" max="14805" width="2.6328125" style="31" customWidth="1"/>
    <col min="14806" max="14806" width="8.453125" style="31" customWidth="1"/>
    <col min="14807" max="14807" width="2.6328125" style="31" customWidth="1"/>
    <col min="14808" max="14808" width="31.26953125" style="31" customWidth="1"/>
    <col min="14809" max="14811" width="0" style="31" hidden="1" customWidth="1"/>
    <col min="14812" max="14812" width="24.26953125" style="31" customWidth="1"/>
    <col min="14813" max="14813" width="17.7265625" style="31" customWidth="1"/>
    <col min="14814" max="14814" width="19.7265625" style="31" customWidth="1"/>
    <col min="14815" max="14815" width="20.81640625" style="31" customWidth="1"/>
    <col min="14816" max="14816" width="16.08984375" style="31" customWidth="1"/>
    <col min="14817" max="14817" width="16.7265625" style="31" customWidth="1"/>
    <col min="14818" max="14818" width="15.7265625" style="31" customWidth="1"/>
    <col min="14819" max="14819" width="18.36328125" style="31" customWidth="1"/>
    <col min="14820" max="14820" width="19.81640625" style="31" customWidth="1"/>
    <col min="14821" max="14821" width="23.26953125" style="31" customWidth="1"/>
    <col min="14822" max="14822" width="19.81640625" style="31" customWidth="1"/>
    <col min="14823" max="14823" width="17.08984375" style="31" customWidth="1"/>
    <col min="14824" max="14825" width="24.81640625" style="31" customWidth="1"/>
    <col min="14826" max="14826" width="21.6328125" style="31" customWidth="1"/>
    <col min="14827" max="14827" width="0" style="31" hidden="1" customWidth="1"/>
    <col min="14828" max="14828" width="24.08984375" style="31" customWidth="1"/>
    <col min="14829" max="14829" width="21.1796875" style="31" customWidth="1"/>
    <col min="14830" max="14830" width="23.81640625" style="31" customWidth="1"/>
    <col min="14831" max="14831" width="21.453125" style="31" customWidth="1"/>
    <col min="14832" max="14832" width="15.36328125" style="31" customWidth="1"/>
    <col min="14833" max="14836" width="0" style="31" hidden="1" customWidth="1"/>
    <col min="14837" max="14837" width="2.08984375" style="31" customWidth="1"/>
    <col min="14838" max="14838" width="18.36328125" style="31" customWidth="1"/>
    <col min="14839" max="14839" width="20.26953125" style="31" customWidth="1"/>
    <col min="14840" max="14840" width="22.26953125" style="31" customWidth="1"/>
    <col min="14841" max="14841" width="23.81640625" style="31" customWidth="1"/>
    <col min="14842" max="14842" width="20.81640625" style="31" customWidth="1"/>
    <col min="14843" max="14843" width="9.36328125" style="31" customWidth="1"/>
    <col min="14844" max="14844" width="26.90625" style="31" customWidth="1"/>
    <col min="14845" max="14845" width="16.08984375" style="31" customWidth="1"/>
    <col min="14846" max="15054" width="7.90625" style="31"/>
    <col min="15055" max="15055" width="2.6328125" style="31" customWidth="1"/>
    <col min="15056" max="15056" width="5.90625" style="31" customWidth="1"/>
    <col min="15057" max="15057" width="5.54296875" style="31" customWidth="1"/>
    <col min="15058" max="15061" width="2.6328125" style="31" customWidth="1"/>
    <col min="15062" max="15062" width="8.453125" style="31" customWidth="1"/>
    <col min="15063" max="15063" width="2.6328125" style="31" customWidth="1"/>
    <col min="15064" max="15064" width="31.26953125" style="31" customWidth="1"/>
    <col min="15065" max="15067" width="0" style="31" hidden="1" customWidth="1"/>
    <col min="15068" max="15068" width="24.26953125" style="31" customWidth="1"/>
    <col min="15069" max="15069" width="17.7265625" style="31" customWidth="1"/>
    <col min="15070" max="15070" width="19.7265625" style="31" customWidth="1"/>
    <col min="15071" max="15071" width="20.81640625" style="31" customWidth="1"/>
    <col min="15072" max="15072" width="16.08984375" style="31" customWidth="1"/>
    <col min="15073" max="15073" width="16.7265625" style="31" customWidth="1"/>
    <col min="15074" max="15074" width="15.7265625" style="31" customWidth="1"/>
    <col min="15075" max="15075" width="18.36328125" style="31" customWidth="1"/>
    <col min="15076" max="15076" width="19.81640625" style="31" customWidth="1"/>
    <col min="15077" max="15077" width="23.26953125" style="31" customWidth="1"/>
    <col min="15078" max="15078" width="19.81640625" style="31" customWidth="1"/>
    <col min="15079" max="15079" width="17.08984375" style="31" customWidth="1"/>
    <col min="15080" max="15081" width="24.81640625" style="31" customWidth="1"/>
    <col min="15082" max="15082" width="21.6328125" style="31" customWidth="1"/>
    <col min="15083" max="15083" width="0" style="31" hidden="1" customWidth="1"/>
    <col min="15084" max="15084" width="24.08984375" style="31" customWidth="1"/>
    <col min="15085" max="15085" width="21.1796875" style="31" customWidth="1"/>
    <col min="15086" max="15086" width="23.81640625" style="31" customWidth="1"/>
    <col min="15087" max="15087" width="21.453125" style="31" customWidth="1"/>
    <col min="15088" max="15088" width="15.36328125" style="31" customWidth="1"/>
    <col min="15089" max="15092" width="0" style="31" hidden="1" customWidth="1"/>
    <col min="15093" max="15093" width="2.08984375" style="31" customWidth="1"/>
    <col min="15094" max="15094" width="18.36328125" style="31" customWidth="1"/>
    <col min="15095" max="15095" width="20.26953125" style="31" customWidth="1"/>
    <col min="15096" max="15096" width="22.26953125" style="31" customWidth="1"/>
    <col min="15097" max="15097" width="23.81640625" style="31" customWidth="1"/>
    <col min="15098" max="15098" width="20.81640625" style="31" customWidth="1"/>
    <col min="15099" max="15099" width="9.36328125" style="31" customWidth="1"/>
    <col min="15100" max="15100" width="26.90625" style="31" customWidth="1"/>
    <col min="15101" max="15101" width="16.08984375" style="31" customWidth="1"/>
    <col min="15102" max="15310" width="7.90625" style="31"/>
    <col min="15311" max="15311" width="2.6328125" style="31" customWidth="1"/>
    <col min="15312" max="15312" width="5.90625" style="31" customWidth="1"/>
    <col min="15313" max="15313" width="5.54296875" style="31" customWidth="1"/>
    <col min="15314" max="15317" width="2.6328125" style="31" customWidth="1"/>
    <col min="15318" max="15318" width="8.453125" style="31" customWidth="1"/>
    <col min="15319" max="15319" width="2.6328125" style="31" customWidth="1"/>
    <col min="15320" max="15320" width="31.26953125" style="31" customWidth="1"/>
    <col min="15321" max="15323" width="0" style="31" hidden="1" customWidth="1"/>
    <col min="15324" max="15324" width="24.26953125" style="31" customWidth="1"/>
    <col min="15325" max="15325" width="17.7265625" style="31" customWidth="1"/>
    <col min="15326" max="15326" width="19.7265625" style="31" customWidth="1"/>
    <col min="15327" max="15327" width="20.81640625" style="31" customWidth="1"/>
    <col min="15328" max="15328" width="16.08984375" style="31" customWidth="1"/>
    <col min="15329" max="15329" width="16.7265625" style="31" customWidth="1"/>
    <col min="15330" max="15330" width="15.7265625" style="31" customWidth="1"/>
    <col min="15331" max="15331" width="18.36328125" style="31" customWidth="1"/>
    <col min="15332" max="15332" width="19.81640625" style="31" customWidth="1"/>
    <col min="15333" max="15333" width="23.26953125" style="31" customWidth="1"/>
    <col min="15334" max="15334" width="19.81640625" style="31" customWidth="1"/>
    <col min="15335" max="15335" width="17.08984375" style="31" customWidth="1"/>
    <col min="15336" max="15337" width="24.81640625" style="31" customWidth="1"/>
    <col min="15338" max="15338" width="21.6328125" style="31" customWidth="1"/>
    <col min="15339" max="15339" width="0" style="31" hidden="1" customWidth="1"/>
    <col min="15340" max="15340" width="24.08984375" style="31" customWidth="1"/>
    <col min="15341" max="15341" width="21.1796875" style="31" customWidth="1"/>
    <col min="15342" max="15342" width="23.81640625" style="31" customWidth="1"/>
    <col min="15343" max="15343" width="21.453125" style="31" customWidth="1"/>
    <col min="15344" max="15344" width="15.36328125" style="31" customWidth="1"/>
    <col min="15345" max="15348" width="0" style="31" hidden="1" customWidth="1"/>
    <col min="15349" max="15349" width="2.08984375" style="31" customWidth="1"/>
    <col min="15350" max="15350" width="18.36328125" style="31" customWidth="1"/>
    <col min="15351" max="15351" width="20.26953125" style="31" customWidth="1"/>
    <col min="15352" max="15352" width="22.26953125" style="31" customWidth="1"/>
    <col min="15353" max="15353" width="23.81640625" style="31" customWidth="1"/>
    <col min="15354" max="15354" width="20.81640625" style="31" customWidth="1"/>
    <col min="15355" max="15355" width="9.36328125" style="31" customWidth="1"/>
    <col min="15356" max="15356" width="26.90625" style="31" customWidth="1"/>
    <col min="15357" max="15357" width="16.08984375" style="31" customWidth="1"/>
    <col min="15358" max="15566" width="7.90625" style="31"/>
    <col min="15567" max="15567" width="2.6328125" style="31" customWidth="1"/>
    <col min="15568" max="15568" width="5.90625" style="31" customWidth="1"/>
    <col min="15569" max="15569" width="5.54296875" style="31" customWidth="1"/>
    <col min="15570" max="15573" width="2.6328125" style="31" customWidth="1"/>
    <col min="15574" max="15574" width="8.453125" style="31" customWidth="1"/>
    <col min="15575" max="15575" width="2.6328125" style="31" customWidth="1"/>
    <col min="15576" max="15576" width="31.26953125" style="31" customWidth="1"/>
    <col min="15577" max="15579" width="0" style="31" hidden="1" customWidth="1"/>
    <col min="15580" max="15580" width="24.26953125" style="31" customWidth="1"/>
    <col min="15581" max="15581" width="17.7265625" style="31" customWidth="1"/>
    <col min="15582" max="15582" width="19.7265625" style="31" customWidth="1"/>
    <col min="15583" max="15583" width="20.81640625" style="31" customWidth="1"/>
    <col min="15584" max="15584" width="16.08984375" style="31" customWidth="1"/>
    <col min="15585" max="15585" width="16.7265625" style="31" customWidth="1"/>
    <col min="15586" max="15586" width="15.7265625" style="31" customWidth="1"/>
    <col min="15587" max="15587" width="18.36328125" style="31" customWidth="1"/>
    <col min="15588" max="15588" width="19.81640625" style="31" customWidth="1"/>
    <col min="15589" max="15589" width="23.26953125" style="31" customWidth="1"/>
    <col min="15590" max="15590" width="19.81640625" style="31" customWidth="1"/>
    <col min="15591" max="15591" width="17.08984375" style="31" customWidth="1"/>
    <col min="15592" max="15593" width="24.81640625" style="31" customWidth="1"/>
    <col min="15594" max="15594" width="21.6328125" style="31" customWidth="1"/>
    <col min="15595" max="15595" width="0" style="31" hidden="1" customWidth="1"/>
    <col min="15596" max="15596" width="24.08984375" style="31" customWidth="1"/>
    <col min="15597" max="15597" width="21.1796875" style="31" customWidth="1"/>
    <col min="15598" max="15598" width="23.81640625" style="31" customWidth="1"/>
    <col min="15599" max="15599" width="21.453125" style="31" customWidth="1"/>
    <col min="15600" max="15600" width="15.36328125" style="31" customWidth="1"/>
    <col min="15601" max="15604" width="0" style="31" hidden="1" customWidth="1"/>
    <col min="15605" max="15605" width="2.08984375" style="31" customWidth="1"/>
    <col min="15606" max="15606" width="18.36328125" style="31" customWidth="1"/>
    <col min="15607" max="15607" width="20.26953125" style="31" customWidth="1"/>
    <col min="15608" max="15608" width="22.26953125" style="31" customWidth="1"/>
    <col min="15609" max="15609" width="23.81640625" style="31" customWidth="1"/>
    <col min="15610" max="15610" width="20.81640625" style="31" customWidth="1"/>
    <col min="15611" max="15611" width="9.36328125" style="31" customWidth="1"/>
    <col min="15612" max="15612" width="26.90625" style="31" customWidth="1"/>
    <col min="15613" max="15613" width="16.08984375" style="31" customWidth="1"/>
    <col min="15614" max="15822" width="7.90625" style="31"/>
    <col min="15823" max="15823" width="2.6328125" style="31" customWidth="1"/>
    <col min="15824" max="15824" width="5.90625" style="31" customWidth="1"/>
    <col min="15825" max="15825" width="5.54296875" style="31" customWidth="1"/>
    <col min="15826" max="15829" width="2.6328125" style="31" customWidth="1"/>
    <col min="15830" max="15830" width="8.453125" style="31" customWidth="1"/>
    <col min="15831" max="15831" width="2.6328125" style="31" customWidth="1"/>
    <col min="15832" max="15832" width="31.26953125" style="31" customWidth="1"/>
    <col min="15833" max="15835" width="0" style="31" hidden="1" customWidth="1"/>
    <col min="15836" max="15836" width="24.26953125" style="31" customWidth="1"/>
    <col min="15837" max="15837" width="17.7265625" style="31" customWidth="1"/>
    <col min="15838" max="15838" width="19.7265625" style="31" customWidth="1"/>
    <col min="15839" max="15839" width="20.81640625" style="31" customWidth="1"/>
    <col min="15840" max="15840" width="16.08984375" style="31" customWidth="1"/>
    <col min="15841" max="15841" width="16.7265625" style="31" customWidth="1"/>
    <col min="15842" max="15842" width="15.7265625" style="31" customWidth="1"/>
    <col min="15843" max="15843" width="18.36328125" style="31" customWidth="1"/>
    <col min="15844" max="15844" width="19.81640625" style="31" customWidth="1"/>
    <col min="15845" max="15845" width="23.26953125" style="31" customWidth="1"/>
    <col min="15846" max="15846" width="19.81640625" style="31" customWidth="1"/>
    <col min="15847" max="15847" width="17.08984375" style="31" customWidth="1"/>
    <col min="15848" max="15849" width="24.81640625" style="31" customWidth="1"/>
    <col min="15850" max="15850" width="21.6328125" style="31" customWidth="1"/>
    <col min="15851" max="15851" width="0" style="31" hidden="1" customWidth="1"/>
    <col min="15852" max="15852" width="24.08984375" style="31" customWidth="1"/>
    <col min="15853" max="15853" width="21.1796875" style="31" customWidth="1"/>
    <col min="15854" max="15854" width="23.81640625" style="31" customWidth="1"/>
    <col min="15855" max="15855" width="21.453125" style="31" customWidth="1"/>
    <col min="15856" max="15856" width="15.36328125" style="31" customWidth="1"/>
    <col min="15857" max="15860" width="0" style="31" hidden="1" customWidth="1"/>
    <col min="15861" max="15861" width="2.08984375" style="31" customWidth="1"/>
    <col min="15862" max="15862" width="18.36328125" style="31" customWidth="1"/>
    <col min="15863" max="15863" width="20.26953125" style="31" customWidth="1"/>
    <col min="15864" max="15864" width="22.26953125" style="31" customWidth="1"/>
    <col min="15865" max="15865" width="23.81640625" style="31" customWidth="1"/>
    <col min="15866" max="15866" width="20.81640625" style="31" customWidth="1"/>
    <col min="15867" max="15867" width="9.36328125" style="31" customWidth="1"/>
    <col min="15868" max="15868" width="26.90625" style="31" customWidth="1"/>
    <col min="15869" max="15869" width="16.08984375" style="31" customWidth="1"/>
    <col min="15870" max="16078" width="7.90625" style="31"/>
    <col min="16079" max="16079" width="2.6328125" style="31" customWidth="1"/>
    <col min="16080" max="16080" width="5.90625" style="31" customWidth="1"/>
    <col min="16081" max="16081" width="5.54296875" style="31" customWidth="1"/>
    <col min="16082" max="16085" width="2.6328125" style="31" customWidth="1"/>
    <col min="16086" max="16086" width="8.453125" style="31" customWidth="1"/>
    <col min="16087" max="16087" width="2.6328125" style="31" customWidth="1"/>
    <col min="16088" max="16088" width="31.26953125" style="31" customWidth="1"/>
    <col min="16089" max="16091" width="0" style="31" hidden="1" customWidth="1"/>
    <col min="16092" max="16092" width="24.26953125" style="31" customWidth="1"/>
    <col min="16093" max="16093" width="17.7265625" style="31" customWidth="1"/>
    <col min="16094" max="16094" width="19.7265625" style="31" customWidth="1"/>
    <col min="16095" max="16095" width="20.81640625" style="31" customWidth="1"/>
    <col min="16096" max="16096" width="16.08984375" style="31" customWidth="1"/>
    <col min="16097" max="16097" width="16.7265625" style="31" customWidth="1"/>
    <col min="16098" max="16098" width="15.7265625" style="31" customWidth="1"/>
    <col min="16099" max="16099" width="18.36328125" style="31" customWidth="1"/>
    <col min="16100" max="16100" width="19.81640625" style="31" customWidth="1"/>
    <col min="16101" max="16101" width="23.26953125" style="31" customWidth="1"/>
    <col min="16102" max="16102" width="19.81640625" style="31" customWidth="1"/>
    <col min="16103" max="16103" width="17.08984375" style="31" customWidth="1"/>
    <col min="16104" max="16105" width="24.81640625" style="31" customWidth="1"/>
    <col min="16106" max="16106" width="21.6328125" style="31" customWidth="1"/>
    <col min="16107" max="16107" width="0" style="31" hidden="1" customWidth="1"/>
    <col min="16108" max="16108" width="24.08984375" style="31" customWidth="1"/>
    <col min="16109" max="16109" width="21.1796875" style="31" customWidth="1"/>
    <col min="16110" max="16110" width="23.81640625" style="31" customWidth="1"/>
    <col min="16111" max="16111" width="21.453125" style="31" customWidth="1"/>
    <col min="16112" max="16112" width="15.36328125" style="31" customWidth="1"/>
    <col min="16113" max="16116" width="0" style="31" hidden="1" customWidth="1"/>
    <col min="16117" max="16117" width="2.08984375" style="31" customWidth="1"/>
    <col min="16118" max="16118" width="18.36328125" style="31" customWidth="1"/>
    <col min="16119" max="16119" width="20.26953125" style="31" customWidth="1"/>
    <col min="16120" max="16120" width="22.26953125" style="31" customWidth="1"/>
    <col min="16121" max="16121" width="23.81640625" style="31" customWidth="1"/>
    <col min="16122" max="16122" width="20.81640625" style="31" customWidth="1"/>
    <col min="16123" max="16123" width="9.36328125" style="31" customWidth="1"/>
    <col min="16124" max="16124" width="26.90625" style="31" customWidth="1"/>
    <col min="16125" max="16125" width="16.08984375" style="31" customWidth="1"/>
    <col min="16126" max="16384" width="7.90625" style="31"/>
  </cols>
  <sheetData>
    <row r="1" spans="1:12" ht="30.95" customHeight="1" x14ac:dyDescent="0.25">
      <c r="A1" s="240" t="s">
        <v>136</v>
      </c>
      <c r="B1" s="240"/>
      <c r="C1" s="240"/>
      <c r="D1" s="240"/>
      <c r="E1" s="240"/>
      <c r="F1" s="240"/>
      <c r="G1" s="240"/>
      <c r="H1" s="240"/>
    </row>
    <row r="2" spans="1:12" ht="25.35" customHeight="1" x14ac:dyDescent="0.35">
      <c r="A2" s="241" t="s">
        <v>279</v>
      </c>
      <c r="B2" s="241"/>
      <c r="C2" s="241"/>
      <c r="D2" s="241"/>
      <c r="E2" s="241"/>
      <c r="F2" s="241"/>
      <c r="G2" s="241"/>
      <c r="H2" s="241"/>
    </row>
    <row r="3" spans="1:12" ht="36.75" customHeight="1" x14ac:dyDescent="0.4">
      <c r="A3" s="33"/>
      <c r="B3" s="242" t="s">
        <v>280</v>
      </c>
      <c r="C3" s="242"/>
      <c r="D3" s="242"/>
      <c r="E3" s="242"/>
      <c r="F3" s="242"/>
      <c r="G3" s="34"/>
      <c r="H3" s="33"/>
      <c r="I3" s="33"/>
      <c r="J3" s="33"/>
      <c r="K3" s="33"/>
      <c r="L3" s="33"/>
    </row>
    <row r="4" spans="1:12" ht="27.75" customHeight="1" x14ac:dyDescent="0.25">
      <c r="A4" s="35" t="s">
        <v>137</v>
      </c>
      <c r="B4" s="140" t="s">
        <v>137</v>
      </c>
      <c r="C4" s="140" t="s">
        <v>137</v>
      </c>
      <c r="D4" s="140" t="s">
        <v>137</v>
      </c>
      <c r="E4" s="140" t="s">
        <v>137</v>
      </c>
      <c r="F4" s="140" t="s">
        <v>137</v>
      </c>
      <c r="G4" s="141"/>
      <c r="H4" s="142"/>
      <c r="I4" s="142"/>
      <c r="J4" s="142"/>
      <c r="K4" s="142"/>
      <c r="L4" s="142"/>
    </row>
    <row r="5" spans="1:12" ht="102.75" customHeight="1" x14ac:dyDescent="0.25">
      <c r="A5" s="36" t="s">
        <v>138</v>
      </c>
      <c r="B5" s="143" t="s">
        <v>139</v>
      </c>
      <c r="C5" s="143" t="s">
        <v>140</v>
      </c>
      <c r="D5" s="143" t="s">
        <v>141</v>
      </c>
      <c r="E5" s="143" t="s">
        <v>142</v>
      </c>
      <c r="F5" s="143" t="s">
        <v>143</v>
      </c>
      <c r="G5" s="144" t="s">
        <v>144</v>
      </c>
      <c r="H5" s="144" t="s">
        <v>266</v>
      </c>
      <c r="I5" s="144" t="s">
        <v>265</v>
      </c>
      <c r="J5" s="144" t="s">
        <v>264</v>
      </c>
      <c r="K5" s="144" t="s">
        <v>263</v>
      </c>
      <c r="L5" s="144" t="s">
        <v>262</v>
      </c>
    </row>
    <row r="6" spans="1:12" s="37" customFormat="1" ht="51.6" customHeight="1" x14ac:dyDescent="0.25">
      <c r="A6" s="171"/>
      <c r="B6" s="172"/>
      <c r="C6" s="172"/>
      <c r="D6" s="172"/>
      <c r="E6" s="172"/>
      <c r="F6" s="173"/>
      <c r="G6" s="174"/>
      <c r="H6" s="175"/>
      <c r="I6" s="175"/>
      <c r="J6" s="175"/>
      <c r="K6" s="175"/>
      <c r="L6" s="176">
        <f>SUM(K7)</f>
        <v>40830000</v>
      </c>
    </row>
    <row r="7" spans="1:12" s="39" customFormat="1" ht="55.35" customHeight="1" x14ac:dyDescent="0.2">
      <c r="A7" s="169" t="s">
        <v>32</v>
      </c>
      <c r="B7" s="160" t="s">
        <v>145</v>
      </c>
      <c r="C7" s="160" t="s">
        <v>146</v>
      </c>
      <c r="D7" s="160"/>
      <c r="E7" s="160"/>
      <c r="F7" s="160"/>
      <c r="G7" s="161" t="s">
        <v>147</v>
      </c>
      <c r="H7" s="170"/>
      <c r="I7" s="170"/>
      <c r="J7" s="170"/>
      <c r="K7" s="134">
        <f>SUM(J8)</f>
        <v>40830000</v>
      </c>
      <c r="L7" s="170"/>
    </row>
    <row r="8" spans="1:12" s="41" customFormat="1" ht="93" customHeight="1" x14ac:dyDescent="0.2">
      <c r="A8" s="40"/>
      <c r="B8" s="155" t="s">
        <v>145</v>
      </c>
      <c r="C8" s="155" t="s">
        <v>146</v>
      </c>
      <c r="D8" s="155" t="s">
        <v>148</v>
      </c>
      <c r="E8" s="155"/>
      <c r="F8" s="155"/>
      <c r="G8" s="168" t="s">
        <v>149</v>
      </c>
      <c r="H8" s="59"/>
      <c r="I8" s="59"/>
      <c r="J8" s="59">
        <f>SUM(I9:I10)</f>
        <v>40830000</v>
      </c>
      <c r="K8" s="59"/>
      <c r="L8" s="59"/>
    </row>
    <row r="9" spans="1:12" s="41" customFormat="1" ht="40.5" customHeight="1" x14ac:dyDescent="0.2">
      <c r="A9" s="40" t="s">
        <v>32</v>
      </c>
      <c r="B9" s="166" t="s">
        <v>145</v>
      </c>
      <c r="C9" s="166" t="s">
        <v>146</v>
      </c>
      <c r="D9" s="166" t="s">
        <v>148</v>
      </c>
      <c r="E9" s="166" t="s">
        <v>150</v>
      </c>
      <c r="F9" s="151"/>
      <c r="G9" s="167" t="s">
        <v>151</v>
      </c>
      <c r="H9" s="43"/>
      <c r="I9" s="43">
        <v>38330000</v>
      </c>
      <c r="J9" s="43"/>
      <c r="K9" s="43"/>
      <c r="L9" s="43"/>
    </row>
    <row r="10" spans="1:12" s="41" customFormat="1" ht="50.25" customHeight="1" x14ac:dyDescent="0.2">
      <c r="A10" s="40"/>
      <c r="B10" s="166" t="s">
        <v>145</v>
      </c>
      <c r="C10" s="166" t="s">
        <v>146</v>
      </c>
      <c r="D10" s="166" t="s">
        <v>148</v>
      </c>
      <c r="E10" s="166" t="s">
        <v>152</v>
      </c>
      <c r="F10" s="151"/>
      <c r="G10" s="167" t="s">
        <v>153</v>
      </c>
      <c r="H10" s="43"/>
      <c r="I10" s="43">
        <v>2500000</v>
      </c>
      <c r="J10" s="43"/>
      <c r="K10" s="43"/>
      <c r="L10" s="43"/>
    </row>
    <row r="11" spans="1:12" s="32" customFormat="1" ht="44.25" customHeight="1" x14ac:dyDescent="0.2">
      <c r="A11" s="45" t="s">
        <v>32</v>
      </c>
      <c r="B11" s="46"/>
      <c r="C11" s="46"/>
      <c r="D11" s="46"/>
      <c r="E11" s="46"/>
      <c r="F11" s="46"/>
      <c r="G11" s="38"/>
      <c r="H11" s="47"/>
      <c r="I11" s="47"/>
      <c r="J11" s="47"/>
      <c r="K11" s="47"/>
      <c r="L11" s="47"/>
    </row>
    <row r="12" spans="1:12" s="41" customFormat="1" ht="23.25" x14ac:dyDescent="0.2">
      <c r="A12" s="40" t="s">
        <v>32</v>
      </c>
      <c r="B12" s="42">
        <v>2</v>
      </c>
      <c r="C12" s="42">
        <v>0</v>
      </c>
      <c r="D12" s="42">
        <v>4</v>
      </c>
      <c r="E12" s="42"/>
      <c r="F12" s="42"/>
      <c r="G12" s="48" t="s">
        <v>154</v>
      </c>
      <c r="H12" s="102"/>
      <c r="I12" s="102"/>
      <c r="J12" s="102"/>
      <c r="K12" s="102"/>
      <c r="L12" s="102"/>
    </row>
    <row r="13" spans="1:12" ht="8.25" customHeight="1" x14ac:dyDescent="0.25">
      <c r="A13" s="49"/>
      <c r="B13" s="50"/>
      <c r="C13" s="50"/>
      <c r="D13" s="50"/>
      <c r="E13" s="50"/>
      <c r="F13" s="50"/>
      <c r="G13" s="51"/>
      <c r="H13" s="52"/>
      <c r="I13" s="52"/>
      <c r="J13" s="52"/>
      <c r="K13" s="52"/>
      <c r="L13" s="52"/>
    </row>
    <row r="14" spans="1:12" ht="8.25" customHeight="1" x14ac:dyDescent="0.25">
      <c r="A14" s="49"/>
      <c r="B14" s="53"/>
      <c r="C14" s="53"/>
      <c r="D14" s="53"/>
      <c r="E14" s="53"/>
      <c r="F14" s="53"/>
      <c r="G14" s="54"/>
      <c r="H14" s="55"/>
      <c r="I14" s="55"/>
      <c r="J14" s="55"/>
      <c r="K14" s="55"/>
      <c r="L14" s="55"/>
    </row>
    <row r="15" spans="1:12" s="56" customFormat="1" ht="99" customHeight="1" x14ac:dyDescent="0.5">
      <c r="A15" s="162" t="s">
        <v>32</v>
      </c>
      <c r="B15" s="163" t="s">
        <v>148</v>
      </c>
      <c r="C15" s="163"/>
      <c r="D15" s="163"/>
      <c r="E15" s="163"/>
      <c r="F15" s="163"/>
      <c r="G15" s="164" t="s">
        <v>155</v>
      </c>
      <c r="H15" s="165"/>
      <c r="I15" s="165"/>
      <c r="J15" s="165"/>
      <c r="K15" s="165"/>
      <c r="L15" s="165">
        <f>SUM(K16:K59)</f>
        <v>2584700000</v>
      </c>
    </row>
    <row r="16" spans="1:12" s="60" customFormat="1" ht="70.5" x14ac:dyDescent="0.2">
      <c r="A16" s="138" t="s">
        <v>32</v>
      </c>
      <c r="B16" s="160" t="s">
        <v>148</v>
      </c>
      <c r="C16" s="160" t="s">
        <v>146</v>
      </c>
      <c r="D16" s="160"/>
      <c r="E16" s="160"/>
      <c r="F16" s="160"/>
      <c r="G16" s="161" t="s">
        <v>156</v>
      </c>
      <c r="H16" s="134"/>
      <c r="I16" s="134"/>
      <c r="J16" s="134"/>
      <c r="K16" s="134">
        <f>SUM(J17:J23)</f>
        <v>88600000</v>
      </c>
      <c r="L16" s="134"/>
    </row>
    <row r="17" spans="1:12" s="135" customFormat="1" ht="82.7" customHeight="1" x14ac:dyDescent="0.5">
      <c r="A17" s="136"/>
      <c r="B17" s="153" t="s">
        <v>148</v>
      </c>
      <c r="C17" s="153" t="s">
        <v>146</v>
      </c>
      <c r="D17" s="153" t="s">
        <v>146</v>
      </c>
      <c r="E17" s="153"/>
      <c r="F17" s="153"/>
      <c r="G17" s="154" t="s">
        <v>157</v>
      </c>
      <c r="H17" s="145"/>
      <c r="I17" s="145"/>
      <c r="J17" s="145">
        <f>SUM(I18:I23)</f>
        <v>88600000</v>
      </c>
      <c r="K17" s="145"/>
      <c r="L17" s="145"/>
    </row>
    <row r="18" spans="1:12" s="62" customFormat="1" ht="74.099999999999994" customHeight="1" x14ac:dyDescent="0.2">
      <c r="A18" s="45"/>
      <c r="B18" s="151" t="s">
        <v>148</v>
      </c>
      <c r="C18" s="151" t="s">
        <v>146</v>
      </c>
      <c r="D18" s="151" t="s">
        <v>146</v>
      </c>
      <c r="E18" s="151" t="s">
        <v>158</v>
      </c>
      <c r="F18" s="151"/>
      <c r="G18" s="152" t="s">
        <v>159</v>
      </c>
      <c r="H18" s="43"/>
      <c r="I18" s="43">
        <f>SUM(H19)</f>
        <v>5800000</v>
      </c>
      <c r="J18" s="43"/>
      <c r="K18" s="43"/>
      <c r="L18" s="43"/>
    </row>
    <row r="19" spans="1:12" s="60" customFormat="1" ht="40.5" x14ac:dyDescent="0.2">
      <c r="A19" s="45"/>
      <c r="B19" s="58" t="s">
        <v>148</v>
      </c>
      <c r="C19" s="58" t="s">
        <v>146</v>
      </c>
      <c r="D19" s="58" t="s">
        <v>146</v>
      </c>
      <c r="E19" s="58" t="s">
        <v>158</v>
      </c>
      <c r="F19" s="58" t="s">
        <v>160</v>
      </c>
      <c r="G19" s="63" t="s">
        <v>161</v>
      </c>
      <c r="H19" s="43">
        <v>5800000</v>
      </c>
      <c r="I19" s="43"/>
      <c r="J19" s="43"/>
      <c r="K19" s="43"/>
      <c r="L19" s="43"/>
    </row>
    <row r="20" spans="1:12" s="62" customFormat="1" ht="75.95" customHeight="1" x14ac:dyDescent="0.2">
      <c r="A20" s="45"/>
      <c r="B20" s="151" t="s">
        <v>148</v>
      </c>
      <c r="C20" s="151" t="s">
        <v>146</v>
      </c>
      <c r="D20" s="151" t="s">
        <v>146</v>
      </c>
      <c r="E20" s="151" t="s">
        <v>162</v>
      </c>
      <c r="F20" s="151"/>
      <c r="G20" s="152" t="s">
        <v>163</v>
      </c>
      <c r="H20" s="146"/>
      <c r="I20" s="44">
        <f>SUM(H21:H23)</f>
        <v>82800000</v>
      </c>
      <c r="J20" s="146"/>
      <c r="K20" s="146"/>
      <c r="L20" s="146"/>
    </row>
    <row r="21" spans="1:12" s="60" customFormat="1" ht="72" customHeight="1" x14ac:dyDescent="0.2">
      <c r="A21" s="57"/>
      <c r="B21" s="58" t="s">
        <v>148</v>
      </c>
      <c r="C21" s="58" t="s">
        <v>146</v>
      </c>
      <c r="D21" s="58" t="s">
        <v>146</v>
      </c>
      <c r="E21" s="58" t="s">
        <v>162</v>
      </c>
      <c r="F21" s="58" t="s">
        <v>164</v>
      </c>
      <c r="G21" s="63" t="s">
        <v>203</v>
      </c>
      <c r="H21" s="43">
        <v>64800000</v>
      </c>
      <c r="I21" s="43"/>
      <c r="J21" s="43"/>
      <c r="K21" s="43"/>
      <c r="L21" s="43"/>
    </row>
    <row r="22" spans="1:12" s="60" customFormat="1" ht="40.35" customHeight="1" x14ac:dyDescent="0.2">
      <c r="A22" s="57"/>
      <c r="B22" s="58" t="s">
        <v>148</v>
      </c>
      <c r="C22" s="58" t="s">
        <v>146</v>
      </c>
      <c r="D22" s="58" t="s">
        <v>146</v>
      </c>
      <c r="E22" s="58" t="s">
        <v>162</v>
      </c>
      <c r="F22" s="58" t="s">
        <v>152</v>
      </c>
      <c r="G22" s="63" t="s">
        <v>165</v>
      </c>
      <c r="H22" s="43">
        <v>9000000</v>
      </c>
      <c r="I22" s="43"/>
      <c r="J22" s="43"/>
      <c r="K22" s="43"/>
      <c r="L22" s="43"/>
    </row>
    <row r="23" spans="1:12" s="60" customFormat="1" ht="83.1" customHeight="1" x14ac:dyDescent="0.2">
      <c r="A23" s="57"/>
      <c r="B23" s="58" t="s">
        <v>148</v>
      </c>
      <c r="C23" s="58" t="s">
        <v>146</v>
      </c>
      <c r="D23" s="58" t="s">
        <v>146</v>
      </c>
      <c r="E23" s="58" t="s">
        <v>162</v>
      </c>
      <c r="F23" s="58" t="s">
        <v>166</v>
      </c>
      <c r="G23" s="63" t="s">
        <v>257</v>
      </c>
      <c r="H23" s="43">
        <v>9000000</v>
      </c>
      <c r="I23" s="43"/>
      <c r="J23" s="43"/>
      <c r="K23" s="43"/>
      <c r="L23" s="43"/>
    </row>
    <row r="24" spans="1:12" s="67" customFormat="1" ht="42" customHeight="1" x14ac:dyDescent="0.2">
      <c r="A24" s="65"/>
      <c r="B24" s="147"/>
      <c r="C24" s="147"/>
      <c r="D24" s="147"/>
      <c r="E24" s="147"/>
      <c r="F24" s="147"/>
      <c r="G24" s="148"/>
      <c r="H24" s="149"/>
      <c r="I24" s="149"/>
      <c r="J24" s="149"/>
      <c r="K24" s="149"/>
      <c r="L24" s="149"/>
    </row>
    <row r="25" spans="1:12" s="68" customFormat="1" ht="72.599999999999994" customHeight="1" x14ac:dyDescent="0.2">
      <c r="A25" s="57" t="s">
        <v>32</v>
      </c>
      <c r="B25" s="157" t="s">
        <v>148</v>
      </c>
      <c r="C25" s="157" t="s">
        <v>148</v>
      </c>
      <c r="D25" s="158"/>
      <c r="E25" s="158"/>
      <c r="F25" s="158"/>
      <c r="G25" s="159" t="s">
        <v>267</v>
      </c>
      <c r="H25" s="134"/>
      <c r="I25" s="134"/>
      <c r="J25" s="134"/>
      <c r="K25" s="134">
        <f>SUM(J26:J59)</f>
        <v>2496100000</v>
      </c>
      <c r="L25" s="134"/>
    </row>
    <row r="26" spans="1:12" s="61" customFormat="1" ht="65.099999999999994" customHeight="1" x14ac:dyDescent="0.2">
      <c r="A26" s="139" t="s">
        <v>32</v>
      </c>
      <c r="B26" s="153" t="s">
        <v>148</v>
      </c>
      <c r="C26" s="153" t="s">
        <v>148</v>
      </c>
      <c r="D26" s="153" t="s">
        <v>146</v>
      </c>
      <c r="E26" s="153"/>
      <c r="F26" s="153"/>
      <c r="G26" s="154" t="s">
        <v>167</v>
      </c>
      <c r="H26" s="145"/>
      <c r="I26" s="145"/>
      <c r="J26" s="145">
        <f>SUM(I27:I35)</f>
        <v>284812684</v>
      </c>
      <c r="K26" s="145"/>
      <c r="L26" s="145"/>
    </row>
    <row r="27" spans="1:12" s="62" customFormat="1" ht="98.1" customHeight="1" x14ac:dyDescent="0.2">
      <c r="A27" s="45" t="s">
        <v>32</v>
      </c>
      <c r="B27" s="151" t="s">
        <v>148</v>
      </c>
      <c r="C27" s="151" t="s">
        <v>148</v>
      </c>
      <c r="D27" s="151" t="s">
        <v>146</v>
      </c>
      <c r="E27" s="151" t="s">
        <v>168</v>
      </c>
      <c r="F27" s="151"/>
      <c r="G27" s="152" t="s">
        <v>169</v>
      </c>
      <c r="H27" s="43"/>
      <c r="I27" s="43">
        <v>30000000</v>
      </c>
      <c r="J27" s="43"/>
      <c r="K27" s="43"/>
      <c r="L27" s="43"/>
    </row>
    <row r="28" spans="1:12" s="62" customFormat="1" ht="60.75" x14ac:dyDescent="0.2">
      <c r="A28" s="45"/>
      <c r="B28" s="151" t="s">
        <v>148</v>
      </c>
      <c r="C28" s="151" t="s">
        <v>148</v>
      </c>
      <c r="D28" s="151" t="s">
        <v>146</v>
      </c>
      <c r="E28" s="151" t="s">
        <v>158</v>
      </c>
      <c r="F28" s="151"/>
      <c r="G28" s="152" t="s">
        <v>170</v>
      </c>
      <c r="H28" s="43"/>
      <c r="I28" s="64">
        <f>SUM(H29:H34)</f>
        <v>234812684</v>
      </c>
      <c r="J28" s="43"/>
      <c r="K28" s="43"/>
      <c r="L28" s="43"/>
    </row>
    <row r="29" spans="1:12" s="62" customFormat="1" ht="117.6" customHeight="1" x14ac:dyDescent="0.2">
      <c r="A29" s="45"/>
      <c r="B29" s="58" t="s">
        <v>148</v>
      </c>
      <c r="C29" s="58" t="s">
        <v>148</v>
      </c>
      <c r="D29" s="58" t="s">
        <v>146</v>
      </c>
      <c r="E29" s="58" t="s">
        <v>158</v>
      </c>
      <c r="F29" s="58" t="s">
        <v>168</v>
      </c>
      <c r="G29" s="63" t="s">
        <v>258</v>
      </c>
      <c r="H29" s="64">
        <v>52000000</v>
      </c>
      <c r="I29" s="64"/>
      <c r="J29" s="64"/>
      <c r="K29" s="64"/>
      <c r="L29" s="64"/>
    </row>
    <row r="30" spans="1:12" s="68" customFormat="1" ht="150.6" customHeight="1" x14ac:dyDescent="0.2">
      <c r="A30" s="45"/>
      <c r="B30" s="58" t="s">
        <v>148</v>
      </c>
      <c r="C30" s="58" t="s">
        <v>148</v>
      </c>
      <c r="D30" s="58" t="s">
        <v>146</v>
      </c>
      <c r="E30" s="58" t="s">
        <v>158</v>
      </c>
      <c r="F30" s="58" t="s">
        <v>158</v>
      </c>
      <c r="G30" s="63" t="s">
        <v>259</v>
      </c>
      <c r="H30" s="64">
        <v>43012684</v>
      </c>
      <c r="I30" s="64"/>
      <c r="J30" s="64"/>
      <c r="K30" s="64"/>
      <c r="L30" s="64"/>
    </row>
    <row r="31" spans="1:12" s="68" customFormat="1" ht="123" customHeight="1" x14ac:dyDescent="0.2">
      <c r="A31" s="45" t="s">
        <v>32</v>
      </c>
      <c r="B31" s="58" t="s">
        <v>148</v>
      </c>
      <c r="C31" s="58" t="s">
        <v>148</v>
      </c>
      <c r="D31" s="58" t="s">
        <v>146</v>
      </c>
      <c r="E31" s="58" t="s">
        <v>158</v>
      </c>
      <c r="F31" s="58" t="s">
        <v>164</v>
      </c>
      <c r="G31" s="63" t="s">
        <v>260</v>
      </c>
      <c r="H31" s="64">
        <v>80000000</v>
      </c>
      <c r="I31" s="64"/>
      <c r="J31" s="64"/>
      <c r="K31" s="64"/>
      <c r="L31" s="64"/>
    </row>
    <row r="32" spans="1:12" s="68" customFormat="1" ht="60.95" customHeight="1" x14ac:dyDescent="0.2">
      <c r="A32" s="45" t="s">
        <v>32</v>
      </c>
      <c r="B32" s="58" t="s">
        <v>148</v>
      </c>
      <c r="C32" s="58" t="s">
        <v>148</v>
      </c>
      <c r="D32" s="58" t="s">
        <v>146</v>
      </c>
      <c r="E32" s="58" t="s">
        <v>158</v>
      </c>
      <c r="F32" s="58" t="s">
        <v>152</v>
      </c>
      <c r="G32" s="63" t="s">
        <v>171</v>
      </c>
      <c r="H32" s="64">
        <v>15000000</v>
      </c>
      <c r="I32" s="64"/>
      <c r="J32" s="64"/>
      <c r="K32" s="64"/>
      <c r="L32" s="64"/>
    </row>
    <row r="33" spans="1:12" s="68" customFormat="1" ht="58.35" customHeight="1" x14ac:dyDescent="0.2">
      <c r="A33" s="45" t="s">
        <v>32</v>
      </c>
      <c r="B33" s="58" t="s">
        <v>148</v>
      </c>
      <c r="C33" s="58" t="s">
        <v>148</v>
      </c>
      <c r="D33" s="58" t="s">
        <v>146</v>
      </c>
      <c r="E33" s="58" t="s">
        <v>158</v>
      </c>
      <c r="F33" s="58" t="s">
        <v>166</v>
      </c>
      <c r="G33" s="63" t="s">
        <v>172</v>
      </c>
      <c r="H33" s="64">
        <v>25000000</v>
      </c>
      <c r="I33" s="64"/>
      <c r="J33" s="64"/>
      <c r="K33" s="64"/>
      <c r="L33" s="64"/>
    </row>
    <row r="34" spans="1:12" s="68" customFormat="1" ht="77.45" customHeight="1" x14ac:dyDescent="0.2">
      <c r="A34" s="45"/>
      <c r="B34" s="58" t="s">
        <v>148</v>
      </c>
      <c r="C34" s="58" t="s">
        <v>148</v>
      </c>
      <c r="D34" s="58" t="s">
        <v>146</v>
      </c>
      <c r="E34" s="58" t="s">
        <v>158</v>
      </c>
      <c r="F34" s="58" t="s">
        <v>160</v>
      </c>
      <c r="G34" s="63" t="s">
        <v>261</v>
      </c>
      <c r="H34" s="64">
        <v>19800000</v>
      </c>
      <c r="I34" s="64"/>
      <c r="J34" s="64"/>
      <c r="K34" s="64"/>
      <c r="L34" s="64"/>
    </row>
    <row r="35" spans="1:12" s="62" customFormat="1" ht="66.95" customHeight="1" x14ac:dyDescent="0.2">
      <c r="A35" s="45"/>
      <c r="B35" s="151" t="s">
        <v>148</v>
      </c>
      <c r="C35" s="151" t="s">
        <v>148</v>
      </c>
      <c r="D35" s="151" t="s">
        <v>146</v>
      </c>
      <c r="E35" s="151" t="s">
        <v>162</v>
      </c>
      <c r="F35" s="151"/>
      <c r="G35" s="152" t="s">
        <v>173</v>
      </c>
      <c r="H35" s="64"/>
      <c r="I35" s="64">
        <v>20000000</v>
      </c>
      <c r="J35" s="64"/>
      <c r="K35" s="64"/>
      <c r="L35" s="64"/>
    </row>
    <row r="36" spans="1:12" s="61" customFormat="1" ht="107.65" customHeight="1" x14ac:dyDescent="0.2">
      <c r="A36" s="137" t="s">
        <v>32</v>
      </c>
      <c r="B36" s="155" t="s">
        <v>148</v>
      </c>
      <c r="C36" s="155" t="s">
        <v>148</v>
      </c>
      <c r="D36" s="155" t="s">
        <v>148</v>
      </c>
      <c r="E36" s="155"/>
      <c r="F36" s="155"/>
      <c r="G36" s="156" t="s">
        <v>174</v>
      </c>
      <c r="H36" s="150"/>
      <c r="I36" s="145"/>
      <c r="J36" s="145">
        <f>SUM(I37:I59)</f>
        <v>2211287316</v>
      </c>
      <c r="K36" s="150"/>
      <c r="L36" s="150"/>
    </row>
    <row r="37" spans="1:12" s="62" customFormat="1" ht="57" customHeight="1" x14ac:dyDescent="0.2">
      <c r="A37" s="45"/>
      <c r="B37" s="151" t="s">
        <v>148</v>
      </c>
      <c r="C37" s="151" t="s">
        <v>148</v>
      </c>
      <c r="D37" s="151" t="s">
        <v>148</v>
      </c>
      <c r="E37" s="151" t="s">
        <v>164</v>
      </c>
      <c r="F37" s="151"/>
      <c r="G37" s="152" t="s">
        <v>175</v>
      </c>
      <c r="H37" s="64"/>
      <c r="I37" s="64">
        <f>SUM(H38)</f>
        <v>19500000</v>
      </c>
      <c r="J37" s="64"/>
      <c r="K37" s="64"/>
      <c r="L37" s="64"/>
    </row>
    <row r="38" spans="1:12" s="62" customFormat="1" ht="57" customHeight="1" x14ac:dyDescent="0.2">
      <c r="A38" s="45"/>
      <c r="B38" s="58" t="s">
        <v>148</v>
      </c>
      <c r="C38" s="58" t="s">
        <v>148</v>
      </c>
      <c r="D38" s="58" t="s">
        <v>148</v>
      </c>
      <c r="E38" s="58" t="s">
        <v>164</v>
      </c>
      <c r="F38" s="58" t="s">
        <v>162</v>
      </c>
      <c r="G38" s="63" t="s">
        <v>268</v>
      </c>
      <c r="H38" s="64">
        <v>19500000</v>
      </c>
      <c r="I38" s="64"/>
      <c r="J38" s="64"/>
      <c r="K38" s="64"/>
      <c r="L38" s="64"/>
    </row>
    <row r="39" spans="1:12" s="62" customFormat="1" ht="144.94999999999999" customHeight="1" x14ac:dyDescent="0.2">
      <c r="A39" s="45"/>
      <c r="B39" s="151" t="s">
        <v>148</v>
      </c>
      <c r="C39" s="151" t="s">
        <v>148</v>
      </c>
      <c r="D39" s="151" t="s">
        <v>148</v>
      </c>
      <c r="E39" s="151" t="s">
        <v>152</v>
      </c>
      <c r="F39" s="151"/>
      <c r="G39" s="152" t="s">
        <v>177</v>
      </c>
      <c r="H39" s="64"/>
      <c r="I39" s="64">
        <f>SUM(H40:H44)</f>
        <v>330349277</v>
      </c>
      <c r="J39" s="64"/>
      <c r="K39" s="64"/>
      <c r="L39" s="64"/>
    </row>
    <row r="40" spans="1:12" s="68" customFormat="1" ht="59.1" customHeight="1" x14ac:dyDescent="0.2">
      <c r="A40" s="57" t="s">
        <v>32</v>
      </c>
      <c r="B40" s="58" t="s">
        <v>148</v>
      </c>
      <c r="C40" s="58" t="s">
        <v>148</v>
      </c>
      <c r="D40" s="58" t="s">
        <v>148</v>
      </c>
      <c r="E40" s="58" t="s">
        <v>152</v>
      </c>
      <c r="F40" s="58" t="s">
        <v>158</v>
      </c>
      <c r="G40" s="63" t="s">
        <v>178</v>
      </c>
      <c r="H40" s="64">
        <v>17000000</v>
      </c>
      <c r="I40" s="64"/>
      <c r="J40" s="64"/>
      <c r="K40" s="64"/>
      <c r="L40" s="64"/>
    </row>
    <row r="41" spans="1:12" s="68" customFormat="1" ht="65.099999999999994" customHeight="1" x14ac:dyDescent="0.2">
      <c r="A41" s="57" t="s">
        <v>32</v>
      </c>
      <c r="B41" s="58" t="s">
        <v>148</v>
      </c>
      <c r="C41" s="58" t="s">
        <v>148</v>
      </c>
      <c r="D41" s="58" t="s">
        <v>148</v>
      </c>
      <c r="E41" s="58" t="s">
        <v>152</v>
      </c>
      <c r="F41" s="58" t="s">
        <v>162</v>
      </c>
      <c r="G41" s="63" t="s">
        <v>104</v>
      </c>
      <c r="H41" s="64">
        <v>29600000</v>
      </c>
      <c r="I41" s="64"/>
      <c r="J41" s="64"/>
      <c r="K41" s="64"/>
      <c r="L41" s="64"/>
    </row>
    <row r="42" spans="1:12" s="68" customFormat="1" ht="55.7" customHeight="1" x14ac:dyDescent="0.2">
      <c r="A42" s="57" t="s">
        <v>32</v>
      </c>
      <c r="B42" s="58" t="s">
        <v>148</v>
      </c>
      <c r="C42" s="58" t="s">
        <v>148</v>
      </c>
      <c r="D42" s="58" t="s">
        <v>148</v>
      </c>
      <c r="E42" s="58" t="s">
        <v>152</v>
      </c>
      <c r="F42" s="58" t="s">
        <v>166</v>
      </c>
      <c r="G42" s="63" t="s">
        <v>269</v>
      </c>
      <c r="H42" s="64">
        <v>4481000</v>
      </c>
      <c r="I42" s="64"/>
      <c r="J42" s="64"/>
      <c r="K42" s="64"/>
      <c r="L42" s="64"/>
    </row>
    <row r="43" spans="1:12" s="68" customFormat="1" ht="63.95" customHeight="1" x14ac:dyDescent="0.2">
      <c r="A43" s="57" t="s">
        <v>32</v>
      </c>
      <c r="B43" s="58" t="s">
        <v>148</v>
      </c>
      <c r="C43" s="58" t="s">
        <v>148</v>
      </c>
      <c r="D43" s="58" t="s">
        <v>148</v>
      </c>
      <c r="E43" s="58" t="s">
        <v>152</v>
      </c>
      <c r="F43" s="58" t="s">
        <v>160</v>
      </c>
      <c r="G43" s="63" t="s">
        <v>179</v>
      </c>
      <c r="H43" s="64">
        <v>137268277</v>
      </c>
      <c r="I43" s="64"/>
      <c r="J43" s="64"/>
      <c r="K43" s="64"/>
      <c r="L43" s="64"/>
    </row>
    <row r="44" spans="1:12" s="68" customFormat="1" ht="59.65" customHeight="1" x14ac:dyDescent="0.2">
      <c r="A44" s="57"/>
      <c r="B44" s="58" t="s">
        <v>148</v>
      </c>
      <c r="C44" s="58" t="s">
        <v>148</v>
      </c>
      <c r="D44" s="58" t="s">
        <v>148</v>
      </c>
      <c r="E44" s="58" t="s">
        <v>152</v>
      </c>
      <c r="F44" s="58" t="s">
        <v>180</v>
      </c>
      <c r="G44" s="63" t="s">
        <v>270</v>
      </c>
      <c r="H44" s="64">
        <v>142000000</v>
      </c>
      <c r="I44" s="64"/>
      <c r="J44" s="64"/>
      <c r="K44" s="64"/>
      <c r="L44" s="64"/>
    </row>
    <row r="45" spans="1:12" s="62" customFormat="1" ht="105" customHeight="1" x14ac:dyDescent="0.2">
      <c r="A45" s="45"/>
      <c r="B45" s="151" t="s">
        <v>148</v>
      </c>
      <c r="C45" s="151" t="s">
        <v>148</v>
      </c>
      <c r="D45" s="151" t="s">
        <v>148</v>
      </c>
      <c r="E45" s="151" t="s">
        <v>166</v>
      </c>
      <c r="F45" s="151"/>
      <c r="G45" s="152" t="s">
        <v>181</v>
      </c>
      <c r="H45" s="64"/>
      <c r="I45" s="64">
        <f>SUM(H46:H47)</f>
        <v>277000000</v>
      </c>
      <c r="J45" s="64"/>
      <c r="K45" s="64"/>
      <c r="L45" s="64"/>
    </row>
    <row r="46" spans="1:12" s="32" customFormat="1" ht="105" customHeight="1" x14ac:dyDescent="0.2">
      <c r="A46" s="45"/>
      <c r="B46" s="58" t="s">
        <v>148</v>
      </c>
      <c r="C46" s="58" t="s">
        <v>148</v>
      </c>
      <c r="D46" s="58" t="s">
        <v>148</v>
      </c>
      <c r="E46" s="58" t="s">
        <v>166</v>
      </c>
      <c r="F46" s="58" t="s">
        <v>150</v>
      </c>
      <c r="G46" s="63" t="s">
        <v>271</v>
      </c>
      <c r="H46" s="64">
        <v>269000000</v>
      </c>
      <c r="I46" s="64"/>
      <c r="J46" s="64"/>
      <c r="K46" s="64"/>
      <c r="L46" s="64"/>
    </row>
    <row r="47" spans="1:12" s="32" customFormat="1" ht="105" customHeight="1" x14ac:dyDescent="0.2">
      <c r="A47" s="45"/>
      <c r="B47" s="58" t="s">
        <v>148</v>
      </c>
      <c r="C47" s="58" t="s">
        <v>148</v>
      </c>
      <c r="D47" s="58" t="s">
        <v>148</v>
      </c>
      <c r="E47" s="58" t="s">
        <v>166</v>
      </c>
      <c r="F47" s="58" t="s">
        <v>168</v>
      </c>
      <c r="G47" s="63" t="s">
        <v>283</v>
      </c>
      <c r="H47" s="64">
        <v>8000000</v>
      </c>
      <c r="I47" s="64"/>
      <c r="J47" s="64"/>
      <c r="K47" s="64"/>
      <c r="L47" s="64"/>
    </row>
    <row r="48" spans="1:12" s="62" customFormat="1" ht="87.95" customHeight="1" x14ac:dyDescent="0.2">
      <c r="A48" s="45"/>
      <c r="B48" s="151" t="s">
        <v>148</v>
      </c>
      <c r="C48" s="151" t="s">
        <v>148</v>
      </c>
      <c r="D48" s="151" t="s">
        <v>148</v>
      </c>
      <c r="E48" s="151" t="s">
        <v>160</v>
      </c>
      <c r="F48" s="151"/>
      <c r="G48" s="152" t="s">
        <v>182</v>
      </c>
      <c r="H48" s="69"/>
      <c r="I48" s="69">
        <f>SUM(H49:H54)</f>
        <v>1509438039</v>
      </c>
      <c r="J48" s="69"/>
      <c r="K48" s="69"/>
      <c r="L48" s="69"/>
    </row>
    <row r="49" spans="1:12" s="32" customFormat="1" ht="87.95" customHeight="1" x14ac:dyDescent="0.2">
      <c r="A49" s="45"/>
      <c r="B49" s="58" t="s">
        <v>148</v>
      </c>
      <c r="C49" s="58" t="s">
        <v>148</v>
      </c>
      <c r="D49" s="58" t="s">
        <v>148</v>
      </c>
      <c r="E49" s="58" t="s">
        <v>160</v>
      </c>
      <c r="F49" s="58" t="s">
        <v>168</v>
      </c>
      <c r="G49" s="63" t="s">
        <v>272</v>
      </c>
      <c r="H49" s="69">
        <v>26198501</v>
      </c>
      <c r="I49" s="69"/>
      <c r="J49" s="69"/>
      <c r="K49" s="69"/>
      <c r="L49" s="69"/>
    </row>
    <row r="50" spans="1:12" s="32" customFormat="1" ht="86.1" customHeight="1" x14ac:dyDescent="0.2">
      <c r="A50" s="45" t="s">
        <v>32</v>
      </c>
      <c r="B50" s="58" t="s">
        <v>148</v>
      </c>
      <c r="C50" s="58" t="s">
        <v>148</v>
      </c>
      <c r="D50" s="58" t="s">
        <v>148</v>
      </c>
      <c r="E50" s="58" t="s">
        <v>160</v>
      </c>
      <c r="F50" s="58" t="s">
        <v>158</v>
      </c>
      <c r="G50" s="63" t="s">
        <v>112</v>
      </c>
      <c r="H50" s="64">
        <v>443570972</v>
      </c>
      <c r="I50" s="64"/>
      <c r="J50" s="64"/>
      <c r="K50" s="64"/>
      <c r="L50" s="64"/>
    </row>
    <row r="51" spans="1:12" s="68" customFormat="1" ht="75" customHeight="1" x14ac:dyDescent="0.2">
      <c r="A51" s="57" t="s">
        <v>32</v>
      </c>
      <c r="B51" s="58" t="s">
        <v>148</v>
      </c>
      <c r="C51" s="58" t="s">
        <v>148</v>
      </c>
      <c r="D51" s="58" t="s">
        <v>148</v>
      </c>
      <c r="E51" s="58" t="s">
        <v>160</v>
      </c>
      <c r="F51" s="58" t="s">
        <v>162</v>
      </c>
      <c r="G51" s="63" t="s">
        <v>273</v>
      </c>
      <c r="H51" s="64">
        <v>230550476</v>
      </c>
      <c r="I51" s="64"/>
      <c r="J51" s="64"/>
      <c r="K51" s="64"/>
      <c r="L51" s="64"/>
    </row>
    <row r="52" spans="1:12" s="68" customFormat="1" ht="45.95" customHeight="1" x14ac:dyDescent="0.2">
      <c r="A52" s="57" t="s">
        <v>32</v>
      </c>
      <c r="B52" s="58" t="s">
        <v>148</v>
      </c>
      <c r="C52" s="58" t="s">
        <v>148</v>
      </c>
      <c r="D52" s="58" t="s">
        <v>148</v>
      </c>
      <c r="E52" s="58" t="s">
        <v>160</v>
      </c>
      <c r="F52" s="58" t="s">
        <v>164</v>
      </c>
      <c r="G52" s="63" t="s">
        <v>274</v>
      </c>
      <c r="H52" s="64">
        <v>516335090</v>
      </c>
      <c r="I52" s="64"/>
      <c r="J52" s="64"/>
      <c r="K52" s="64"/>
      <c r="L52" s="64"/>
    </row>
    <row r="53" spans="1:12" s="68" customFormat="1" ht="76.7" customHeight="1" x14ac:dyDescent="0.2">
      <c r="A53" s="57" t="s">
        <v>32</v>
      </c>
      <c r="B53" s="58" t="s">
        <v>148</v>
      </c>
      <c r="C53" s="58" t="s">
        <v>148</v>
      </c>
      <c r="D53" s="58" t="s">
        <v>148</v>
      </c>
      <c r="E53" s="58" t="s">
        <v>160</v>
      </c>
      <c r="F53" s="58" t="s">
        <v>166</v>
      </c>
      <c r="G53" s="63" t="s">
        <v>275</v>
      </c>
      <c r="H53" s="64">
        <v>286783000</v>
      </c>
      <c r="I53" s="64"/>
      <c r="J53" s="64"/>
      <c r="K53" s="64"/>
      <c r="L53" s="64"/>
    </row>
    <row r="54" spans="1:12" s="60" customFormat="1" ht="104.1" customHeight="1" x14ac:dyDescent="0.2">
      <c r="A54" s="57" t="s">
        <v>32</v>
      </c>
      <c r="B54" s="58" t="s">
        <v>148</v>
      </c>
      <c r="C54" s="58" t="s">
        <v>148</v>
      </c>
      <c r="D54" s="58" t="s">
        <v>148</v>
      </c>
      <c r="E54" s="58" t="s">
        <v>160</v>
      </c>
      <c r="F54" s="58" t="s">
        <v>180</v>
      </c>
      <c r="G54" s="63" t="s">
        <v>276</v>
      </c>
      <c r="H54" s="64">
        <v>6000000</v>
      </c>
      <c r="I54" s="64"/>
      <c r="J54" s="64"/>
      <c r="K54" s="64"/>
      <c r="L54" s="64"/>
    </row>
    <row r="55" spans="1:12" s="62" customFormat="1" ht="40.5" x14ac:dyDescent="0.2">
      <c r="A55" s="45"/>
      <c r="B55" s="151" t="s">
        <v>148</v>
      </c>
      <c r="C55" s="151" t="s">
        <v>148</v>
      </c>
      <c r="D55" s="151" t="s">
        <v>148</v>
      </c>
      <c r="E55" s="151" t="s">
        <v>180</v>
      </c>
      <c r="F55" s="151"/>
      <c r="G55" s="152" t="s">
        <v>185</v>
      </c>
      <c r="H55" s="64">
        <f>SUM(H56:H59)</f>
        <v>47500000</v>
      </c>
      <c r="I55" s="64">
        <f>SUM(H56:H58)</f>
        <v>47500000</v>
      </c>
      <c r="J55" s="64"/>
      <c r="K55" s="64"/>
      <c r="L55" s="64"/>
    </row>
    <row r="56" spans="1:12" s="60" customFormat="1" ht="137.1" customHeight="1" x14ac:dyDescent="0.2">
      <c r="A56" s="45" t="s">
        <v>32</v>
      </c>
      <c r="B56" s="58" t="s">
        <v>148</v>
      </c>
      <c r="C56" s="58" t="s">
        <v>148</v>
      </c>
      <c r="D56" s="58" t="s">
        <v>148</v>
      </c>
      <c r="E56" s="58" t="s">
        <v>180</v>
      </c>
      <c r="F56" s="58" t="s">
        <v>162</v>
      </c>
      <c r="G56" s="63" t="s">
        <v>186</v>
      </c>
      <c r="H56" s="64">
        <v>5700000</v>
      </c>
      <c r="I56" s="64"/>
      <c r="J56" s="64"/>
      <c r="K56" s="64"/>
      <c r="L56" s="64"/>
    </row>
    <row r="57" spans="1:12" s="41" customFormat="1" ht="104.1" customHeight="1" x14ac:dyDescent="0.2">
      <c r="A57" s="45">
        <v>0</v>
      </c>
      <c r="B57" s="58" t="s">
        <v>148</v>
      </c>
      <c r="C57" s="58" t="s">
        <v>148</v>
      </c>
      <c r="D57" s="58" t="s">
        <v>148</v>
      </c>
      <c r="E57" s="58" t="s">
        <v>180</v>
      </c>
      <c r="F57" s="58" t="s">
        <v>152</v>
      </c>
      <c r="G57" s="63" t="s">
        <v>277</v>
      </c>
      <c r="H57" s="64">
        <v>40000000</v>
      </c>
      <c r="I57" s="64"/>
      <c r="J57" s="64"/>
      <c r="K57" s="64"/>
      <c r="L57" s="64"/>
    </row>
    <row r="58" spans="1:12" s="41" customFormat="1" ht="104.1" customHeight="1" x14ac:dyDescent="0.2">
      <c r="A58" s="45"/>
      <c r="B58" s="58" t="s">
        <v>148</v>
      </c>
      <c r="C58" s="58" t="s">
        <v>148</v>
      </c>
      <c r="D58" s="58" t="s">
        <v>148</v>
      </c>
      <c r="E58" s="58" t="s">
        <v>180</v>
      </c>
      <c r="F58" s="58" t="s">
        <v>166</v>
      </c>
      <c r="G58" s="63" t="s">
        <v>278</v>
      </c>
      <c r="H58" s="64">
        <v>1800000</v>
      </c>
      <c r="I58" s="64"/>
      <c r="J58" s="64"/>
      <c r="K58" s="64"/>
      <c r="L58" s="64"/>
    </row>
    <row r="59" spans="1:12" s="62" customFormat="1" ht="71.099999999999994" customHeight="1" x14ac:dyDescent="0.2">
      <c r="A59" s="45" t="s">
        <v>32</v>
      </c>
      <c r="B59" s="151" t="s">
        <v>148</v>
      </c>
      <c r="C59" s="151" t="s">
        <v>148</v>
      </c>
      <c r="D59" s="151" t="s">
        <v>148</v>
      </c>
      <c r="E59" s="151" t="s">
        <v>187</v>
      </c>
      <c r="F59" s="151"/>
      <c r="G59" s="152" t="s">
        <v>188</v>
      </c>
      <c r="H59" s="64"/>
      <c r="I59" s="64">
        <v>27500000</v>
      </c>
      <c r="J59" s="64"/>
      <c r="K59" s="64"/>
      <c r="L59" s="64"/>
    </row>
    <row r="60" spans="1:12" s="67" customFormat="1" ht="42.95" customHeight="1" x14ac:dyDescent="0.2">
      <c r="A60" s="177"/>
      <c r="B60" s="178"/>
      <c r="C60" s="178"/>
      <c r="D60" s="178"/>
      <c r="E60" s="178"/>
      <c r="F60" s="178"/>
      <c r="G60" s="179"/>
      <c r="H60" s="66"/>
      <c r="I60" s="66"/>
      <c r="J60" s="66"/>
      <c r="K60" s="66"/>
      <c r="L60" s="66"/>
    </row>
    <row r="61" spans="1:12" ht="40.700000000000003" customHeight="1" x14ac:dyDescent="0.25">
      <c r="A61" s="243" t="s">
        <v>281</v>
      </c>
      <c r="B61" s="243"/>
      <c r="C61" s="243"/>
      <c r="D61" s="243"/>
      <c r="E61" s="243"/>
      <c r="F61" s="243"/>
      <c r="G61" s="243"/>
    </row>
  </sheetData>
  <mergeCells count="4">
    <mergeCell ref="A1:H1"/>
    <mergeCell ref="A2:H2"/>
    <mergeCell ref="B3:F3"/>
    <mergeCell ref="A61:G61"/>
  </mergeCells>
  <pageMargins left="1.299212598425197" right="0" top="0.39370078740157483" bottom="0" header="0.78740157480314965" footer="0.78740157480314965"/>
  <pageSetup paperSize="5" scale="45" orientation="landscape" r:id="rId1"/>
  <headerFooter alignWithMargins="0"/>
  <rowBreaks count="1" manualBreakCount="1">
    <brk id="44"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zoomScale="83" zoomScaleNormal="83" workbookViewId="0">
      <pane xSplit="1" ySplit="3" topLeftCell="B4" activePane="bottomRight" state="frozen"/>
      <selection pane="topRight" activeCell="B1" sqref="B1"/>
      <selection pane="bottomLeft" activeCell="A4" sqref="A4"/>
      <selection pane="bottomRight" activeCell="C21" sqref="C21"/>
    </sheetView>
  </sheetViews>
  <sheetFormatPr baseColWidth="10" defaultColWidth="11" defaultRowHeight="21" x14ac:dyDescent="0.25"/>
  <cols>
    <col min="1" max="1" width="15.1796875" style="204" customWidth="1"/>
    <col min="2" max="13" width="16.90625" style="207" customWidth="1"/>
    <col min="14" max="14" width="16.90625" style="203" customWidth="1"/>
    <col min="15" max="15" width="12.7265625" style="203" customWidth="1"/>
    <col min="16" max="16384" width="11" style="203"/>
  </cols>
  <sheetData>
    <row r="1" spans="1:15" ht="31.5" customHeight="1" x14ac:dyDescent="0.35">
      <c r="A1" s="244" t="s">
        <v>1005</v>
      </c>
      <c r="B1" s="244"/>
      <c r="C1" s="244"/>
      <c r="D1" s="244"/>
      <c r="E1" s="244"/>
      <c r="F1" s="244"/>
      <c r="G1" s="244"/>
      <c r="H1" s="244"/>
      <c r="I1" s="244"/>
      <c r="J1" s="244"/>
      <c r="K1" s="244"/>
      <c r="L1" s="244"/>
      <c r="M1" s="244"/>
      <c r="N1" s="244"/>
    </row>
    <row r="2" spans="1:15" x14ac:dyDescent="0.25">
      <c r="B2" s="205" t="s">
        <v>96</v>
      </c>
      <c r="C2" s="205" t="s">
        <v>103</v>
      </c>
      <c r="D2" s="205" t="s">
        <v>89</v>
      </c>
      <c r="E2" s="205" t="s">
        <v>87</v>
      </c>
      <c r="F2" s="205" t="s">
        <v>75</v>
      </c>
      <c r="G2" s="205" t="s">
        <v>78</v>
      </c>
      <c r="H2" s="205" t="s">
        <v>67</v>
      </c>
      <c r="I2" s="205" t="s">
        <v>80</v>
      </c>
      <c r="J2" s="205" t="s">
        <v>1006</v>
      </c>
      <c r="K2" s="205" t="s">
        <v>109</v>
      </c>
      <c r="L2" s="205" t="s">
        <v>1007</v>
      </c>
      <c r="M2" s="205" t="s">
        <v>1008</v>
      </c>
      <c r="N2" s="205" t="s">
        <v>1009</v>
      </c>
    </row>
    <row r="3" spans="1:15" x14ac:dyDescent="0.25">
      <c r="A3" s="206" t="s">
        <v>1010</v>
      </c>
      <c r="N3" s="208">
        <f>SUM(B3:M3)</f>
        <v>0</v>
      </c>
    </row>
    <row r="4" spans="1:15" ht="30" x14ac:dyDescent="0.25">
      <c r="A4" s="204" t="s">
        <v>1011</v>
      </c>
      <c r="B4" s="207">
        <v>14000000</v>
      </c>
      <c r="C4" s="207">
        <v>3126645</v>
      </c>
      <c r="D4" s="207">
        <v>3126645</v>
      </c>
      <c r="E4" s="207">
        <v>3126645</v>
      </c>
      <c r="F4" s="207">
        <v>3126645</v>
      </c>
      <c r="G4" s="207">
        <v>3126645</v>
      </c>
      <c r="H4" s="207">
        <v>3126645</v>
      </c>
      <c r="I4" s="207">
        <v>3126645</v>
      </c>
      <c r="J4" s="207">
        <v>3126645</v>
      </c>
      <c r="K4" s="207">
        <v>3126645</v>
      </c>
      <c r="L4" s="207">
        <v>3126645</v>
      </c>
      <c r="M4" s="207">
        <v>3522650</v>
      </c>
      <c r="N4" s="208">
        <f t="shared" ref="N4:N43" si="0">SUM(B4:M4)</f>
        <v>48789100</v>
      </c>
      <c r="O4" s="208">
        <f>48789100-N4</f>
        <v>0</v>
      </c>
    </row>
    <row r="5" spans="1:15" x14ac:dyDescent="0.25">
      <c r="A5" s="204" t="s">
        <v>1012</v>
      </c>
      <c r="C5" s="207">
        <v>800000</v>
      </c>
      <c r="D5" s="207">
        <v>800000</v>
      </c>
      <c r="E5" s="207">
        <v>800000</v>
      </c>
      <c r="F5" s="207">
        <v>800000</v>
      </c>
      <c r="G5" s="207">
        <v>800000</v>
      </c>
      <c r="H5" s="207">
        <v>800000</v>
      </c>
      <c r="I5" s="207">
        <v>800000</v>
      </c>
      <c r="J5" s="207">
        <v>800000</v>
      </c>
      <c r="K5" s="207">
        <v>800000</v>
      </c>
      <c r="L5" s="207">
        <v>800000</v>
      </c>
      <c r="N5" s="208">
        <f t="shared" si="0"/>
        <v>8000000</v>
      </c>
    </row>
    <row r="6" spans="1:15" x14ac:dyDescent="0.25">
      <c r="A6" s="204" t="s">
        <v>1013</v>
      </c>
      <c r="B6" s="207">
        <v>10750000</v>
      </c>
      <c r="C6" s="207">
        <v>10750000</v>
      </c>
      <c r="D6" s="207">
        <v>10750000</v>
      </c>
      <c r="E6" s="207">
        <v>10750000</v>
      </c>
      <c r="F6" s="207">
        <v>10750000</v>
      </c>
      <c r="G6" s="207">
        <v>10750000</v>
      </c>
      <c r="H6" s="207">
        <v>10750000</v>
      </c>
      <c r="I6" s="207">
        <v>10750000</v>
      </c>
      <c r="J6" s="207">
        <v>10750000</v>
      </c>
      <c r="K6" s="207">
        <v>10750000</v>
      </c>
      <c r="L6" s="207">
        <v>10750000</v>
      </c>
      <c r="M6" s="207">
        <v>10750000</v>
      </c>
      <c r="N6" s="208">
        <f t="shared" si="0"/>
        <v>129000000</v>
      </c>
    </row>
    <row r="7" spans="1:15" x14ac:dyDescent="0.25">
      <c r="A7" s="204" t="s">
        <v>1014</v>
      </c>
      <c r="C7" s="207">
        <v>2166000</v>
      </c>
      <c r="E7" s="207">
        <v>2166000</v>
      </c>
      <c r="G7" s="207">
        <v>2166000</v>
      </c>
      <c r="I7" s="207">
        <v>2166000</v>
      </c>
      <c r="K7" s="207">
        <v>2166000</v>
      </c>
      <c r="M7" s="207">
        <v>2170000</v>
      </c>
      <c r="N7" s="208">
        <f t="shared" si="0"/>
        <v>13000000</v>
      </c>
    </row>
    <row r="8" spans="1:15" x14ac:dyDescent="0.25">
      <c r="A8" s="204" t="s">
        <v>1015</v>
      </c>
      <c r="B8" s="207">
        <v>217000</v>
      </c>
      <c r="D8" s="207">
        <v>217000</v>
      </c>
      <c r="F8" s="207">
        <v>217000</v>
      </c>
      <c r="H8" s="207">
        <v>217000</v>
      </c>
      <c r="J8" s="207">
        <v>217000</v>
      </c>
      <c r="L8" s="207">
        <v>215000</v>
      </c>
      <c r="N8" s="208">
        <f t="shared" si="0"/>
        <v>1300000</v>
      </c>
    </row>
    <row r="9" spans="1:15" x14ac:dyDescent="0.25">
      <c r="A9" s="204" t="s">
        <v>1016</v>
      </c>
      <c r="B9" s="207">
        <v>8333333</v>
      </c>
      <c r="C9" s="207">
        <v>8333333</v>
      </c>
      <c r="D9" s="207">
        <v>8333333</v>
      </c>
      <c r="E9" s="207">
        <v>8333333</v>
      </c>
      <c r="F9" s="207">
        <v>8333333</v>
      </c>
      <c r="G9" s="207">
        <v>8333333</v>
      </c>
      <c r="H9" s="207">
        <v>8333333</v>
      </c>
      <c r="I9" s="207">
        <v>8333333</v>
      </c>
      <c r="J9" s="207">
        <v>8333333</v>
      </c>
      <c r="K9" s="207">
        <v>8333333</v>
      </c>
      <c r="L9" s="207">
        <v>8333333</v>
      </c>
      <c r="M9" s="207">
        <v>8333337</v>
      </c>
      <c r="N9" s="208">
        <f t="shared" si="0"/>
        <v>100000000</v>
      </c>
    </row>
    <row r="10" spans="1:15" x14ac:dyDescent="0.25">
      <c r="A10" s="204" t="s">
        <v>1017</v>
      </c>
      <c r="C10" s="207">
        <v>2363000</v>
      </c>
      <c r="D10" s="207">
        <v>2363000</v>
      </c>
      <c r="E10" s="207">
        <v>2363000</v>
      </c>
      <c r="F10" s="207">
        <v>2363000</v>
      </c>
      <c r="G10" s="207">
        <v>2363000</v>
      </c>
      <c r="H10" s="207">
        <v>2363000</v>
      </c>
      <c r="I10" s="207">
        <v>2363000</v>
      </c>
      <c r="J10" s="207">
        <v>2363000</v>
      </c>
      <c r="K10" s="207">
        <v>2363000</v>
      </c>
      <c r="L10" s="207">
        <v>2363000</v>
      </c>
      <c r="M10" s="207">
        <v>2370000</v>
      </c>
      <c r="N10" s="208">
        <f t="shared" si="0"/>
        <v>26000000</v>
      </c>
    </row>
    <row r="11" spans="1:15" x14ac:dyDescent="0.25">
      <c r="A11" s="204" t="s">
        <v>1018</v>
      </c>
      <c r="C11" s="207">
        <v>93239307</v>
      </c>
      <c r="D11" s="207">
        <v>93239307</v>
      </c>
      <c r="E11" s="207">
        <v>93239307</v>
      </c>
      <c r="F11" s="207">
        <v>93239307</v>
      </c>
      <c r="G11" s="207">
        <v>93239307</v>
      </c>
      <c r="H11" s="207">
        <v>93239307</v>
      </c>
      <c r="I11" s="207">
        <v>93239307</v>
      </c>
      <c r="J11" s="207">
        <v>93239307</v>
      </c>
      <c r="K11" s="207">
        <v>93239307</v>
      </c>
      <c r="L11" s="207">
        <v>93239307</v>
      </c>
      <c r="M11" s="207">
        <v>93239310.939999998</v>
      </c>
      <c r="N11" s="208">
        <f t="shared" si="0"/>
        <v>1025632380.9400001</v>
      </c>
    </row>
    <row r="12" spans="1:15" x14ac:dyDescent="0.25">
      <c r="A12" s="204" t="s">
        <v>1019</v>
      </c>
      <c r="B12" s="207">
        <v>70000000</v>
      </c>
      <c r="C12" s="207">
        <v>3849636</v>
      </c>
      <c r="D12" s="207">
        <v>3849636</v>
      </c>
      <c r="E12" s="207">
        <v>3849636</v>
      </c>
      <c r="F12" s="207">
        <v>3849636</v>
      </c>
      <c r="G12" s="207">
        <v>3849636</v>
      </c>
      <c r="H12" s="207">
        <v>3849636</v>
      </c>
      <c r="I12" s="207">
        <v>3849636</v>
      </c>
      <c r="J12" s="207">
        <v>3849636</v>
      </c>
      <c r="K12" s="207">
        <v>3849636</v>
      </c>
      <c r="L12" s="207">
        <v>3849636</v>
      </c>
      <c r="M12" s="207">
        <v>3849638.7</v>
      </c>
      <c r="N12" s="208">
        <f t="shared" si="0"/>
        <v>112345998.7</v>
      </c>
    </row>
    <row r="13" spans="1:15" ht="30" x14ac:dyDescent="0.25">
      <c r="A13" s="204" t="s">
        <v>1020</v>
      </c>
      <c r="B13" s="207">
        <f>23000000+120559840</f>
        <v>143559840</v>
      </c>
      <c r="C13" s="207">
        <v>96500000</v>
      </c>
      <c r="D13" s="207">
        <f>223500000+32222680.36</f>
        <v>255722680.36000001</v>
      </c>
      <c r="E13" s="207">
        <v>55800000</v>
      </c>
      <c r="F13" s="207">
        <v>144000000</v>
      </c>
      <c r="G13" s="207">
        <v>8800000</v>
      </c>
      <c r="H13" s="207">
        <v>274350000</v>
      </c>
      <c r="I13" s="207">
        <v>102000000</v>
      </c>
      <c r="K13" s="207">
        <v>40000000</v>
      </c>
      <c r="N13" s="208">
        <f t="shared" si="0"/>
        <v>1120732520.3600001</v>
      </c>
    </row>
    <row r="14" spans="1:15" ht="30" x14ac:dyDescent="0.25">
      <c r="A14" s="206" t="s">
        <v>1021</v>
      </c>
      <c r="B14" s="209">
        <f>SUM(B4:B13)</f>
        <v>246860173</v>
      </c>
      <c r="C14" s="209">
        <f t="shared" ref="C14:M14" si="1">SUM(C4:C13)</f>
        <v>221127921</v>
      </c>
      <c r="D14" s="209">
        <f t="shared" si="1"/>
        <v>378401601.36000001</v>
      </c>
      <c r="E14" s="209">
        <f t="shared" si="1"/>
        <v>180427921</v>
      </c>
      <c r="F14" s="209">
        <f t="shared" si="1"/>
        <v>266678921</v>
      </c>
      <c r="G14" s="209">
        <f t="shared" si="1"/>
        <v>133427921</v>
      </c>
      <c r="H14" s="209">
        <f t="shared" si="1"/>
        <v>397028921</v>
      </c>
      <c r="I14" s="209">
        <f t="shared" si="1"/>
        <v>226627921</v>
      </c>
      <c r="J14" s="209">
        <f t="shared" si="1"/>
        <v>122678921</v>
      </c>
      <c r="K14" s="209">
        <f t="shared" si="1"/>
        <v>164627921</v>
      </c>
      <c r="L14" s="209">
        <f t="shared" si="1"/>
        <v>122676921</v>
      </c>
      <c r="M14" s="209">
        <f t="shared" si="1"/>
        <v>124234936.64</v>
      </c>
      <c r="N14" s="209">
        <f>SUM(N4:N13)</f>
        <v>2584800000</v>
      </c>
      <c r="O14" s="208">
        <f>SUM(B14:M14)</f>
        <v>2584800000</v>
      </c>
    </row>
    <row r="15" spans="1:15" x14ac:dyDescent="0.25">
      <c r="A15" s="206"/>
      <c r="B15" s="205"/>
      <c r="C15" s="205"/>
      <c r="D15" s="205"/>
      <c r="E15" s="205"/>
      <c r="F15" s="205"/>
      <c r="G15" s="205"/>
      <c r="H15" s="205"/>
      <c r="I15" s="205"/>
      <c r="J15" s="205"/>
      <c r="K15" s="205"/>
      <c r="L15" s="205"/>
      <c r="M15" s="205"/>
      <c r="N15" s="205"/>
      <c r="O15" s="208"/>
    </row>
    <row r="16" spans="1:15" x14ac:dyDescent="0.25">
      <c r="A16" s="210" t="s">
        <v>147</v>
      </c>
      <c r="D16" s="207">
        <v>40830000</v>
      </c>
      <c r="N16" s="208">
        <f t="shared" si="0"/>
        <v>40830000</v>
      </c>
    </row>
    <row r="17" spans="1:15" ht="15" x14ac:dyDescent="0.25">
      <c r="A17" s="206" t="s">
        <v>1022</v>
      </c>
      <c r="B17" s="209">
        <f>SUM(B16)</f>
        <v>0</v>
      </c>
      <c r="C17" s="209">
        <f t="shared" ref="C17:N17" si="2">SUM(C16)</f>
        <v>0</v>
      </c>
      <c r="D17" s="209">
        <f t="shared" si="2"/>
        <v>40830000</v>
      </c>
      <c r="E17" s="209">
        <f t="shared" si="2"/>
        <v>0</v>
      </c>
      <c r="F17" s="209">
        <f t="shared" si="2"/>
        <v>0</v>
      </c>
      <c r="G17" s="209">
        <f t="shared" si="2"/>
        <v>0</v>
      </c>
      <c r="H17" s="209">
        <f t="shared" si="2"/>
        <v>0</v>
      </c>
      <c r="I17" s="209">
        <f t="shared" si="2"/>
        <v>0</v>
      </c>
      <c r="J17" s="209">
        <f t="shared" si="2"/>
        <v>0</v>
      </c>
      <c r="K17" s="209">
        <f t="shared" si="2"/>
        <v>0</v>
      </c>
      <c r="L17" s="209">
        <f t="shared" si="2"/>
        <v>0</v>
      </c>
      <c r="M17" s="209">
        <f t="shared" si="2"/>
        <v>0</v>
      </c>
      <c r="N17" s="209">
        <f t="shared" si="2"/>
        <v>40830000</v>
      </c>
    </row>
    <row r="18" spans="1:15" x14ac:dyDescent="0.25">
      <c r="N18" s="208">
        <f t="shared" si="0"/>
        <v>0</v>
      </c>
    </row>
    <row r="19" spans="1:15" x14ac:dyDescent="0.25">
      <c r="A19" s="206" t="s">
        <v>1023</v>
      </c>
      <c r="N19" s="208">
        <f t="shared" si="0"/>
        <v>0</v>
      </c>
    </row>
    <row r="20" spans="1:15" x14ac:dyDescent="0.25">
      <c r="A20" s="204" t="s">
        <v>1024</v>
      </c>
      <c r="C20" s="207">
        <v>14000000</v>
      </c>
      <c r="D20" s="207">
        <f t="shared" ref="D20:I20" si="3">3635000-520000</f>
        <v>3115000</v>
      </c>
      <c r="E20" s="207">
        <f t="shared" si="3"/>
        <v>3115000</v>
      </c>
      <c r="F20" s="207">
        <f t="shared" si="3"/>
        <v>3115000</v>
      </c>
      <c r="G20" s="207">
        <f t="shared" si="3"/>
        <v>3115000</v>
      </c>
      <c r="H20" s="207">
        <f t="shared" si="3"/>
        <v>3115000</v>
      </c>
      <c r="I20" s="207">
        <f t="shared" si="3"/>
        <v>3115000</v>
      </c>
      <c r="J20" s="207">
        <v>3126645</v>
      </c>
      <c r="K20" s="207">
        <f>3126645-520000</f>
        <v>2606645</v>
      </c>
      <c r="L20" s="207">
        <f>3126645-520000</f>
        <v>2606645</v>
      </c>
      <c r="M20" s="207">
        <v>7759165</v>
      </c>
      <c r="N20" s="208">
        <f t="shared" si="0"/>
        <v>48789100</v>
      </c>
      <c r="O20" s="208">
        <f>48789100-N20</f>
        <v>0</v>
      </c>
    </row>
    <row r="21" spans="1:15" x14ac:dyDescent="0.25">
      <c r="A21" s="204" t="s">
        <v>1012</v>
      </c>
      <c r="D21" s="207">
        <v>800000</v>
      </c>
      <c r="E21" s="207">
        <v>800000</v>
      </c>
      <c r="F21" s="207">
        <v>800000</v>
      </c>
      <c r="G21" s="207">
        <v>800000</v>
      </c>
      <c r="H21" s="207">
        <v>800000</v>
      </c>
      <c r="I21" s="207">
        <v>800000</v>
      </c>
      <c r="J21" s="207">
        <v>800000</v>
      </c>
      <c r="K21" s="207">
        <v>800000</v>
      </c>
      <c r="L21" s="207">
        <v>800000</v>
      </c>
      <c r="M21" s="207">
        <v>800000</v>
      </c>
      <c r="N21" s="208">
        <f t="shared" si="0"/>
        <v>8000000</v>
      </c>
    </row>
    <row r="22" spans="1:15" x14ac:dyDescent="0.25">
      <c r="A22" s="204" t="s">
        <v>1013</v>
      </c>
      <c r="B22" s="207">
        <v>10750000</v>
      </c>
      <c r="C22" s="207">
        <v>10750000</v>
      </c>
      <c r="D22" s="207">
        <v>10750000</v>
      </c>
      <c r="E22" s="207">
        <v>10750000</v>
      </c>
      <c r="F22" s="207">
        <v>10750000</v>
      </c>
      <c r="G22" s="207">
        <v>10750000</v>
      </c>
      <c r="H22" s="207">
        <v>10750000</v>
      </c>
      <c r="I22" s="207">
        <v>10750000</v>
      </c>
      <c r="J22" s="207">
        <v>10750000</v>
      </c>
      <c r="K22" s="207">
        <v>10750000</v>
      </c>
      <c r="L22" s="207">
        <v>10750000</v>
      </c>
      <c r="M22" s="207">
        <v>10750000</v>
      </c>
      <c r="N22" s="208">
        <f t="shared" si="0"/>
        <v>129000000</v>
      </c>
    </row>
    <row r="23" spans="1:15" x14ac:dyDescent="0.25">
      <c r="A23" s="204" t="s">
        <v>1014</v>
      </c>
      <c r="C23" s="207">
        <v>2166000</v>
      </c>
      <c r="E23" s="207">
        <v>2166000</v>
      </c>
      <c r="G23" s="207">
        <v>2166000</v>
      </c>
      <c r="I23" s="207">
        <v>2166000</v>
      </c>
      <c r="K23" s="207">
        <v>2166000</v>
      </c>
      <c r="M23" s="207">
        <v>2170000</v>
      </c>
      <c r="N23" s="208">
        <f t="shared" si="0"/>
        <v>13000000</v>
      </c>
    </row>
    <row r="24" spans="1:15" x14ac:dyDescent="0.25">
      <c r="A24" s="204" t="s">
        <v>1015</v>
      </c>
      <c r="B24" s="207">
        <v>217000</v>
      </c>
      <c r="D24" s="207">
        <v>217000</v>
      </c>
      <c r="F24" s="207">
        <v>217000</v>
      </c>
      <c r="H24" s="207">
        <v>217000</v>
      </c>
      <c r="J24" s="207">
        <v>217000</v>
      </c>
      <c r="L24" s="207">
        <v>215000</v>
      </c>
      <c r="N24" s="208">
        <f t="shared" si="0"/>
        <v>1300000</v>
      </c>
    </row>
    <row r="25" spans="1:15" x14ac:dyDescent="0.25">
      <c r="A25" s="204" t="s">
        <v>1016</v>
      </c>
      <c r="B25" s="207">
        <v>8333333</v>
      </c>
      <c r="C25" s="207">
        <v>8333333</v>
      </c>
      <c r="D25" s="207">
        <v>8333333</v>
      </c>
      <c r="E25" s="207">
        <v>8333333</v>
      </c>
      <c r="F25" s="207">
        <v>8333333</v>
      </c>
      <c r="G25" s="207">
        <v>8333333</v>
      </c>
      <c r="H25" s="207">
        <v>8333333</v>
      </c>
      <c r="I25" s="207">
        <v>8333333</v>
      </c>
      <c r="J25" s="207">
        <v>8333333</v>
      </c>
      <c r="K25" s="207">
        <v>8333333</v>
      </c>
      <c r="L25" s="207">
        <v>8333333</v>
      </c>
      <c r="M25" s="207">
        <v>8333337</v>
      </c>
      <c r="N25" s="208">
        <f t="shared" si="0"/>
        <v>100000000</v>
      </c>
    </row>
    <row r="26" spans="1:15" x14ac:dyDescent="0.25">
      <c r="A26" s="204" t="s">
        <v>1017</v>
      </c>
      <c r="C26" s="207">
        <v>2363000</v>
      </c>
      <c r="D26" s="207">
        <v>2363000</v>
      </c>
      <c r="E26" s="207">
        <v>2363000</v>
      </c>
      <c r="F26" s="207">
        <v>2363000</v>
      </c>
      <c r="G26" s="207">
        <v>2363000</v>
      </c>
      <c r="H26" s="207">
        <v>2363000</v>
      </c>
      <c r="I26" s="207">
        <v>2363000</v>
      </c>
      <c r="J26" s="207">
        <v>2363000</v>
      </c>
      <c r="K26" s="207">
        <v>2363000</v>
      </c>
      <c r="L26" s="207">
        <v>2363000</v>
      </c>
      <c r="M26" s="207">
        <v>2370000</v>
      </c>
      <c r="N26" s="208">
        <f t="shared" si="0"/>
        <v>26000000</v>
      </c>
    </row>
    <row r="27" spans="1:15" x14ac:dyDescent="0.25">
      <c r="A27" s="204" t="s">
        <v>1018</v>
      </c>
      <c r="C27" s="207">
        <v>93239307</v>
      </c>
      <c r="D27" s="207">
        <v>93239307</v>
      </c>
      <c r="E27" s="207">
        <v>93239307</v>
      </c>
      <c r="F27" s="207">
        <v>93239307</v>
      </c>
      <c r="G27" s="207">
        <v>93239307</v>
      </c>
      <c r="H27" s="207">
        <v>93239307</v>
      </c>
      <c r="I27" s="207">
        <v>93239307</v>
      </c>
      <c r="J27" s="207">
        <v>93239307</v>
      </c>
      <c r="K27" s="207">
        <v>93239307</v>
      </c>
      <c r="L27" s="207">
        <v>93239307</v>
      </c>
      <c r="M27" s="207">
        <v>93239310.939999998</v>
      </c>
      <c r="N27" s="208">
        <f t="shared" si="0"/>
        <v>1025632380.9400001</v>
      </c>
    </row>
    <row r="28" spans="1:15" x14ac:dyDescent="0.25">
      <c r="A28" s="204" t="s">
        <v>1025</v>
      </c>
      <c r="C28" s="207">
        <v>70000000</v>
      </c>
      <c r="D28" s="207">
        <v>3849636</v>
      </c>
      <c r="E28" s="207">
        <v>3849636</v>
      </c>
      <c r="F28" s="207">
        <v>3849636</v>
      </c>
      <c r="G28" s="207">
        <v>3849636</v>
      </c>
      <c r="H28" s="207">
        <v>3849636</v>
      </c>
      <c r="I28" s="207">
        <v>3849636</v>
      </c>
      <c r="J28" s="207">
        <v>3849636</v>
      </c>
      <c r="K28" s="207">
        <v>3849636</v>
      </c>
      <c r="L28" s="207">
        <v>3849636</v>
      </c>
      <c r="M28" s="207">
        <v>7699274.7000000002</v>
      </c>
      <c r="N28" s="208">
        <f t="shared" si="0"/>
        <v>112345998.7</v>
      </c>
    </row>
    <row r="29" spans="1:15" ht="30" x14ac:dyDescent="0.25">
      <c r="A29" s="204" t="s">
        <v>1020</v>
      </c>
      <c r="C29" s="207">
        <f>23000000+10960000</f>
        <v>33960000</v>
      </c>
      <c r="D29" s="207">
        <f>23000000+7350000+10960000</f>
        <v>41310000</v>
      </c>
      <c r="E29" s="207">
        <f>7350000+41000000+20278000+10960000+2930000</f>
        <v>82518000</v>
      </c>
      <c r="F29" s="207">
        <f>7350000+20278000+55800000+10960000+2930000</f>
        <v>97318000</v>
      </c>
      <c r="G29" s="207">
        <f>7350000+20278000+129000000+10960000+2930000</f>
        <v>170518000</v>
      </c>
      <c r="H29" s="207">
        <f>7350000+20278000+8800000+10960000+2930000</f>
        <v>50318000</v>
      </c>
      <c r="I29" s="207">
        <f>7350000+20278000+15000000+171800000+20210000+10960000+2930000</f>
        <v>248528000</v>
      </c>
      <c r="J29" s="207">
        <f>7350000+20278000+20210000+25000000+10960000+2930000</f>
        <v>86728000</v>
      </c>
      <c r="K29" s="207">
        <f>7350000+20278000+20210000+25667000+10960000+2930000</f>
        <v>87395000</v>
      </c>
      <c r="L29" s="207">
        <f>7350000+20278000+20210000+25667000+40000000+10960000+2930000</f>
        <v>127395000</v>
      </c>
      <c r="M29" s="207">
        <f>7350000+20276000+20210000+1500000+25666000+10959840+8782680.36</f>
        <v>94744520.359999999</v>
      </c>
      <c r="N29" s="211">
        <f t="shared" si="0"/>
        <v>1120732520.3599999</v>
      </c>
    </row>
    <row r="30" spans="1:15" ht="30" x14ac:dyDescent="0.25">
      <c r="A30" s="206" t="s">
        <v>1021</v>
      </c>
      <c r="B30" s="212">
        <f>SUM(B20:B29)</f>
        <v>19300333</v>
      </c>
      <c r="C30" s="212">
        <f t="shared" ref="C30:M30" si="4">SUM(C20:C29)</f>
        <v>234811640</v>
      </c>
      <c r="D30" s="212">
        <f t="shared" si="4"/>
        <v>163977276</v>
      </c>
      <c r="E30" s="212">
        <f t="shared" si="4"/>
        <v>207134276</v>
      </c>
      <c r="F30" s="212">
        <f t="shared" si="4"/>
        <v>219985276</v>
      </c>
      <c r="G30" s="212">
        <f t="shared" si="4"/>
        <v>295134276</v>
      </c>
      <c r="H30" s="212">
        <f t="shared" si="4"/>
        <v>172985276</v>
      </c>
      <c r="I30" s="212">
        <f t="shared" si="4"/>
        <v>373144276</v>
      </c>
      <c r="J30" s="212">
        <f t="shared" si="4"/>
        <v>209406921</v>
      </c>
      <c r="K30" s="212">
        <f t="shared" si="4"/>
        <v>211502921</v>
      </c>
      <c r="L30" s="212">
        <f t="shared" si="4"/>
        <v>249551921</v>
      </c>
      <c r="M30" s="212">
        <f t="shared" si="4"/>
        <v>227865608</v>
      </c>
      <c r="N30" s="213">
        <f>SUM(N20:N29)</f>
        <v>2584800000</v>
      </c>
      <c r="O30" s="208">
        <f>SUM(B30:M30)</f>
        <v>2584800000</v>
      </c>
    </row>
    <row r="31" spans="1:15" ht="15" x14ac:dyDescent="0.25">
      <c r="A31" s="206"/>
      <c r="B31" s="212"/>
      <c r="C31" s="212"/>
      <c r="D31" s="212"/>
      <c r="E31" s="212"/>
      <c r="F31" s="212"/>
      <c r="G31" s="212"/>
      <c r="H31" s="212"/>
      <c r="I31" s="212"/>
      <c r="J31" s="212"/>
      <c r="K31" s="212"/>
      <c r="L31" s="212"/>
      <c r="M31" s="212"/>
      <c r="N31" s="213"/>
      <c r="O31" s="208"/>
    </row>
    <row r="32" spans="1:15" x14ac:dyDescent="0.25">
      <c r="A32" s="204" t="s">
        <v>147</v>
      </c>
      <c r="D32" s="207">
        <v>40830000</v>
      </c>
      <c r="N32" s="208">
        <f t="shared" si="0"/>
        <v>40830000</v>
      </c>
    </row>
    <row r="33" spans="1:15" ht="15" x14ac:dyDescent="0.25">
      <c r="A33" s="206" t="s">
        <v>1022</v>
      </c>
      <c r="B33" s="209">
        <f>SUM(B32)</f>
        <v>0</v>
      </c>
      <c r="C33" s="209">
        <f t="shared" ref="C33:M33" si="5">SUM(C32)</f>
        <v>0</v>
      </c>
      <c r="D33" s="209">
        <f t="shared" si="5"/>
        <v>40830000</v>
      </c>
      <c r="E33" s="209">
        <f t="shared" si="5"/>
        <v>0</v>
      </c>
      <c r="F33" s="209">
        <f t="shared" si="5"/>
        <v>0</v>
      </c>
      <c r="G33" s="209">
        <f t="shared" si="5"/>
        <v>0</v>
      </c>
      <c r="H33" s="209">
        <f t="shared" si="5"/>
        <v>0</v>
      </c>
      <c r="I33" s="209">
        <f t="shared" si="5"/>
        <v>0</v>
      </c>
      <c r="J33" s="209">
        <f t="shared" si="5"/>
        <v>0</v>
      </c>
      <c r="K33" s="209">
        <f t="shared" si="5"/>
        <v>0</v>
      </c>
      <c r="L33" s="209">
        <f t="shared" si="5"/>
        <v>0</v>
      </c>
      <c r="M33" s="209">
        <f t="shared" si="5"/>
        <v>0</v>
      </c>
      <c r="N33" s="214">
        <f t="shared" si="0"/>
        <v>40830000</v>
      </c>
      <c r="O33" s="208">
        <f>SUM(B33:M33)</f>
        <v>40830000</v>
      </c>
    </row>
    <row r="34" spans="1:15" x14ac:dyDescent="0.25">
      <c r="N34" s="208">
        <f t="shared" si="0"/>
        <v>0</v>
      </c>
    </row>
    <row r="35" spans="1:15" x14ac:dyDescent="0.25">
      <c r="N35" s="208">
        <f t="shared" si="0"/>
        <v>0</v>
      </c>
    </row>
    <row r="36" spans="1:15" x14ac:dyDescent="0.25">
      <c r="N36" s="208">
        <f t="shared" si="0"/>
        <v>0</v>
      </c>
    </row>
    <row r="37" spans="1:15" x14ac:dyDescent="0.25">
      <c r="N37" s="208">
        <f t="shared" si="0"/>
        <v>0</v>
      </c>
    </row>
    <row r="38" spans="1:15" x14ac:dyDescent="0.25">
      <c r="N38" s="208">
        <f t="shared" si="0"/>
        <v>0</v>
      </c>
    </row>
    <row r="39" spans="1:15" x14ac:dyDescent="0.25">
      <c r="N39" s="208">
        <f t="shared" si="0"/>
        <v>0</v>
      </c>
    </row>
    <row r="40" spans="1:15" x14ac:dyDescent="0.25">
      <c r="N40" s="208">
        <f t="shared" si="0"/>
        <v>0</v>
      </c>
    </row>
    <row r="41" spans="1:15" x14ac:dyDescent="0.25">
      <c r="N41" s="208">
        <f t="shared" si="0"/>
        <v>0</v>
      </c>
    </row>
    <row r="42" spans="1:15" x14ac:dyDescent="0.25">
      <c r="N42" s="208">
        <f t="shared" si="0"/>
        <v>0</v>
      </c>
    </row>
    <row r="43" spans="1:15" x14ac:dyDescent="0.25">
      <c r="N43" s="208">
        <f t="shared" si="0"/>
        <v>0</v>
      </c>
    </row>
  </sheetData>
  <mergeCells count="1">
    <mergeCell ref="A1:N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44"/>
  <sheetViews>
    <sheetView tabSelected="1" zoomScale="25" zoomScaleNormal="25" zoomScaleSheetLayoutView="10" zoomScalePageLayoutView="24" workbookViewId="0">
      <selection activeCell="E21" sqref="E21"/>
    </sheetView>
  </sheetViews>
  <sheetFormatPr baseColWidth="10" defaultRowHeight="272.45" customHeight="1" x14ac:dyDescent="0.65"/>
  <cols>
    <col min="1" max="1" width="12.7265625" style="115" customWidth="1"/>
    <col min="2" max="2" width="33.81640625" style="187"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99" customWidth="1"/>
    <col min="11" max="11" width="31.453125" customWidth="1"/>
    <col min="12" max="12" width="49.90625" customWidth="1"/>
    <col min="13" max="13" width="50.90625" style="114" customWidth="1"/>
    <col min="14" max="14" width="47.6328125" style="114" customWidth="1"/>
    <col min="15" max="15" width="12" customWidth="1"/>
    <col min="16" max="16" width="20.26953125" customWidth="1"/>
    <col min="17" max="17" width="36.81640625" customWidth="1"/>
    <col min="18" max="18" width="3.90625" style="26" customWidth="1"/>
    <col min="19" max="19" width="24" customWidth="1"/>
    <col min="20" max="20" width="31.08984375" customWidth="1"/>
    <col min="21" max="21" width="22" customWidth="1"/>
    <col min="22" max="22" width="39.08984375" customWidth="1"/>
    <col min="23" max="23" width="25.6328125" customWidth="1"/>
    <col min="24" max="24" width="47.90625" style="116" customWidth="1"/>
    <col min="25" max="25" width="39.7265625" style="116" customWidth="1"/>
    <col min="26" max="26" width="45.26953125" style="116"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55000000000000004">
      <c r="A1" s="103"/>
      <c r="B1" s="181"/>
      <c r="C1" s="1"/>
      <c r="D1" s="2"/>
      <c r="E1" s="3"/>
      <c r="F1" s="2"/>
      <c r="G1" s="2"/>
      <c r="H1" s="2"/>
      <c r="I1" s="2"/>
      <c r="J1" s="2"/>
      <c r="K1" s="4"/>
      <c r="L1" s="2"/>
      <c r="M1" s="216"/>
      <c r="N1" s="104"/>
      <c r="O1" s="2"/>
      <c r="P1" s="2"/>
      <c r="Q1" s="2"/>
      <c r="R1" s="5"/>
      <c r="S1" s="6"/>
      <c r="T1" s="217"/>
      <c r="U1" s="7"/>
      <c r="V1" s="8"/>
      <c r="W1" s="8"/>
      <c r="X1" s="191"/>
      <c r="Y1" s="192"/>
      <c r="Z1" s="193"/>
      <c r="AA1" s="8"/>
      <c r="AB1" s="8"/>
      <c r="AC1" s="8"/>
      <c r="AD1" s="8"/>
      <c r="AE1" s="8"/>
      <c r="AF1" s="8"/>
      <c r="AG1" s="9"/>
    </row>
    <row r="2" spans="1:33" ht="61.5" x14ac:dyDescent="0.55000000000000004">
      <c r="A2" s="105"/>
      <c r="B2" s="182"/>
      <c r="C2" s="270" t="s">
        <v>204</v>
      </c>
      <c r="D2" s="270"/>
      <c r="E2" s="270"/>
      <c r="F2" s="270"/>
      <c r="G2" s="270"/>
      <c r="H2" s="270"/>
      <c r="I2" s="270"/>
      <c r="J2" s="270"/>
      <c r="K2" s="270"/>
      <c r="L2" s="270"/>
      <c r="M2" s="270"/>
      <c r="N2" s="270"/>
      <c r="O2" s="270"/>
      <c r="P2" s="270"/>
      <c r="Q2" s="270"/>
      <c r="R2" s="10"/>
      <c r="S2" s="6"/>
      <c r="T2" s="217"/>
      <c r="U2" s="7"/>
      <c r="V2" s="8"/>
      <c r="W2" s="8"/>
      <c r="X2" s="191"/>
      <c r="Y2" s="192"/>
      <c r="Z2" s="193"/>
      <c r="AA2" s="8"/>
      <c r="AB2" s="8"/>
      <c r="AC2" s="8"/>
      <c r="AD2" s="8"/>
      <c r="AE2" s="8"/>
      <c r="AF2" s="8"/>
      <c r="AG2" s="9"/>
    </row>
    <row r="3" spans="1:33" ht="61.5" x14ac:dyDescent="0.55000000000000004">
      <c r="A3" s="103"/>
      <c r="B3" s="181"/>
      <c r="C3" s="1"/>
      <c r="D3" s="11"/>
      <c r="E3" s="12"/>
      <c r="F3" s="2"/>
      <c r="G3" s="2"/>
      <c r="H3" s="2"/>
      <c r="I3" s="2"/>
      <c r="J3" s="2"/>
      <c r="K3" s="4"/>
      <c r="L3" s="2"/>
      <c r="M3" s="216"/>
      <c r="N3" s="104"/>
      <c r="O3" s="2"/>
      <c r="P3" s="2"/>
      <c r="Q3" s="2"/>
      <c r="R3" s="5"/>
      <c r="S3" s="6"/>
      <c r="T3" s="217"/>
      <c r="U3" s="7"/>
      <c r="V3" s="8"/>
      <c r="W3" s="8"/>
      <c r="X3" s="191"/>
      <c r="Y3" s="192"/>
      <c r="Z3" s="193"/>
      <c r="AA3" s="8"/>
      <c r="AB3" s="8"/>
      <c r="AC3" s="8"/>
      <c r="AD3" s="8"/>
      <c r="AE3" s="8"/>
      <c r="AF3" s="8"/>
      <c r="AG3" s="9"/>
    </row>
    <row r="4" spans="1:33" ht="61.5" x14ac:dyDescent="0.55000000000000004">
      <c r="A4" s="103"/>
      <c r="B4" s="181"/>
      <c r="C4" s="1"/>
      <c r="D4" s="271" t="s">
        <v>0</v>
      </c>
      <c r="E4" s="271"/>
      <c r="F4" s="2"/>
      <c r="G4" s="2"/>
      <c r="H4" s="2"/>
      <c r="I4" s="2"/>
      <c r="J4" s="2"/>
      <c r="K4" s="4"/>
      <c r="L4" s="2"/>
      <c r="M4" s="216"/>
      <c r="N4" s="104"/>
      <c r="O4" s="2"/>
      <c r="P4" s="2"/>
      <c r="Q4" s="2"/>
      <c r="R4" s="5"/>
      <c r="S4" s="6"/>
      <c r="T4" s="217"/>
      <c r="U4" s="7"/>
      <c r="V4" s="8"/>
      <c r="W4" s="8"/>
      <c r="X4" s="191"/>
      <c r="Y4" s="192"/>
      <c r="Z4" s="193"/>
      <c r="AA4" s="8"/>
      <c r="AB4" s="8"/>
      <c r="AC4" s="8"/>
      <c r="AD4" s="8"/>
      <c r="AE4" s="8"/>
      <c r="AF4" s="8"/>
      <c r="AG4" s="9"/>
    </row>
    <row r="5" spans="1:33" ht="61.5" x14ac:dyDescent="0.55000000000000004">
      <c r="A5" s="105"/>
      <c r="B5" s="183"/>
      <c r="C5" s="13"/>
      <c r="D5" s="14" t="s">
        <v>1</v>
      </c>
      <c r="E5" s="272" t="s">
        <v>2</v>
      </c>
      <c r="F5" s="272"/>
      <c r="G5" s="2"/>
      <c r="H5" s="6"/>
      <c r="I5" s="6"/>
      <c r="J5" s="273" t="s">
        <v>3</v>
      </c>
      <c r="K5" s="273"/>
      <c r="L5" s="273"/>
      <c r="M5" s="273"/>
      <c r="N5" s="273"/>
      <c r="O5" s="6"/>
      <c r="P5" s="6"/>
      <c r="Q5" s="6"/>
      <c r="R5" s="15"/>
      <c r="S5" s="6"/>
      <c r="T5" s="217"/>
      <c r="U5" s="7"/>
      <c r="V5" s="8"/>
      <c r="W5" s="8"/>
      <c r="X5" s="191"/>
      <c r="Y5" s="192"/>
      <c r="Z5" s="193"/>
      <c r="AA5" s="8"/>
      <c r="AB5" s="8"/>
      <c r="AC5" s="8"/>
      <c r="AD5" s="8"/>
      <c r="AE5" s="8"/>
      <c r="AF5" s="8"/>
      <c r="AG5" s="9"/>
    </row>
    <row r="6" spans="1:33" ht="61.5" x14ac:dyDescent="0.55000000000000004">
      <c r="A6" s="105"/>
      <c r="B6" s="183"/>
      <c r="C6" s="13"/>
      <c r="D6" s="16" t="s">
        <v>4</v>
      </c>
      <c r="E6" s="272" t="s">
        <v>5</v>
      </c>
      <c r="F6" s="272"/>
      <c r="G6" s="2"/>
      <c r="H6" s="6"/>
      <c r="I6" s="6"/>
      <c r="J6" s="273"/>
      <c r="K6" s="273"/>
      <c r="L6" s="273"/>
      <c r="M6" s="273"/>
      <c r="N6" s="273"/>
      <c r="O6" s="6"/>
      <c r="P6" s="6"/>
      <c r="Q6" s="6"/>
      <c r="R6" s="15"/>
      <c r="S6" s="6"/>
      <c r="T6" s="217"/>
      <c r="U6" s="7"/>
      <c r="V6" s="8"/>
      <c r="W6" s="8"/>
      <c r="X6" s="191"/>
      <c r="Y6" s="192"/>
      <c r="Z6" s="193"/>
      <c r="AA6" s="8"/>
      <c r="AB6" s="8"/>
      <c r="AC6" s="8"/>
      <c r="AD6" s="8"/>
      <c r="AE6" s="8"/>
      <c r="AF6" s="8"/>
      <c r="AG6" s="9"/>
    </row>
    <row r="7" spans="1:33" ht="61.5" x14ac:dyDescent="0.55000000000000004">
      <c r="A7" s="105"/>
      <c r="B7" s="183"/>
      <c r="C7" s="13"/>
      <c r="D7" s="16" t="s">
        <v>6</v>
      </c>
      <c r="E7" s="274">
        <v>7395656</v>
      </c>
      <c r="F7" s="274"/>
      <c r="G7" s="17"/>
      <c r="H7" s="6"/>
      <c r="I7" s="6"/>
      <c r="J7" s="273"/>
      <c r="K7" s="273"/>
      <c r="L7" s="273"/>
      <c r="M7" s="273"/>
      <c r="N7" s="273"/>
      <c r="O7" s="6"/>
      <c r="P7" s="6"/>
      <c r="Q7" s="6"/>
      <c r="R7" s="15"/>
      <c r="S7" s="6"/>
      <c r="T7" s="217"/>
      <c r="U7" s="7" t="s">
        <v>7</v>
      </c>
      <c r="V7" s="8"/>
      <c r="W7" s="8"/>
      <c r="X7" s="191"/>
      <c r="Y7" s="192"/>
      <c r="Z7" s="193"/>
      <c r="AA7" s="8"/>
      <c r="AB7" s="8"/>
      <c r="AC7" s="8"/>
      <c r="AD7" s="8"/>
      <c r="AE7" s="8"/>
      <c r="AF7" s="8"/>
      <c r="AG7" s="9"/>
    </row>
    <row r="8" spans="1:33" ht="61.5" x14ac:dyDescent="0.55000000000000004">
      <c r="A8" s="105"/>
      <c r="B8" s="183"/>
      <c r="C8" s="13"/>
      <c r="D8" s="16" t="s">
        <v>8</v>
      </c>
      <c r="E8" s="275" t="s">
        <v>9</v>
      </c>
      <c r="F8" s="275"/>
      <c r="G8" s="18"/>
      <c r="H8" s="6"/>
      <c r="I8" s="6"/>
      <c r="J8" s="273"/>
      <c r="K8" s="273"/>
      <c r="L8" s="273"/>
      <c r="M8" s="273"/>
      <c r="N8" s="273"/>
      <c r="O8" s="6"/>
      <c r="P8" s="6"/>
      <c r="Q8" s="6"/>
      <c r="R8" s="15"/>
      <c r="S8" s="6"/>
      <c r="T8" s="217"/>
      <c r="U8" s="7"/>
      <c r="V8" s="8"/>
      <c r="W8" s="8"/>
      <c r="X8" s="191"/>
      <c r="Y8" s="192"/>
      <c r="Z8" s="193"/>
      <c r="AA8" s="8"/>
      <c r="AB8" s="8"/>
      <c r="AC8" s="8"/>
      <c r="AD8" s="8"/>
      <c r="AE8" s="8"/>
      <c r="AF8" s="8"/>
      <c r="AG8" s="9"/>
    </row>
    <row r="9" spans="1:33" ht="61.5" x14ac:dyDescent="0.55000000000000004">
      <c r="A9" s="105"/>
      <c r="B9" s="183"/>
      <c r="C9" s="13"/>
      <c r="D9" s="16" t="s">
        <v>10</v>
      </c>
      <c r="E9" s="272" t="s">
        <v>11</v>
      </c>
      <c r="F9" s="272"/>
      <c r="G9" s="2"/>
      <c r="H9" s="6"/>
      <c r="I9" s="6"/>
      <c r="J9" s="273"/>
      <c r="K9" s="273"/>
      <c r="L9" s="273"/>
      <c r="M9" s="273"/>
      <c r="N9" s="273"/>
      <c r="O9" s="6"/>
      <c r="P9" s="6"/>
      <c r="Q9" s="6"/>
      <c r="R9" s="15"/>
      <c r="S9" s="19" t="s">
        <v>12</v>
      </c>
      <c r="T9" s="218" t="s">
        <v>13</v>
      </c>
      <c r="U9" s="19" t="s">
        <v>14</v>
      </c>
      <c r="V9" s="19" t="s">
        <v>15</v>
      </c>
      <c r="W9" s="8"/>
      <c r="X9" s="191"/>
      <c r="Y9" s="192"/>
      <c r="Z9" s="193"/>
      <c r="AA9" s="8"/>
      <c r="AB9" s="8"/>
      <c r="AC9" s="8"/>
      <c r="AD9" s="8"/>
      <c r="AE9" s="8"/>
      <c r="AF9" s="8"/>
      <c r="AG9" s="9"/>
    </row>
    <row r="10" spans="1:33" ht="61.5" x14ac:dyDescent="0.55000000000000004">
      <c r="A10" s="105"/>
      <c r="B10" s="183"/>
      <c r="C10" s="13"/>
      <c r="D10" s="16" t="s">
        <v>16</v>
      </c>
      <c r="E10" s="252" t="s">
        <v>17</v>
      </c>
      <c r="F10" s="252"/>
      <c r="G10" s="20"/>
      <c r="H10" s="6"/>
      <c r="I10" s="6"/>
      <c r="J10" s="21"/>
      <c r="K10" s="21"/>
      <c r="L10" s="21"/>
      <c r="M10" s="219"/>
      <c r="N10" s="106"/>
      <c r="O10" s="6"/>
      <c r="P10" s="6"/>
      <c r="Q10" s="6"/>
      <c r="R10" s="15"/>
      <c r="S10" s="22" t="s">
        <v>18</v>
      </c>
      <c r="T10" s="220" t="e">
        <f>SUM(#REF!)</f>
        <v>#REF!</v>
      </c>
      <c r="U10" s="221" t="e">
        <f>SUM(#REF!)</f>
        <v>#REF!</v>
      </c>
      <c r="V10" s="221" t="e">
        <f>SUM(#REF!)</f>
        <v>#REF!</v>
      </c>
      <c r="W10" s="8"/>
      <c r="X10" s="191"/>
      <c r="Y10" s="192"/>
      <c r="Z10" s="193"/>
      <c r="AA10" s="8"/>
      <c r="AB10" s="8"/>
      <c r="AC10" s="8"/>
      <c r="AD10" s="8"/>
      <c r="AE10" s="8"/>
      <c r="AF10" s="8"/>
      <c r="AG10" s="9"/>
    </row>
    <row r="11" spans="1:33" s="72" customFormat="1" ht="61.5" x14ac:dyDescent="0.55000000000000004">
      <c r="A11" s="107"/>
      <c r="B11" s="184"/>
      <c r="C11" s="13"/>
      <c r="D11" s="75" t="s">
        <v>19</v>
      </c>
      <c r="E11" s="253" t="s">
        <v>20</v>
      </c>
      <c r="F11" s="254"/>
      <c r="G11" s="20"/>
      <c r="H11" s="76"/>
      <c r="I11" s="76"/>
      <c r="J11" s="255" t="s">
        <v>21</v>
      </c>
      <c r="K11" s="256"/>
      <c r="L11" s="256"/>
      <c r="M11" s="256"/>
      <c r="N11" s="257"/>
      <c r="O11" s="76"/>
      <c r="P11" s="76"/>
      <c r="Q11" s="76"/>
      <c r="R11" s="15"/>
      <c r="S11" s="77" t="s">
        <v>22</v>
      </c>
      <c r="T11" s="222" t="e">
        <f>SUM(#REF!)</f>
        <v>#REF!</v>
      </c>
      <c r="U11" s="223" t="e">
        <f>SUM(#REF!)</f>
        <v>#REF!</v>
      </c>
      <c r="V11" s="223" t="e">
        <f>SUM(#REF!)</f>
        <v>#REF!</v>
      </c>
      <c r="W11" s="78"/>
      <c r="X11" s="194"/>
      <c r="Y11" s="195"/>
      <c r="Z11" s="196"/>
      <c r="AA11" s="78"/>
      <c r="AB11" s="78"/>
      <c r="AC11" s="78"/>
      <c r="AD11" s="78"/>
      <c r="AE11" s="78"/>
      <c r="AF11" s="78"/>
      <c r="AG11" s="79"/>
    </row>
    <row r="12" spans="1:33" s="72" customFormat="1" ht="61.5" x14ac:dyDescent="0.55000000000000004">
      <c r="A12" s="107"/>
      <c r="B12" s="184"/>
      <c r="C12" s="13"/>
      <c r="D12" s="75" t="s">
        <v>23</v>
      </c>
      <c r="E12" s="264">
        <f>SUM(N18)</f>
        <v>16979770713</v>
      </c>
      <c r="F12" s="265"/>
      <c r="G12" s="80"/>
      <c r="H12" s="76"/>
      <c r="I12" s="76"/>
      <c r="J12" s="258"/>
      <c r="K12" s="259"/>
      <c r="L12" s="259"/>
      <c r="M12" s="259"/>
      <c r="N12" s="260"/>
      <c r="O12" s="76"/>
      <c r="P12" s="76"/>
      <c r="Q12" s="76"/>
      <c r="R12" s="15"/>
      <c r="S12" s="81" t="s">
        <v>24</v>
      </c>
      <c r="T12" s="222" t="e">
        <f>SUM(T10:T11)</f>
        <v>#REF!</v>
      </c>
      <c r="U12" s="222" t="e">
        <f>SUM(U10:U11)</f>
        <v>#REF!</v>
      </c>
      <c r="V12" s="222" t="e">
        <f>SUM(V10:V11)</f>
        <v>#REF!</v>
      </c>
      <c r="W12" s="78"/>
      <c r="X12" s="194"/>
      <c r="Y12" s="195"/>
      <c r="Z12" s="196"/>
      <c r="AA12" s="78"/>
      <c r="AB12" s="78"/>
      <c r="AC12" s="78"/>
      <c r="AD12" s="78"/>
      <c r="AE12" s="78"/>
      <c r="AF12" s="78"/>
      <c r="AG12" s="79"/>
    </row>
    <row r="13" spans="1:33" s="72" customFormat="1" ht="61.5" x14ac:dyDescent="0.55000000000000004">
      <c r="A13" s="107"/>
      <c r="B13" s="184"/>
      <c r="C13" s="13"/>
      <c r="D13" s="75" t="s">
        <v>25</v>
      </c>
      <c r="E13" s="266" t="s">
        <v>26</v>
      </c>
      <c r="F13" s="266"/>
      <c r="G13" s="82"/>
      <c r="H13" s="76"/>
      <c r="I13" s="76"/>
      <c r="J13" s="258"/>
      <c r="K13" s="259"/>
      <c r="L13" s="259"/>
      <c r="M13" s="259"/>
      <c r="N13" s="260"/>
      <c r="O13" s="76"/>
      <c r="P13" s="76"/>
      <c r="Q13" s="20"/>
      <c r="R13" s="15"/>
      <c r="S13" s="83"/>
      <c r="T13" s="224"/>
      <c r="U13" s="224" t="s">
        <v>27</v>
      </c>
      <c r="V13" s="84" t="e">
        <f>SUM(T10-U10)</f>
        <v>#REF!</v>
      </c>
      <c r="W13" s="78"/>
      <c r="X13" s="194"/>
      <c r="Y13" s="195"/>
      <c r="Z13" s="196"/>
      <c r="AA13" s="78"/>
      <c r="AB13" s="78"/>
      <c r="AC13" s="78"/>
      <c r="AD13" s="78"/>
      <c r="AE13" s="78"/>
      <c r="AF13" s="78"/>
      <c r="AG13" s="79"/>
    </row>
    <row r="14" spans="1:33" s="72" customFormat="1" ht="61.5" x14ac:dyDescent="0.55000000000000004">
      <c r="A14" s="107"/>
      <c r="B14" s="184"/>
      <c r="C14" s="13"/>
      <c r="D14" s="75" t="s">
        <v>28</v>
      </c>
      <c r="E14" s="267" t="s">
        <v>29</v>
      </c>
      <c r="F14" s="267"/>
      <c r="G14" s="82"/>
      <c r="H14" s="76"/>
      <c r="I14" s="76"/>
      <c r="J14" s="258"/>
      <c r="K14" s="259"/>
      <c r="L14" s="259"/>
      <c r="M14" s="259"/>
      <c r="N14" s="260"/>
      <c r="O14" s="76"/>
      <c r="P14" s="76"/>
      <c r="Q14" s="76"/>
      <c r="R14" s="15"/>
      <c r="S14" s="83"/>
      <c r="T14" s="224"/>
      <c r="U14" s="224" t="s">
        <v>27</v>
      </c>
      <c r="V14" s="84" t="e">
        <f>SUM(T11-U11)</f>
        <v>#REF!</v>
      </c>
      <c r="W14" s="78"/>
      <c r="X14" s="197"/>
      <c r="Y14" s="195"/>
      <c r="Z14" s="196"/>
      <c r="AA14" s="78"/>
      <c r="AB14" s="78"/>
      <c r="AC14" s="78"/>
      <c r="AD14" s="78"/>
      <c r="AE14" s="78"/>
      <c r="AF14" s="78"/>
      <c r="AG14" s="79"/>
    </row>
    <row r="15" spans="1:33" s="72" customFormat="1" ht="62.25" thickBot="1" x14ac:dyDescent="0.6">
      <c r="A15" s="107"/>
      <c r="B15" s="184"/>
      <c r="C15" s="13"/>
      <c r="D15" s="85" t="s">
        <v>30</v>
      </c>
      <c r="E15" s="268">
        <v>43896</v>
      </c>
      <c r="F15" s="269"/>
      <c r="G15" s="86"/>
      <c r="H15" s="76"/>
      <c r="I15" s="76"/>
      <c r="J15" s="261"/>
      <c r="K15" s="262"/>
      <c r="L15" s="262"/>
      <c r="M15" s="262"/>
      <c r="N15" s="263"/>
      <c r="O15" s="76"/>
      <c r="P15" s="87"/>
      <c r="Q15" s="76"/>
      <c r="R15" s="15"/>
      <c r="S15" s="83"/>
      <c r="T15" s="224"/>
      <c r="U15" s="224" t="s">
        <v>27</v>
      </c>
      <c r="V15" s="84" t="e">
        <f>SUM(T12-U12)</f>
        <v>#REF!</v>
      </c>
      <c r="W15" s="78"/>
      <c r="X15" s="194"/>
      <c r="Y15" s="195"/>
      <c r="Z15" s="196"/>
      <c r="AA15" s="78"/>
      <c r="AB15" s="78"/>
      <c r="AC15" s="78"/>
      <c r="AD15" s="78"/>
      <c r="AE15" s="78"/>
      <c r="AF15" s="78"/>
      <c r="AG15" s="79"/>
    </row>
    <row r="16" spans="1:33" s="72" customFormat="1" ht="61.5" x14ac:dyDescent="0.55000000000000004">
      <c r="A16" s="107"/>
      <c r="B16" s="184"/>
      <c r="C16" s="13"/>
      <c r="D16" s="20"/>
      <c r="E16" s="88"/>
      <c r="F16" s="89"/>
      <c r="G16" s="89"/>
      <c r="H16" s="76"/>
      <c r="I16" s="76"/>
      <c r="J16" s="20"/>
      <c r="K16" s="90"/>
      <c r="L16" s="91"/>
      <c r="M16" s="225"/>
      <c r="N16" s="108"/>
      <c r="O16" s="76"/>
      <c r="P16" s="76"/>
      <c r="Q16" s="92"/>
      <c r="R16" s="23"/>
      <c r="S16" s="76"/>
      <c r="T16" s="226"/>
      <c r="U16" s="93"/>
      <c r="V16" s="78"/>
      <c r="W16" s="78"/>
      <c r="X16" s="198"/>
      <c r="Y16" s="195"/>
      <c r="Z16" s="196"/>
      <c r="AA16" s="78"/>
      <c r="AB16" s="78"/>
      <c r="AC16" s="78"/>
      <c r="AD16" s="78"/>
      <c r="AE16" s="78"/>
      <c r="AF16" s="78"/>
      <c r="AG16" s="79"/>
    </row>
    <row r="17" spans="1:33" s="72" customFormat="1" ht="62.25" thickBot="1" x14ac:dyDescent="0.6">
      <c r="A17" s="107"/>
      <c r="B17" s="184"/>
      <c r="C17" s="13"/>
      <c r="D17" s="246" t="s">
        <v>31</v>
      </c>
      <c r="E17" s="246"/>
      <c r="F17" s="76"/>
      <c r="G17" s="94"/>
      <c r="H17" s="247"/>
      <c r="I17" s="247"/>
      <c r="J17" s="76"/>
      <c r="K17" s="94"/>
      <c r="L17" s="227"/>
      <c r="M17" s="228" t="s">
        <v>32</v>
      </c>
      <c r="N17" s="109" t="s">
        <v>33</v>
      </c>
      <c r="O17" s="76"/>
      <c r="P17" s="76"/>
      <c r="Q17" s="95"/>
      <c r="R17" s="24"/>
      <c r="S17" s="76"/>
      <c r="T17" s="229"/>
      <c r="U17" s="93"/>
      <c r="V17" s="78"/>
      <c r="W17" s="78"/>
      <c r="X17" s="199"/>
      <c r="Y17" s="200"/>
      <c r="Z17" s="201" t="s">
        <v>34</v>
      </c>
      <c r="AA17" s="70"/>
      <c r="AB17" s="78"/>
      <c r="AC17" s="78"/>
      <c r="AD17" s="78"/>
      <c r="AE17" s="78"/>
      <c r="AF17" s="78"/>
      <c r="AG17" s="79"/>
    </row>
    <row r="18" spans="1:33" s="72" customFormat="1" ht="67.5" customHeight="1" x14ac:dyDescent="0.4">
      <c r="A18" s="107"/>
      <c r="B18" s="184"/>
      <c r="C18" s="13"/>
      <c r="D18" s="96"/>
      <c r="E18" s="97"/>
      <c r="F18" s="76"/>
      <c r="G18" s="98"/>
      <c r="H18" s="248"/>
      <c r="I18" s="248"/>
      <c r="J18" s="76"/>
      <c r="K18" s="98"/>
      <c r="L18" s="230"/>
      <c r="M18" s="231">
        <f>SUBTOTAL(9,M20:M240)</f>
        <v>19392820713</v>
      </c>
      <c r="N18" s="231">
        <f>SUBTOTAL(9,N20:N240)</f>
        <v>16979770713</v>
      </c>
      <c r="O18" s="232"/>
      <c r="P18" s="76"/>
      <c r="Q18" s="76"/>
      <c r="R18" s="15"/>
      <c r="S18" s="76"/>
      <c r="T18" s="226"/>
      <c r="U18" s="93"/>
      <c r="V18" s="78"/>
      <c r="W18" s="78"/>
      <c r="X18" s="232">
        <f>SUBTOTAL(9,X20:X243)</f>
        <v>9370010956</v>
      </c>
      <c r="Y18" s="232">
        <f>SUBTOTAL(9,Y20:Y243)</f>
        <v>0</v>
      </c>
      <c r="Z18" s="232">
        <f>SUBTOTAL(9,Z20:Z243)</f>
        <v>9370010956</v>
      </c>
      <c r="AA18" s="233"/>
      <c r="AB18" s="233"/>
      <c r="AC18" s="78"/>
      <c r="AD18" s="78"/>
      <c r="AE18" s="78"/>
      <c r="AF18" s="78"/>
      <c r="AG18" s="79"/>
    </row>
    <row r="19" spans="1:33" ht="183.6" customHeight="1" x14ac:dyDescent="0.35">
      <c r="A19" s="73" t="s">
        <v>35</v>
      </c>
      <c r="B19" s="185" t="s">
        <v>36</v>
      </c>
      <c r="C19" s="74" t="s">
        <v>37</v>
      </c>
      <c r="D19" s="74" t="s">
        <v>38</v>
      </c>
      <c r="E19" s="74" t="s">
        <v>39</v>
      </c>
      <c r="F19" s="74" t="s">
        <v>40</v>
      </c>
      <c r="G19" s="74" t="s">
        <v>41</v>
      </c>
      <c r="H19" s="74" t="s">
        <v>42</v>
      </c>
      <c r="I19" s="74" t="s">
        <v>43</v>
      </c>
      <c r="J19" s="74" t="s">
        <v>44</v>
      </c>
      <c r="K19" s="74" t="s">
        <v>45</v>
      </c>
      <c r="L19" s="74" t="s">
        <v>46</v>
      </c>
      <c r="M19" s="234" t="s">
        <v>47</v>
      </c>
      <c r="N19" s="110" t="s">
        <v>48</v>
      </c>
      <c r="O19" s="74" t="s">
        <v>49</v>
      </c>
      <c r="P19" s="74" t="s">
        <v>50</v>
      </c>
      <c r="Q19" s="74" t="s">
        <v>51</v>
      </c>
      <c r="R19" s="25"/>
      <c r="S19" s="118" t="s">
        <v>52</v>
      </c>
      <c r="T19" s="118" t="s">
        <v>53</v>
      </c>
      <c r="U19" s="118" t="s">
        <v>54</v>
      </c>
      <c r="V19" s="118" t="s">
        <v>55</v>
      </c>
      <c r="W19" s="118" t="s">
        <v>56</v>
      </c>
      <c r="X19" s="202" t="s">
        <v>57</v>
      </c>
      <c r="Y19" s="202" t="s">
        <v>58</v>
      </c>
      <c r="Z19" s="202" t="s">
        <v>197</v>
      </c>
      <c r="AA19" s="118" t="s">
        <v>59</v>
      </c>
      <c r="AB19" s="118" t="s">
        <v>60</v>
      </c>
      <c r="AC19" s="118" t="s">
        <v>61</v>
      </c>
      <c r="AD19" s="118" t="s">
        <v>62</v>
      </c>
      <c r="AE19" s="118" t="s">
        <v>63</v>
      </c>
      <c r="AF19" s="118" t="s">
        <v>64</v>
      </c>
      <c r="AG19" s="118" t="s">
        <v>65</v>
      </c>
    </row>
    <row r="20" spans="1:33" s="29" customFormat="1" ht="272.45" customHeight="1" x14ac:dyDescent="0.55000000000000004">
      <c r="A20" s="238">
        <v>1</v>
      </c>
      <c r="B20" s="276" t="s">
        <v>514</v>
      </c>
      <c r="C20" s="276" t="s">
        <v>205</v>
      </c>
      <c r="D20" s="277">
        <v>25172504</v>
      </c>
      <c r="E20" s="278" t="s">
        <v>284</v>
      </c>
      <c r="F20" s="276" t="s">
        <v>66</v>
      </c>
      <c r="G20" s="276">
        <v>1</v>
      </c>
      <c r="H20" s="279" t="s">
        <v>75</v>
      </c>
      <c r="I20" s="276">
        <v>1</v>
      </c>
      <c r="J20" s="276" t="s">
        <v>68</v>
      </c>
      <c r="K20" s="276" t="s">
        <v>69</v>
      </c>
      <c r="L20" s="276" t="s">
        <v>70</v>
      </c>
      <c r="M20" s="280">
        <v>10000000</v>
      </c>
      <c r="N20" s="281">
        <v>10000000</v>
      </c>
      <c r="O20" s="276" t="s">
        <v>71</v>
      </c>
      <c r="P20" s="276" t="s">
        <v>72</v>
      </c>
      <c r="Q20" s="276" t="s">
        <v>73</v>
      </c>
      <c r="R20" s="26"/>
      <c r="S20" s="288"/>
      <c r="T20" s="288"/>
      <c r="U20" s="288"/>
      <c r="V20" s="288"/>
      <c r="W20" s="288"/>
      <c r="X20" s="289"/>
      <c r="Y20" s="289"/>
      <c r="Z20" s="289"/>
      <c r="AA20" s="288"/>
      <c r="AB20" s="288"/>
      <c r="AC20" s="288"/>
      <c r="AD20" s="288"/>
      <c r="AE20" s="288"/>
      <c r="AF20" s="288"/>
      <c r="AG20" s="288"/>
    </row>
    <row r="21" spans="1:33" ht="409.6" customHeight="1" x14ac:dyDescent="0.35">
      <c r="A21" s="249">
        <f>SUM(A20+1)</f>
        <v>2</v>
      </c>
      <c r="B21" s="112"/>
      <c r="C21" s="112" t="s">
        <v>205</v>
      </c>
      <c r="D21" s="119" t="s">
        <v>206</v>
      </c>
      <c r="E21" s="120" t="s">
        <v>291</v>
      </c>
      <c r="F21" s="112" t="s">
        <v>66</v>
      </c>
      <c r="G21" s="112">
        <v>1</v>
      </c>
      <c r="H21" s="121" t="s">
        <v>89</v>
      </c>
      <c r="I21" s="112">
        <v>2</v>
      </c>
      <c r="J21" s="112" t="s">
        <v>68</v>
      </c>
      <c r="K21" s="112" t="s">
        <v>69</v>
      </c>
      <c r="L21" s="112" t="s">
        <v>77</v>
      </c>
      <c r="M21" s="235">
        <v>23000000</v>
      </c>
      <c r="N21" s="236">
        <v>23000000</v>
      </c>
      <c r="O21" s="112" t="s">
        <v>71</v>
      </c>
      <c r="P21" s="112" t="s">
        <v>72</v>
      </c>
      <c r="Q21" s="112" t="s">
        <v>73</v>
      </c>
      <c r="S21" s="290"/>
      <c r="T21" s="290"/>
      <c r="U21" s="291"/>
      <c r="V21" s="292"/>
      <c r="W21" s="293"/>
      <c r="X21" s="294"/>
      <c r="Y21" s="295"/>
      <c r="Z21" s="294"/>
      <c r="AA21" s="292"/>
      <c r="AB21" s="293"/>
      <c r="AC21" s="292"/>
      <c r="AD21" s="291"/>
      <c r="AE21" s="291"/>
      <c r="AF21" s="293"/>
      <c r="AG21" s="296"/>
    </row>
    <row r="22" spans="1:33" ht="360" customHeight="1" x14ac:dyDescent="0.35">
      <c r="A22" s="250"/>
      <c r="B22" s="112"/>
      <c r="C22" s="112" t="s">
        <v>205</v>
      </c>
      <c r="D22" s="119" t="s">
        <v>74</v>
      </c>
      <c r="E22" s="120" t="s">
        <v>292</v>
      </c>
      <c r="F22" s="112" t="s">
        <v>66</v>
      </c>
      <c r="G22" s="112">
        <v>1</v>
      </c>
      <c r="H22" s="121" t="s">
        <v>89</v>
      </c>
      <c r="I22" s="112">
        <v>2</v>
      </c>
      <c r="J22" s="112" t="s">
        <v>68</v>
      </c>
      <c r="K22" s="112" t="s">
        <v>69</v>
      </c>
      <c r="L22" s="112" t="s">
        <v>200</v>
      </c>
      <c r="M22" s="235">
        <v>12000000</v>
      </c>
      <c r="N22" s="236">
        <v>12000000</v>
      </c>
      <c r="O22" s="112" t="s">
        <v>71</v>
      </c>
      <c r="P22" s="112" t="s">
        <v>72</v>
      </c>
      <c r="Q22" s="112" t="s">
        <v>73</v>
      </c>
      <c r="S22" s="290"/>
      <c r="T22" s="290"/>
      <c r="U22" s="291"/>
      <c r="V22" s="292"/>
      <c r="W22" s="293"/>
      <c r="X22" s="294"/>
      <c r="Y22" s="295"/>
      <c r="Z22" s="294"/>
      <c r="AA22" s="292"/>
      <c r="AB22" s="293"/>
      <c r="AC22" s="292"/>
      <c r="AD22" s="291"/>
      <c r="AE22" s="291"/>
      <c r="AF22" s="293"/>
      <c r="AG22" s="296"/>
    </row>
    <row r="23" spans="1:33" ht="321.60000000000002" customHeight="1" x14ac:dyDescent="0.35">
      <c r="A23" s="250"/>
      <c r="B23" s="112"/>
      <c r="C23" s="112" t="s">
        <v>205</v>
      </c>
      <c r="D23" s="119" t="s">
        <v>207</v>
      </c>
      <c r="E23" s="120" t="s">
        <v>293</v>
      </c>
      <c r="F23" s="112" t="s">
        <v>66</v>
      </c>
      <c r="G23" s="112">
        <v>1</v>
      </c>
      <c r="H23" s="121" t="s">
        <v>89</v>
      </c>
      <c r="I23" s="112">
        <v>2</v>
      </c>
      <c r="J23" s="112" t="s">
        <v>68</v>
      </c>
      <c r="K23" s="112" t="s">
        <v>69</v>
      </c>
      <c r="L23" s="112" t="s">
        <v>201</v>
      </c>
      <c r="M23" s="235">
        <v>12000000</v>
      </c>
      <c r="N23" s="236">
        <v>12000000</v>
      </c>
      <c r="O23" s="112" t="s">
        <v>71</v>
      </c>
      <c r="P23" s="112" t="s">
        <v>72</v>
      </c>
      <c r="Q23" s="112" t="s">
        <v>73</v>
      </c>
      <c r="S23" s="290"/>
      <c r="T23" s="290"/>
      <c r="U23" s="291"/>
      <c r="V23" s="292"/>
      <c r="W23" s="293"/>
      <c r="X23" s="294"/>
      <c r="Y23" s="295"/>
      <c r="Z23" s="294"/>
      <c r="AA23" s="292"/>
      <c r="AB23" s="293"/>
      <c r="AC23" s="292"/>
      <c r="AD23" s="291"/>
      <c r="AE23" s="291"/>
      <c r="AF23" s="293"/>
      <c r="AG23" s="296"/>
    </row>
    <row r="24" spans="1:33" ht="321.60000000000002" customHeight="1" x14ac:dyDescent="0.35">
      <c r="A24" s="251"/>
      <c r="B24" s="112" t="s">
        <v>294</v>
      </c>
      <c r="C24" s="112" t="s">
        <v>193</v>
      </c>
      <c r="D24" s="119" t="s">
        <v>74</v>
      </c>
      <c r="E24" s="120" t="s">
        <v>295</v>
      </c>
      <c r="F24" s="112" t="s">
        <v>66</v>
      </c>
      <c r="G24" s="112">
        <v>1</v>
      </c>
      <c r="H24" s="121" t="s">
        <v>89</v>
      </c>
      <c r="I24" s="112">
        <v>2</v>
      </c>
      <c r="J24" s="112" t="s">
        <v>68</v>
      </c>
      <c r="K24" s="112" t="s">
        <v>105</v>
      </c>
      <c r="L24" s="112" t="s">
        <v>285</v>
      </c>
      <c r="M24" s="235">
        <v>3000000</v>
      </c>
      <c r="N24" s="236">
        <v>3000000</v>
      </c>
      <c r="O24" s="112" t="s">
        <v>71</v>
      </c>
      <c r="P24" s="112" t="s">
        <v>72</v>
      </c>
      <c r="Q24" s="112" t="s">
        <v>208</v>
      </c>
      <c r="S24" s="290"/>
      <c r="T24" s="290"/>
      <c r="U24" s="291"/>
      <c r="V24" s="292"/>
      <c r="W24" s="293"/>
      <c r="X24" s="294"/>
      <c r="Y24" s="295"/>
      <c r="Z24" s="294"/>
      <c r="AA24" s="292"/>
      <c r="AB24" s="293"/>
      <c r="AC24" s="292"/>
      <c r="AD24" s="291"/>
      <c r="AE24" s="291"/>
      <c r="AF24" s="293"/>
      <c r="AG24" s="296"/>
    </row>
    <row r="25" spans="1:33" ht="272.45" customHeight="1" x14ac:dyDescent="0.55000000000000004">
      <c r="A25" s="111">
        <v>3</v>
      </c>
      <c r="B25" s="112"/>
      <c r="C25" s="112" t="s">
        <v>205</v>
      </c>
      <c r="D25" s="119">
        <v>44103103</v>
      </c>
      <c r="E25" s="120" t="s">
        <v>296</v>
      </c>
      <c r="F25" s="112" t="s">
        <v>66</v>
      </c>
      <c r="G25" s="112">
        <v>1</v>
      </c>
      <c r="H25" s="121" t="s">
        <v>75</v>
      </c>
      <c r="I25" s="112">
        <v>2</v>
      </c>
      <c r="J25" s="112" t="s">
        <v>76</v>
      </c>
      <c r="K25" s="112" t="s">
        <v>69</v>
      </c>
      <c r="L25" s="112" t="s">
        <v>79</v>
      </c>
      <c r="M25" s="235">
        <v>35000000</v>
      </c>
      <c r="N25" s="236">
        <v>35000000</v>
      </c>
      <c r="O25" s="112" t="s">
        <v>71</v>
      </c>
      <c r="P25" s="112" t="s">
        <v>72</v>
      </c>
      <c r="Q25" s="112" t="s">
        <v>73</v>
      </c>
      <c r="S25" s="297"/>
      <c r="T25" s="297"/>
      <c r="U25" s="297"/>
      <c r="V25" s="297"/>
      <c r="W25" s="297"/>
      <c r="X25" s="298"/>
      <c r="Y25" s="298"/>
      <c r="Z25" s="298"/>
      <c r="AA25" s="297"/>
      <c r="AB25" s="297"/>
      <c r="AC25" s="297"/>
      <c r="AD25" s="297"/>
      <c r="AE25" s="297"/>
      <c r="AF25" s="297"/>
      <c r="AG25" s="297"/>
    </row>
    <row r="26" spans="1:33" ht="272.45" customHeight="1" x14ac:dyDescent="0.35">
      <c r="A26" s="111">
        <f>SUM(A25+1)</f>
        <v>4</v>
      </c>
      <c r="B26" s="112"/>
      <c r="C26" s="112" t="s">
        <v>205</v>
      </c>
      <c r="D26" s="119">
        <v>44103103</v>
      </c>
      <c r="E26" s="120" t="s">
        <v>297</v>
      </c>
      <c r="F26" s="112" t="s">
        <v>66</v>
      </c>
      <c r="G26" s="112">
        <v>1</v>
      </c>
      <c r="H26" s="121" t="s">
        <v>89</v>
      </c>
      <c r="I26" s="112">
        <v>2</v>
      </c>
      <c r="J26" s="112" t="s">
        <v>68</v>
      </c>
      <c r="K26" s="112" t="s">
        <v>69</v>
      </c>
      <c r="L26" s="112" t="s">
        <v>79</v>
      </c>
      <c r="M26" s="235">
        <v>24415000</v>
      </c>
      <c r="N26" s="236">
        <v>24415000</v>
      </c>
      <c r="O26" s="112" t="s">
        <v>71</v>
      </c>
      <c r="P26" s="112" t="s">
        <v>72</v>
      </c>
      <c r="Q26" s="112" t="s">
        <v>73</v>
      </c>
      <c r="S26" s="290"/>
      <c r="T26" s="290"/>
      <c r="U26" s="291"/>
      <c r="V26" s="292"/>
      <c r="W26" s="293"/>
      <c r="X26" s="294"/>
      <c r="Y26" s="295"/>
      <c r="Z26" s="294"/>
      <c r="AA26" s="299"/>
      <c r="AB26" s="293"/>
      <c r="AC26" s="300"/>
      <c r="AD26" s="301"/>
      <c r="AE26" s="301"/>
      <c r="AF26" s="302"/>
      <c r="AG26" s="302"/>
    </row>
    <row r="27" spans="1:33" ht="272.45" customHeight="1" x14ac:dyDescent="0.35">
      <c r="A27" s="237">
        <f>SUM(A26+1)</f>
        <v>5</v>
      </c>
      <c r="B27" s="112"/>
      <c r="C27" s="112" t="s">
        <v>205</v>
      </c>
      <c r="D27" s="119">
        <v>72102900</v>
      </c>
      <c r="E27" s="120" t="s">
        <v>298</v>
      </c>
      <c r="F27" s="112" t="s">
        <v>66</v>
      </c>
      <c r="G27" s="112">
        <v>1</v>
      </c>
      <c r="H27" s="121" t="s">
        <v>80</v>
      </c>
      <c r="I27" s="112">
        <v>12</v>
      </c>
      <c r="J27" s="112" t="s">
        <v>84</v>
      </c>
      <c r="K27" s="112" t="s">
        <v>69</v>
      </c>
      <c r="L27" s="112" t="s">
        <v>85</v>
      </c>
      <c r="M27" s="235">
        <v>327500000</v>
      </c>
      <c r="N27" s="236">
        <v>42000000</v>
      </c>
      <c r="O27" s="112" t="s">
        <v>82</v>
      </c>
      <c r="P27" s="112" t="s">
        <v>83</v>
      </c>
      <c r="Q27" s="112" t="s">
        <v>73</v>
      </c>
      <c r="S27" s="290"/>
      <c r="T27" s="290"/>
      <c r="U27" s="291"/>
      <c r="V27" s="292"/>
      <c r="W27" s="293"/>
      <c r="X27" s="294"/>
      <c r="Y27" s="295"/>
      <c r="Z27" s="294"/>
      <c r="AA27" s="299"/>
      <c r="AB27" s="293"/>
      <c r="AC27" s="300"/>
      <c r="AD27" s="301"/>
      <c r="AE27" s="301"/>
      <c r="AF27" s="293"/>
      <c r="AG27" s="293"/>
    </row>
    <row r="28" spans="1:33" ht="272.45" customHeight="1" x14ac:dyDescent="0.35">
      <c r="A28" s="237">
        <f>SUM(A27+1)</f>
        <v>6</v>
      </c>
      <c r="B28" s="112"/>
      <c r="C28" s="112" t="s">
        <v>205</v>
      </c>
      <c r="D28" s="119">
        <v>84131603</v>
      </c>
      <c r="E28" s="120" t="s">
        <v>299</v>
      </c>
      <c r="F28" s="112" t="s">
        <v>66</v>
      </c>
      <c r="G28" s="112">
        <v>1</v>
      </c>
      <c r="H28" s="121" t="s">
        <v>78</v>
      </c>
      <c r="I28" s="112">
        <v>1</v>
      </c>
      <c r="J28" s="112" t="s">
        <v>76</v>
      </c>
      <c r="K28" s="112" t="s">
        <v>69</v>
      </c>
      <c r="L28" s="112" t="s">
        <v>86</v>
      </c>
      <c r="M28" s="235">
        <v>6000000</v>
      </c>
      <c r="N28" s="236">
        <v>6000000</v>
      </c>
      <c r="O28" s="112" t="s">
        <v>71</v>
      </c>
      <c r="P28" s="112" t="s">
        <v>72</v>
      </c>
      <c r="Q28" s="112" t="s">
        <v>73</v>
      </c>
      <c r="S28" s="290"/>
      <c r="T28" s="290"/>
      <c r="U28" s="291"/>
      <c r="V28" s="292"/>
      <c r="W28" s="293"/>
      <c r="X28" s="294"/>
      <c r="Y28" s="295"/>
      <c r="Z28" s="294"/>
      <c r="AA28" s="299"/>
      <c r="AB28" s="293"/>
      <c r="AC28" s="292"/>
      <c r="AD28" s="291"/>
      <c r="AE28" s="291"/>
      <c r="AF28" s="293"/>
      <c r="AG28" s="293"/>
    </row>
    <row r="29" spans="1:33" s="72" customFormat="1" ht="272.45" customHeight="1" x14ac:dyDescent="0.35">
      <c r="A29" s="237">
        <f>SUM(A28+1)</f>
        <v>7</v>
      </c>
      <c r="B29" s="112"/>
      <c r="C29" s="112" t="s">
        <v>205</v>
      </c>
      <c r="D29" s="119">
        <v>72101517</v>
      </c>
      <c r="E29" s="120" t="s">
        <v>300</v>
      </c>
      <c r="F29" s="112" t="s">
        <v>66</v>
      </c>
      <c r="G29" s="112">
        <v>1</v>
      </c>
      <c r="H29" s="121" t="s">
        <v>67</v>
      </c>
      <c r="I29" s="112">
        <v>2</v>
      </c>
      <c r="J29" s="112" t="s">
        <v>88</v>
      </c>
      <c r="K29" s="112" t="s">
        <v>69</v>
      </c>
      <c r="L29" s="112" t="s">
        <v>90</v>
      </c>
      <c r="M29" s="235">
        <v>1500000</v>
      </c>
      <c r="N29" s="236">
        <v>1500000</v>
      </c>
      <c r="O29" s="112" t="s">
        <v>71</v>
      </c>
      <c r="P29" s="112" t="s">
        <v>72</v>
      </c>
      <c r="Q29" s="112" t="s">
        <v>73</v>
      </c>
      <c r="R29" s="26"/>
      <c r="S29" s="290"/>
      <c r="T29" s="290"/>
      <c r="U29" s="291"/>
      <c r="V29" s="292"/>
      <c r="W29" s="293"/>
      <c r="X29" s="294"/>
      <c r="Y29" s="295"/>
      <c r="Z29" s="294"/>
      <c r="AA29" s="292"/>
      <c r="AB29" s="293"/>
      <c r="AC29" s="292"/>
      <c r="AD29" s="291"/>
      <c r="AE29" s="291"/>
      <c r="AF29" s="293"/>
      <c r="AG29" s="296"/>
    </row>
    <row r="30" spans="1:33" ht="272.45" customHeight="1" x14ac:dyDescent="0.55000000000000004">
      <c r="A30" s="237">
        <f>SUM(A29+1)</f>
        <v>8</v>
      </c>
      <c r="B30" s="112"/>
      <c r="C30" s="112" t="s">
        <v>205</v>
      </c>
      <c r="D30" s="119" t="s">
        <v>515</v>
      </c>
      <c r="E30" s="120" t="s">
        <v>301</v>
      </c>
      <c r="F30" s="112" t="s">
        <v>66</v>
      </c>
      <c r="G30" s="112">
        <v>1</v>
      </c>
      <c r="H30" s="121" t="s">
        <v>89</v>
      </c>
      <c r="I30" s="112">
        <v>8</v>
      </c>
      <c r="J30" s="112" t="s">
        <v>88</v>
      </c>
      <c r="K30" s="112" t="s">
        <v>69</v>
      </c>
      <c r="L30" s="112" t="s">
        <v>90</v>
      </c>
      <c r="M30" s="235">
        <v>23000000</v>
      </c>
      <c r="N30" s="236">
        <v>23000000</v>
      </c>
      <c r="O30" s="112" t="s">
        <v>71</v>
      </c>
      <c r="P30" s="112" t="s">
        <v>72</v>
      </c>
      <c r="Q30" s="112" t="s">
        <v>73</v>
      </c>
      <c r="S30" s="297"/>
      <c r="T30" s="297"/>
      <c r="U30" s="297"/>
      <c r="V30" s="297"/>
      <c r="W30" s="297"/>
      <c r="X30" s="298"/>
      <c r="Y30" s="298"/>
      <c r="Z30" s="298"/>
      <c r="AA30" s="297"/>
      <c r="AB30" s="297"/>
      <c r="AC30" s="297"/>
      <c r="AD30" s="297"/>
      <c r="AE30" s="297"/>
      <c r="AF30" s="297"/>
      <c r="AG30" s="297"/>
    </row>
    <row r="31" spans="1:33" ht="272.45" customHeight="1" x14ac:dyDescent="0.35">
      <c r="A31" s="249">
        <v>9</v>
      </c>
      <c r="B31" s="112"/>
      <c r="C31" s="112" t="s">
        <v>205</v>
      </c>
      <c r="D31" s="119" t="s">
        <v>92</v>
      </c>
      <c r="E31" s="120" t="s">
        <v>302</v>
      </c>
      <c r="F31" s="112" t="s">
        <v>66</v>
      </c>
      <c r="G31" s="112">
        <v>1</v>
      </c>
      <c r="H31" s="121" t="s">
        <v>75</v>
      </c>
      <c r="I31" s="112">
        <v>1</v>
      </c>
      <c r="J31" s="112" t="s">
        <v>68</v>
      </c>
      <c r="K31" s="112" t="s">
        <v>69</v>
      </c>
      <c r="L31" s="112" t="s">
        <v>93</v>
      </c>
      <c r="M31" s="235">
        <v>15000000</v>
      </c>
      <c r="N31" s="236">
        <v>15000000</v>
      </c>
      <c r="O31" s="112" t="s">
        <v>71</v>
      </c>
      <c r="P31" s="112" t="s">
        <v>72</v>
      </c>
      <c r="Q31" s="112" t="s">
        <v>73</v>
      </c>
      <c r="S31" s="290"/>
      <c r="T31" s="290"/>
      <c r="U31" s="291"/>
      <c r="V31" s="292"/>
      <c r="W31" s="293"/>
      <c r="X31" s="294"/>
      <c r="Y31" s="295"/>
      <c r="Z31" s="294"/>
      <c r="AA31" s="303"/>
      <c r="AB31" s="302"/>
      <c r="AC31" s="300"/>
      <c r="AD31" s="301"/>
      <c r="AE31" s="301"/>
      <c r="AF31" s="302"/>
      <c r="AG31" s="302"/>
    </row>
    <row r="32" spans="1:33" ht="272.45" customHeight="1" x14ac:dyDescent="0.35">
      <c r="A32" s="251"/>
      <c r="B32" s="112"/>
      <c r="C32" s="112" t="s">
        <v>205</v>
      </c>
      <c r="D32" s="119" t="s">
        <v>92</v>
      </c>
      <c r="E32" s="120" t="s">
        <v>303</v>
      </c>
      <c r="F32" s="112" t="s">
        <v>66</v>
      </c>
      <c r="G32" s="112">
        <v>1</v>
      </c>
      <c r="H32" s="121" t="s">
        <v>75</v>
      </c>
      <c r="I32" s="112">
        <v>1</v>
      </c>
      <c r="J32" s="112" t="s">
        <v>68</v>
      </c>
      <c r="K32" s="112" t="s">
        <v>69</v>
      </c>
      <c r="L32" s="112" t="s">
        <v>94</v>
      </c>
      <c r="M32" s="235">
        <v>20000000</v>
      </c>
      <c r="N32" s="236">
        <v>20000000</v>
      </c>
      <c r="O32" s="112" t="s">
        <v>71</v>
      </c>
      <c r="P32" s="112" t="s">
        <v>72</v>
      </c>
      <c r="Q32" s="112" t="s">
        <v>73</v>
      </c>
      <c r="S32" s="290"/>
      <c r="T32" s="290"/>
      <c r="U32" s="291"/>
      <c r="V32" s="292"/>
      <c r="W32" s="293"/>
      <c r="X32" s="304"/>
      <c r="Y32" s="305"/>
      <c r="Z32" s="304"/>
      <c r="AA32" s="292"/>
      <c r="AB32" s="293"/>
      <c r="AC32" s="292"/>
      <c r="AD32" s="291"/>
      <c r="AE32" s="291"/>
      <c r="AF32" s="293"/>
      <c r="AG32" s="296"/>
    </row>
    <row r="33" spans="1:33" s="100" customFormat="1" ht="272.45" customHeight="1" x14ac:dyDescent="0.55000000000000004">
      <c r="A33" s="111">
        <v>10</v>
      </c>
      <c r="B33" s="112"/>
      <c r="C33" s="112" t="s">
        <v>205</v>
      </c>
      <c r="D33" s="119">
        <v>84131512</v>
      </c>
      <c r="E33" s="120" t="s">
        <v>304</v>
      </c>
      <c r="F33" s="112" t="s">
        <v>66</v>
      </c>
      <c r="G33" s="112">
        <v>1</v>
      </c>
      <c r="H33" s="121" t="s">
        <v>80</v>
      </c>
      <c r="I33" s="112">
        <v>12</v>
      </c>
      <c r="J33" s="112" t="s">
        <v>76</v>
      </c>
      <c r="K33" s="112" t="s">
        <v>69</v>
      </c>
      <c r="L33" s="112" t="s">
        <v>95</v>
      </c>
      <c r="M33" s="235">
        <v>23000000</v>
      </c>
      <c r="N33" s="236">
        <v>23000000</v>
      </c>
      <c r="O33" s="112" t="s">
        <v>71</v>
      </c>
      <c r="P33" s="112" t="s">
        <v>72</v>
      </c>
      <c r="Q33" s="112" t="s">
        <v>73</v>
      </c>
      <c r="R33" s="28"/>
      <c r="S33" s="288"/>
      <c r="T33" s="288"/>
      <c r="U33" s="288"/>
      <c r="V33" s="288"/>
      <c r="W33" s="288"/>
      <c r="X33" s="289"/>
      <c r="Y33" s="289"/>
      <c r="Z33" s="289"/>
      <c r="AA33" s="288"/>
      <c r="AB33" s="288"/>
      <c r="AC33" s="288"/>
      <c r="AD33" s="288"/>
      <c r="AE33" s="288"/>
      <c r="AF33" s="288"/>
      <c r="AG33" s="288"/>
    </row>
    <row r="34" spans="1:33" ht="272.45" customHeight="1" x14ac:dyDescent="0.35">
      <c r="A34" s="111">
        <f t="shared" ref="A34:A97" si="0">SUM(A33+1)</f>
        <v>11</v>
      </c>
      <c r="B34" s="112"/>
      <c r="C34" s="112" t="s">
        <v>205</v>
      </c>
      <c r="D34" s="119" t="s">
        <v>1076</v>
      </c>
      <c r="E34" s="120" t="s">
        <v>305</v>
      </c>
      <c r="F34" s="112" t="s">
        <v>66</v>
      </c>
      <c r="G34" s="112">
        <v>1</v>
      </c>
      <c r="H34" s="121" t="s">
        <v>103</v>
      </c>
      <c r="I34" s="112">
        <v>10</v>
      </c>
      <c r="J34" s="112" t="s">
        <v>97</v>
      </c>
      <c r="K34" s="112" t="s">
        <v>69</v>
      </c>
      <c r="L34" s="112" t="s">
        <v>90</v>
      </c>
      <c r="M34" s="235">
        <v>10000000</v>
      </c>
      <c r="N34" s="236">
        <v>10000000</v>
      </c>
      <c r="O34" s="112" t="s">
        <v>71</v>
      </c>
      <c r="P34" s="112" t="s">
        <v>72</v>
      </c>
      <c r="Q34" s="112" t="s">
        <v>73</v>
      </c>
      <c r="S34" s="306" t="s">
        <v>1189</v>
      </c>
      <c r="T34" s="290" t="s">
        <v>1190</v>
      </c>
      <c r="U34" s="307">
        <v>43893</v>
      </c>
      <c r="V34" s="292" t="s">
        <v>1191</v>
      </c>
      <c r="W34" s="293" t="s">
        <v>1174</v>
      </c>
      <c r="X34" s="308">
        <v>9908668</v>
      </c>
      <c r="Y34" s="309">
        <v>0</v>
      </c>
      <c r="Z34" s="308">
        <v>9908668</v>
      </c>
      <c r="AA34" s="292" t="s">
        <v>1192</v>
      </c>
      <c r="AB34" s="293">
        <v>3420</v>
      </c>
      <c r="AC34" s="292" t="s">
        <v>1193</v>
      </c>
      <c r="AD34" s="291">
        <v>0</v>
      </c>
      <c r="AE34" s="291">
        <v>0</v>
      </c>
      <c r="AF34" s="293" t="s">
        <v>1194</v>
      </c>
      <c r="AG34" s="293" t="s">
        <v>540</v>
      </c>
    </row>
    <row r="35" spans="1:33" ht="272.45" customHeight="1" x14ac:dyDescent="0.35">
      <c r="A35" s="111">
        <f t="shared" si="0"/>
        <v>12</v>
      </c>
      <c r="B35" s="112"/>
      <c r="C35" s="112" t="s">
        <v>205</v>
      </c>
      <c r="D35" s="119">
        <v>44101706</v>
      </c>
      <c r="E35" s="120" t="s">
        <v>306</v>
      </c>
      <c r="F35" s="112" t="s">
        <v>66</v>
      </c>
      <c r="G35" s="112">
        <v>1</v>
      </c>
      <c r="H35" s="121" t="s">
        <v>89</v>
      </c>
      <c r="I35" s="112">
        <v>2</v>
      </c>
      <c r="J35" s="112" t="s">
        <v>68</v>
      </c>
      <c r="K35" s="112" t="s">
        <v>69</v>
      </c>
      <c r="L35" s="112" t="s">
        <v>79</v>
      </c>
      <c r="M35" s="235">
        <v>20000000</v>
      </c>
      <c r="N35" s="236">
        <v>20000000</v>
      </c>
      <c r="O35" s="112" t="s">
        <v>71</v>
      </c>
      <c r="P35" s="112" t="s">
        <v>72</v>
      </c>
      <c r="Q35" s="112" t="s">
        <v>73</v>
      </c>
      <c r="S35" s="310"/>
      <c r="T35" s="310"/>
      <c r="U35" s="301"/>
      <c r="V35" s="300"/>
      <c r="W35" s="302"/>
      <c r="X35" s="304"/>
      <c r="Y35" s="305"/>
      <c r="Z35" s="304"/>
      <c r="AA35" s="303"/>
      <c r="AB35" s="302"/>
      <c r="AC35" s="300"/>
      <c r="AD35" s="301"/>
      <c r="AE35" s="301"/>
      <c r="AF35" s="302"/>
      <c r="AG35" s="302"/>
    </row>
    <row r="36" spans="1:33" ht="272.45" customHeight="1" x14ac:dyDescent="0.35">
      <c r="A36" s="111">
        <f t="shared" si="0"/>
        <v>13</v>
      </c>
      <c r="B36" s="112"/>
      <c r="C36" s="112" t="s">
        <v>205</v>
      </c>
      <c r="D36" s="119" t="s">
        <v>100</v>
      </c>
      <c r="E36" s="120" t="s">
        <v>516</v>
      </c>
      <c r="F36" s="112" t="s">
        <v>66</v>
      </c>
      <c r="G36" s="112">
        <v>1</v>
      </c>
      <c r="H36" s="121" t="s">
        <v>89</v>
      </c>
      <c r="I36" s="112">
        <v>7</v>
      </c>
      <c r="J36" s="112" t="s">
        <v>209</v>
      </c>
      <c r="K36" s="112" t="s">
        <v>69</v>
      </c>
      <c r="L36" s="112" t="s">
        <v>101</v>
      </c>
      <c r="M36" s="235">
        <v>124000000</v>
      </c>
      <c r="N36" s="236">
        <v>124000000</v>
      </c>
      <c r="O36" s="112" t="s">
        <v>71</v>
      </c>
      <c r="P36" s="112" t="s">
        <v>72</v>
      </c>
      <c r="Q36" s="112" t="s">
        <v>73</v>
      </c>
      <c r="S36" s="290"/>
      <c r="T36" s="290"/>
      <c r="U36" s="301"/>
      <c r="V36" s="292"/>
      <c r="W36" s="293"/>
      <c r="X36" s="294"/>
      <c r="Y36" s="295"/>
      <c r="Z36" s="294"/>
      <c r="AA36" s="292"/>
      <c r="AB36" s="299"/>
      <c r="AC36" s="300"/>
      <c r="AD36" s="301"/>
      <c r="AE36" s="301"/>
      <c r="AF36" s="302"/>
      <c r="AG36" s="311"/>
    </row>
    <row r="37" spans="1:33" ht="272.45" customHeight="1" x14ac:dyDescent="0.35">
      <c r="A37" s="111">
        <f t="shared" si="0"/>
        <v>14</v>
      </c>
      <c r="B37" s="112"/>
      <c r="C37" s="112" t="s">
        <v>205</v>
      </c>
      <c r="D37" s="119" t="s">
        <v>113</v>
      </c>
      <c r="E37" s="120" t="s">
        <v>307</v>
      </c>
      <c r="F37" s="112" t="s">
        <v>66</v>
      </c>
      <c r="G37" s="112">
        <v>1</v>
      </c>
      <c r="H37" s="121" t="s">
        <v>89</v>
      </c>
      <c r="I37" s="112">
        <v>9</v>
      </c>
      <c r="J37" s="112" t="s">
        <v>88</v>
      </c>
      <c r="K37" s="112" t="s">
        <v>69</v>
      </c>
      <c r="L37" s="112" t="s">
        <v>114</v>
      </c>
      <c r="M37" s="235">
        <v>2000000</v>
      </c>
      <c r="N37" s="236">
        <v>2000000</v>
      </c>
      <c r="O37" s="112" t="s">
        <v>71</v>
      </c>
      <c r="P37" s="112" t="s">
        <v>72</v>
      </c>
      <c r="Q37" s="112" t="s">
        <v>73</v>
      </c>
      <c r="S37" s="290"/>
      <c r="T37" s="290"/>
      <c r="U37" s="291"/>
      <c r="V37" s="292"/>
      <c r="W37" s="293"/>
      <c r="X37" s="294"/>
      <c r="Y37" s="295"/>
      <c r="Z37" s="294"/>
      <c r="AA37" s="292"/>
      <c r="AB37" s="293"/>
      <c r="AC37" s="292"/>
      <c r="AD37" s="291"/>
      <c r="AE37" s="291"/>
      <c r="AF37" s="293"/>
      <c r="AG37" s="296"/>
    </row>
    <row r="38" spans="1:33" ht="272.45" customHeight="1" x14ac:dyDescent="0.35">
      <c r="A38" s="111">
        <f t="shared" si="0"/>
        <v>15</v>
      </c>
      <c r="B38" s="112"/>
      <c r="C38" s="112" t="s">
        <v>205</v>
      </c>
      <c r="D38" s="119" t="s">
        <v>115</v>
      </c>
      <c r="E38" s="120" t="s">
        <v>308</v>
      </c>
      <c r="F38" s="112" t="s">
        <v>66</v>
      </c>
      <c r="G38" s="112">
        <v>1</v>
      </c>
      <c r="H38" s="121" t="s">
        <v>87</v>
      </c>
      <c r="I38" s="112">
        <v>2</v>
      </c>
      <c r="J38" s="112" t="s">
        <v>68</v>
      </c>
      <c r="K38" s="112" t="s">
        <v>69</v>
      </c>
      <c r="L38" s="112" t="s">
        <v>116</v>
      </c>
      <c r="M38" s="235">
        <v>5800000</v>
      </c>
      <c r="N38" s="236">
        <v>5800000</v>
      </c>
      <c r="O38" s="112" t="s">
        <v>71</v>
      </c>
      <c r="P38" s="112" t="s">
        <v>72</v>
      </c>
      <c r="Q38" s="112" t="s">
        <v>73</v>
      </c>
      <c r="S38" s="290"/>
      <c r="T38" s="290"/>
      <c r="U38" s="291"/>
      <c r="V38" s="292"/>
      <c r="W38" s="293"/>
      <c r="X38" s="294"/>
      <c r="Y38" s="295"/>
      <c r="Z38" s="294"/>
      <c r="AA38" s="299"/>
      <c r="AB38" s="293"/>
      <c r="AC38" s="300"/>
      <c r="AD38" s="301"/>
      <c r="AE38" s="301"/>
      <c r="AF38" s="293"/>
      <c r="AG38" s="296"/>
    </row>
    <row r="39" spans="1:33" ht="272.45" customHeight="1" x14ac:dyDescent="0.35">
      <c r="A39" s="111">
        <f t="shared" si="0"/>
        <v>16</v>
      </c>
      <c r="B39" s="112"/>
      <c r="C39" s="112" t="s">
        <v>205</v>
      </c>
      <c r="D39" s="119">
        <v>48101909</v>
      </c>
      <c r="E39" s="120" t="s">
        <v>309</v>
      </c>
      <c r="F39" s="112" t="s">
        <v>66</v>
      </c>
      <c r="G39" s="112">
        <v>1</v>
      </c>
      <c r="H39" s="121" t="s">
        <v>89</v>
      </c>
      <c r="I39" s="112">
        <v>2</v>
      </c>
      <c r="J39" s="112" t="s">
        <v>68</v>
      </c>
      <c r="K39" s="112" t="s">
        <v>69</v>
      </c>
      <c r="L39" s="112" t="s">
        <v>117</v>
      </c>
      <c r="M39" s="235">
        <v>9000000</v>
      </c>
      <c r="N39" s="236">
        <v>9000000</v>
      </c>
      <c r="O39" s="112" t="s">
        <v>71</v>
      </c>
      <c r="P39" s="112" t="s">
        <v>72</v>
      </c>
      <c r="Q39" s="112" t="s">
        <v>73</v>
      </c>
      <c r="S39" s="290"/>
      <c r="T39" s="290"/>
      <c r="U39" s="291"/>
      <c r="V39" s="292"/>
      <c r="W39" s="293"/>
      <c r="X39" s="294"/>
      <c r="Y39" s="295"/>
      <c r="Z39" s="294"/>
      <c r="AA39" s="292"/>
      <c r="AB39" s="293"/>
      <c r="AC39" s="292"/>
      <c r="AD39" s="291"/>
      <c r="AE39" s="291"/>
      <c r="AF39" s="293"/>
      <c r="AG39" s="296"/>
    </row>
    <row r="40" spans="1:33" ht="272.45" customHeight="1" x14ac:dyDescent="0.35">
      <c r="A40" s="111">
        <f t="shared" si="0"/>
        <v>17</v>
      </c>
      <c r="B40" s="112" t="s">
        <v>310</v>
      </c>
      <c r="C40" s="112" t="s">
        <v>1001</v>
      </c>
      <c r="D40" s="119" t="s">
        <v>211</v>
      </c>
      <c r="E40" s="120" t="s">
        <v>311</v>
      </c>
      <c r="F40" s="112" t="s">
        <v>66</v>
      </c>
      <c r="G40" s="112">
        <v>1</v>
      </c>
      <c r="H40" s="121" t="s">
        <v>87</v>
      </c>
      <c r="I40" s="112">
        <v>3</v>
      </c>
      <c r="J40" s="112" t="s">
        <v>127</v>
      </c>
      <c r="K40" s="112" t="s">
        <v>105</v>
      </c>
      <c r="L40" s="112" t="s">
        <v>212</v>
      </c>
      <c r="M40" s="235">
        <v>530000000</v>
      </c>
      <c r="N40" s="236">
        <v>530000000</v>
      </c>
      <c r="O40" s="112" t="s">
        <v>71</v>
      </c>
      <c r="P40" s="112" t="s">
        <v>72</v>
      </c>
      <c r="Q40" s="112" t="s">
        <v>73</v>
      </c>
      <c r="S40" s="290"/>
      <c r="T40" s="290"/>
      <c r="U40" s="291"/>
      <c r="V40" s="292"/>
      <c r="W40" s="293"/>
      <c r="X40" s="294"/>
      <c r="Y40" s="295"/>
      <c r="Z40" s="294"/>
      <c r="AA40" s="292"/>
      <c r="AB40" s="293"/>
      <c r="AC40" s="300"/>
      <c r="AD40" s="301"/>
      <c r="AE40" s="301"/>
      <c r="AF40" s="302"/>
      <c r="AG40" s="311"/>
    </row>
    <row r="41" spans="1:33" ht="272.45" customHeight="1" x14ac:dyDescent="0.35">
      <c r="A41" s="111">
        <f t="shared" si="0"/>
        <v>18</v>
      </c>
      <c r="B41" s="282"/>
      <c r="C41" s="282" t="s">
        <v>205</v>
      </c>
      <c r="D41" s="283" t="s">
        <v>118</v>
      </c>
      <c r="E41" s="284" t="s">
        <v>312</v>
      </c>
      <c r="F41" s="282" t="s">
        <v>66</v>
      </c>
      <c r="G41" s="282">
        <v>1</v>
      </c>
      <c r="H41" s="285" t="s">
        <v>75</v>
      </c>
      <c r="I41" s="282">
        <v>2</v>
      </c>
      <c r="J41" s="282" t="s">
        <v>68</v>
      </c>
      <c r="K41" s="282" t="s">
        <v>69</v>
      </c>
      <c r="L41" s="282" t="s">
        <v>1033</v>
      </c>
      <c r="M41" s="286"/>
      <c r="N41" s="287"/>
      <c r="O41" s="282" t="s">
        <v>71</v>
      </c>
      <c r="P41" s="282" t="s">
        <v>72</v>
      </c>
      <c r="Q41" s="282" t="s">
        <v>73</v>
      </c>
      <c r="S41" s="290"/>
      <c r="T41" s="290"/>
      <c r="U41" s="291"/>
      <c r="V41" s="292"/>
      <c r="W41" s="293"/>
      <c r="X41" s="294"/>
      <c r="Y41" s="295"/>
      <c r="Z41" s="294"/>
      <c r="AA41" s="292"/>
      <c r="AB41" s="293"/>
      <c r="AC41" s="300"/>
      <c r="AD41" s="301"/>
      <c r="AE41" s="301"/>
      <c r="AF41" s="302"/>
      <c r="AG41" s="311"/>
    </row>
    <row r="42" spans="1:33" ht="272.45" customHeight="1" x14ac:dyDescent="0.35">
      <c r="A42" s="111">
        <f t="shared" si="0"/>
        <v>19</v>
      </c>
      <c r="B42" s="112"/>
      <c r="C42" s="112" t="s">
        <v>205</v>
      </c>
      <c r="D42" s="119">
        <v>81141804</v>
      </c>
      <c r="E42" s="120" t="s">
        <v>313</v>
      </c>
      <c r="F42" s="112" t="s">
        <v>66</v>
      </c>
      <c r="G42" s="112">
        <v>1</v>
      </c>
      <c r="H42" s="121" t="s">
        <v>67</v>
      </c>
      <c r="I42" s="112">
        <v>1</v>
      </c>
      <c r="J42" s="112" t="s">
        <v>88</v>
      </c>
      <c r="K42" s="112" t="s">
        <v>69</v>
      </c>
      <c r="L42" s="112" t="s">
        <v>112</v>
      </c>
      <c r="M42" s="235">
        <v>1800000</v>
      </c>
      <c r="N42" s="236">
        <v>1800000</v>
      </c>
      <c r="O42" s="112" t="s">
        <v>71</v>
      </c>
      <c r="P42" s="112" t="s">
        <v>72</v>
      </c>
      <c r="Q42" s="112" t="s">
        <v>73</v>
      </c>
      <c r="S42" s="290"/>
      <c r="T42" s="290"/>
      <c r="U42" s="291"/>
      <c r="V42" s="292"/>
      <c r="W42" s="293"/>
      <c r="X42" s="294"/>
      <c r="Y42" s="295"/>
      <c r="Z42" s="294"/>
      <c r="AA42" s="292"/>
      <c r="AB42" s="293"/>
      <c r="AC42" s="292"/>
      <c r="AD42" s="291"/>
      <c r="AE42" s="291"/>
      <c r="AF42" s="293"/>
      <c r="AG42" s="296"/>
    </row>
    <row r="43" spans="1:33" ht="272.45" customHeight="1" x14ac:dyDescent="0.35">
      <c r="A43" s="111">
        <f t="shared" si="0"/>
        <v>20</v>
      </c>
      <c r="B43" s="112" t="s">
        <v>314</v>
      </c>
      <c r="C43" s="276" t="s">
        <v>205</v>
      </c>
      <c r="D43" s="119" t="s">
        <v>120</v>
      </c>
      <c r="E43" s="120" t="s">
        <v>315</v>
      </c>
      <c r="F43" s="112" t="s">
        <v>66</v>
      </c>
      <c r="G43" s="112">
        <v>1</v>
      </c>
      <c r="H43" s="121" t="s">
        <v>89</v>
      </c>
      <c r="I43" s="112">
        <v>4</v>
      </c>
      <c r="J43" s="112" t="s">
        <v>97</v>
      </c>
      <c r="K43" s="112" t="s">
        <v>105</v>
      </c>
      <c r="L43" s="112" t="s">
        <v>286</v>
      </c>
      <c r="M43" s="235">
        <v>485000000</v>
      </c>
      <c r="N43" s="236">
        <v>485000000</v>
      </c>
      <c r="O43" s="112" t="s">
        <v>71</v>
      </c>
      <c r="P43" s="112" t="s">
        <v>71</v>
      </c>
      <c r="Q43" s="112" t="s">
        <v>73</v>
      </c>
      <c r="S43" s="310"/>
      <c r="T43" s="310"/>
      <c r="U43" s="301"/>
      <c r="V43" s="300"/>
      <c r="W43" s="302"/>
      <c r="X43" s="304"/>
      <c r="Y43" s="305"/>
      <c r="Z43" s="304"/>
      <c r="AA43" s="303"/>
      <c r="AB43" s="302"/>
      <c r="AC43" s="300"/>
      <c r="AD43" s="301"/>
      <c r="AE43" s="301"/>
      <c r="AF43" s="302"/>
      <c r="AG43" s="302"/>
    </row>
    <row r="44" spans="1:33" ht="272.45" customHeight="1" x14ac:dyDescent="0.35">
      <c r="A44" s="111">
        <f t="shared" si="0"/>
        <v>21</v>
      </c>
      <c r="B44" s="112"/>
      <c r="C44" s="112" t="s">
        <v>205</v>
      </c>
      <c r="D44" s="119">
        <v>80101706</v>
      </c>
      <c r="E44" s="112" t="s">
        <v>316</v>
      </c>
      <c r="F44" s="112" t="s">
        <v>66</v>
      </c>
      <c r="G44" s="112">
        <v>1</v>
      </c>
      <c r="H44" s="121" t="s">
        <v>96</v>
      </c>
      <c r="I44" s="112">
        <v>11</v>
      </c>
      <c r="J44" s="112" t="s">
        <v>97</v>
      </c>
      <c r="K44" s="112" t="s">
        <v>69</v>
      </c>
      <c r="L44" s="112" t="s">
        <v>112</v>
      </c>
      <c r="M44" s="235">
        <v>21702560</v>
      </c>
      <c r="N44" s="236">
        <v>21702560</v>
      </c>
      <c r="O44" s="112" t="s">
        <v>71</v>
      </c>
      <c r="P44" s="112" t="s">
        <v>72</v>
      </c>
      <c r="Q44" s="112" t="s">
        <v>73</v>
      </c>
      <c r="S44" s="306" t="s">
        <v>533</v>
      </c>
      <c r="T44" s="290" t="s">
        <v>534</v>
      </c>
      <c r="U44" s="291">
        <v>43847</v>
      </c>
      <c r="V44" s="292" t="s">
        <v>535</v>
      </c>
      <c r="W44" s="293" t="s">
        <v>536</v>
      </c>
      <c r="X44" s="308">
        <v>21702560</v>
      </c>
      <c r="Y44" s="309">
        <v>0</v>
      </c>
      <c r="Z44" s="308">
        <v>21702560</v>
      </c>
      <c r="AA44" s="292" t="s">
        <v>537</v>
      </c>
      <c r="AB44" s="293">
        <v>3620</v>
      </c>
      <c r="AC44" s="292" t="s">
        <v>538</v>
      </c>
      <c r="AD44" s="291">
        <v>43847</v>
      </c>
      <c r="AE44" s="291">
        <v>44181</v>
      </c>
      <c r="AF44" s="293" t="s">
        <v>539</v>
      </c>
      <c r="AG44" s="293" t="s">
        <v>540</v>
      </c>
    </row>
    <row r="45" spans="1:33" ht="272.45" customHeight="1" x14ac:dyDescent="0.35">
      <c r="A45" s="111">
        <f t="shared" si="0"/>
        <v>22</v>
      </c>
      <c r="B45" s="112"/>
      <c r="C45" s="112" t="s">
        <v>205</v>
      </c>
      <c r="D45" s="119">
        <v>80101706</v>
      </c>
      <c r="E45" s="120" t="s">
        <v>317</v>
      </c>
      <c r="F45" s="112" t="s">
        <v>66</v>
      </c>
      <c r="G45" s="112">
        <v>1</v>
      </c>
      <c r="H45" s="121" t="s">
        <v>96</v>
      </c>
      <c r="I45" s="112">
        <v>11</v>
      </c>
      <c r="J45" s="112" t="s">
        <v>97</v>
      </c>
      <c r="K45" s="112" t="s">
        <v>69</v>
      </c>
      <c r="L45" s="112" t="s">
        <v>112</v>
      </c>
      <c r="M45" s="235">
        <v>47974080</v>
      </c>
      <c r="N45" s="236">
        <v>47974080</v>
      </c>
      <c r="O45" s="112" t="s">
        <v>71</v>
      </c>
      <c r="P45" s="112" t="s">
        <v>72</v>
      </c>
      <c r="Q45" s="112" t="s">
        <v>73</v>
      </c>
      <c r="S45" s="306" t="s">
        <v>541</v>
      </c>
      <c r="T45" s="290" t="s">
        <v>542</v>
      </c>
      <c r="U45" s="291">
        <v>43852</v>
      </c>
      <c r="V45" s="292" t="s">
        <v>543</v>
      </c>
      <c r="W45" s="293" t="s">
        <v>544</v>
      </c>
      <c r="X45" s="308">
        <v>47974080</v>
      </c>
      <c r="Y45" s="309">
        <v>0</v>
      </c>
      <c r="Z45" s="308">
        <v>47974080</v>
      </c>
      <c r="AA45" s="292" t="s">
        <v>545</v>
      </c>
      <c r="AB45" s="293">
        <v>3720</v>
      </c>
      <c r="AC45" s="292" t="s">
        <v>546</v>
      </c>
      <c r="AD45" s="291">
        <v>43852</v>
      </c>
      <c r="AE45" s="291">
        <v>44186</v>
      </c>
      <c r="AF45" s="293" t="s">
        <v>539</v>
      </c>
      <c r="AG45" s="293" t="s">
        <v>540</v>
      </c>
    </row>
    <row r="46" spans="1:33" ht="272.45" customHeight="1" x14ac:dyDescent="0.35">
      <c r="A46" s="111">
        <f t="shared" si="0"/>
        <v>23</v>
      </c>
      <c r="B46" s="112"/>
      <c r="C46" s="112" t="s">
        <v>205</v>
      </c>
      <c r="D46" s="119" t="s">
        <v>102</v>
      </c>
      <c r="E46" s="120" t="s">
        <v>517</v>
      </c>
      <c r="F46" s="112" t="s">
        <v>66</v>
      </c>
      <c r="G46" s="112">
        <v>1</v>
      </c>
      <c r="H46" s="121" t="s">
        <v>96</v>
      </c>
      <c r="I46" s="112">
        <v>11</v>
      </c>
      <c r="J46" s="112" t="s">
        <v>76</v>
      </c>
      <c r="K46" s="112" t="s">
        <v>69</v>
      </c>
      <c r="L46" s="112" t="s">
        <v>104</v>
      </c>
      <c r="M46" s="235">
        <v>27000000</v>
      </c>
      <c r="N46" s="236">
        <v>27000000</v>
      </c>
      <c r="O46" s="112" t="s">
        <v>71</v>
      </c>
      <c r="P46" s="112" t="s">
        <v>72</v>
      </c>
      <c r="Q46" s="112" t="s">
        <v>73</v>
      </c>
      <c r="S46" s="306" t="s">
        <v>547</v>
      </c>
      <c r="T46" s="290" t="s">
        <v>548</v>
      </c>
      <c r="U46" s="291">
        <v>43851</v>
      </c>
      <c r="V46" s="292" t="s">
        <v>549</v>
      </c>
      <c r="W46" s="293" t="s">
        <v>550</v>
      </c>
      <c r="X46" s="308">
        <v>27000000</v>
      </c>
      <c r="Y46" s="309">
        <v>0</v>
      </c>
      <c r="Z46" s="308">
        <v>27000000</v>
      </c>
      <c r="AA46" s="292" t="s">
        <v>551</v>
      </c>
      <c r="AB46" s="293">
        <v>1320</v>
      </c>
      <c r="AC46" s="292" t="s">
        <v>552</v>
      </c>
      <c r="AD46" s="291">
        <v>43851</v>
      </c>
      <c r="AE46" s="291">
        <v>44185</v>
      </c>
      <c r="AF46" s="293" t="s">
        <v>539</v>
      </c>
      <c r="AG46" s="293" t="s">
        <v>540</v>
      </c>
    </row>
    <row r="47" spans="1:33" ht="272.45" customHeight="1" x14ac:dyDescent="0.35">
      <c r="A47" s="111">
        <f t="shared" si="0"/>
        <v>24</v>
      </c>
      <c r="B47" s="112"/>
      <c r="C47" s="112" t="s">
        <v>205</v>
      </c>
      <c r="D47" s="119" t="s">
        <v>518</v>
      </c>
      <c r="E47" s="120" t="s">
        <v>318</v>
      </c>
      <c r="F47" s="112" t="s">
        <v>66</v>
      </c>
      <c r="G47" s="112">
        <v>1</v>
      </c>
      <c r="H47" s="121" t="s">
        <v>89</v>
      </c>
      <c r="I47" s="112">
        <v>10</v>
      </c>
      <c r="J47" s="112" t="s">
        <v>88</v>
      </c>
      <c r="K47" s="112" t="s">
        <v>69</v>
      </c>
      <c r="L47" s="112" t="s">
        <v>134</v>
      </c>
      <c r="M47" s="235">
        <v>2500000</v>
      </c>
      <c r="N47" s="236">
        <v>2500000</v>
      </c>
      <c r="O47" s="112" t="s">
        <v>71</v>
      </c>
      <c r="P47" s="112" t="s">
        <v>72</v>
      </c>
      <c r="Q47" s="112" t="s">
        <v>73</v>
      </c>
      <c r="S47" s="310"/>
      <c r="T47" s="310"/>
      <c r="U47" s="301"/>
      <c r="V47" s="300"/>
      <c r="W47" s="302"/>
      <c r="X47" s="304"/>
      <c r="Y47" s="305"/>
      <c r="Z47" s="304"/>
      <c r="AA47" s="303"/>
      <c r="AB47" s="302"/>
      <c r="AC47" s="300"/>
      <c r="AD47" s="301"/>
      <c r="AE47" s="301"/>
      <c r="AF47" s="302"/>
      <c r="AG47" s="302"/>
    </row>
    <row r="48" spans="1:33" ht="272.45" customHeight="1" x14ac:dyDescent="0.55000000000000004">
      <c r="A48" s="111">
        <f t="shared" si="0"/>
        <v>25</v>
      </c>
      <c r="B48" s="112"/>
      <c r="C48" s="112" t="s">
        <v>205</v>
      </c>
      <c r="D48" s="119" t="s">
        <v>519</v>
      </c>
      <c r="E48" s="120" t="s">
        <v>520</v>
      </c>
      <c r="F48" s="112" t="s">
        <v>66</v>
      </c>
      <c r="G48" s="112">
        <v>1</v>
      </c>
      <c r="H48" s="121" t="s">
        <v>75</v>
      </c>
      <c r="I48" s="112">
        <v>1</v>
      </c>
      <c r="J48" s="112" t="s">
        <v>68</v>
      </c>
      <c r="K48" s="112" t="s">
        <v>69</v>
      </c>
      <c r="L48" s="112" t="s">
        <v>201</v>
      </c>
      <c r="M48" s="235">
        <v>3000000</v>
      </c>
      <c r="N48" s="236">
        <v>3000000</v>
      </c>
      <c r="O48" s="112" t="s">
        <v>71</v>
      </c>
      <c r="P48" s="112" t="s">
        <v>72</v>
      </c>
      <c r="Q48" s="112" t="s">
        <v>189</v>
      </c>
      <c r="S48" s="297"/>
      <c r="T48" s="297"/>
      <c r="U48" s="297"/>
      <c r="V48" s="297"/>
      <c r="W48" s="297"/>
      <c r="X48" s="298"/>
      <c r="Y48" s="298"/>
      <c r="Z48" s="298"/>
      <c r="AA48" s="297"/>
      <c r="AB48" s="297"/>
      <c r="AC48" s="297"/>
      <c r="AD48" s="297"/>
      <c r="AE48" s="297"/>
      <c r="AF48" s="297"/>
      <c r="AG48" s="297"/>
    </row>
    <row r="49" spans="1:33" ht="272.45" customHeight="1" x14ac:dyDescent="0.35">
      <c r="A49" s="111">
        <f t="shared" si="0"/>
        <v>26</v>
      </c>
      <c r="B49" s="112"/>
      <c r="C49" s="112" t="s">
        <v>205</v>
      </c>
      <c r="D49" s="119" t="s">
        <v>199</v>
      </c>
      <c r="E49" s="120" t="s">
        <v>319</v>
      </c>
      <c r="F49" s="112" t="s">
        <v>66</v>
      </c>
      <c r="G49" s="112">
        <v>1</v>
      </c>
      <c r="H49" s="121" t="s">
        <v>75</v>
      </c>
      <c r="I49" s="112">
        <v>2</v>
      </c>
      <c r="J49" s="112" t="s">
        <v>88</v>
      </c>
      <c r="K49" s="112" t="s">
        <v>69</v>
      </c>
      <c r="L49" s="112" t="s">
        <v>176</v>
      </c>
      <c r="M49" s="235">
        <v>15000000</v>
      </c>
      <c r="N49" s="236">
        <v>15000000</v>
      </c>
      <c r="O49" s="112" t="s">
        <v>198</v>
      </c>
      <c r="P49" s="112" t="s">
        <v>72</v>
      </c>
      <c r="Q49" s="112" t="s">
        <v>73</v>
      </c>
      <c r="S49" s="310"/>
      <c r="T49" s="310"/>
      <c r="U49" s="301"/>
      <c r="V49" s="300"/>
      <c r="W49" s="302"/>
      <c r="X49" s="304"/>
      <c r="Y49" s="305"/>
      <c r="Z49" s="304"/>
      <c r="AA49" s="300"/>
      <c r="AB49" s="302"/>
      <c r="AC49" s="300"/>
      <c r="AD49" s="301"/>
      <c r="AE49" s="301"/>
      <c r="AF49" s="302"/>
      <c r="AG49" s="311"/>
    </row>
    <row r="50" spans="1:33" ht="272.45" customHeight="1" x14ac:dyDescent="0.35">
      <c r="A50" s="111">
        <f t="shared" si="0"/>
        <v>27</v>
      </c>
      <c r="B50" s="112"/>
      <c r="C50" s="112" t="s">
        <v>205</v>
      </c>
      <c r="D50" s="119">
        <v>84131512</v>
      </c>
      <c r="E50" s="120" t="s">
        <v>320</v>
      </c>
      <c r="F50" s="112" t="s">
        <v>66</v>
      </c>
      <c r="G50" s="112">
        <v>1</v>
      </c>
      <c r="H50" s="121" t="s">
        <v>67</v>
      </c>
      <c r="I50" s="112">
        <v>18</v>
      </c>
      <c r="J50" s="112" t="s">
        <v>209</v>
      </c>
      <c r="K50" s="112" t="s">
        <v>69</v>
      </c>
      <c r="L50" s="112" t="s">
        <v>95</v>
      </c>
      <c r="M50" s="235">
        <v>130000000</v>
      </c>
      <c r="N50" s="236">
        <v>130000000</v>
      </c>
      <c r="O50" s="112" t="s">
        <v>71</v>
      </c>
      <c r="P50" s="112" t="s">
        <v>72</v>
      </c>
      <c r="Q50" s="112" t="s">
        <v>73</v>
      </c>
      <c r="S50" s="290"/>
      <c r="T50" s="290"/>
      <c r="U50" s="291"/>
      <c r="V50" s="292"/>
      <c r="W50" s="293"/>
      <c r="X50" s="294"/>
      <c r="Y50" s="295"/>
      <c r="Z50" s="294"/>
      <c r="AA50" s="292"/>
      <c r="AB50" s="293"/>
      <c r="AC50" s="292"/>
      <c r="AD50" s="291"/>
      <c r="AE50" s="291"/>
      <c r="AF50" s="293"/>
      <c r="AG50" s="296"/>
    </row>
    <row r="51" spans="1:33" ht="272.45" customHeight="1" x14ac:dyDescent="0.55000000000000004">
      <c r="A51" s="111">
        <f t="shared" si="0"/>
        <v>28</v>
      </c>
      <c r="B51" s="112" t="s">
        <v>314</v>
      </c>
      <c r="C51" s="112" t="s">
        <v>205</v>
      </c>
      <c r="D51" s="119" t="s">
        <v>521</v>
      </c>
      <c r="E51" s="120" t="s">
        <v>321</v>
      </c>
      <c r="F51" s="112" t="s">
        <v>66</v>
      </c>
      <c r="G51" s="112">
        <v>1</v>
      </c>
      <c r="H51" s="121" t="s">
        <v>67</v>
      </c>
      <c r="I51" s="112">
        <v>15</v>
      </c>
      <c r="J51" s="112" t="s">
        <v>126</v>
      </c>
      <c r="K51" s="112" t="s">
        <v>105</v>
      </c>
      <c r="L51" s="112" t="s">
        <v>286</v>
      </c>
      <c r="M51" s="235">
        <v>1775000000</v>
      </c>
      <c r="N51" s="236">
        <v>515000000</v>
      </c>
      <c r="O51" s="112" t="s">
        <v>82</v>
      </c>
      <c r="P51" s="112" t="s">
        <v>83</v>
      </c>
      <c r="Q51" s="112" t="s">
        <v>73</v>
      </c>
      <c r="S51" s="297"/>
      <c r="T51" s="297"/>
      <c r="U51" s="297"/>
      <c r="V51" s="297"/>
      <c r="W51" s="297"/>
      <c r="X51" s="298"/>
      <c r="Y51" s="298"/>
      <c r="Z51" s="298"/>
      <c r="AA51" s="297"/>
      <c r="AB51" s="297"/>
      <c r="AC51" s="297"/>
      <c r="AD51" s="297"/>
      <c r="AE51" s="297"/>
      <c r="AF51" s="297"/>
      <c r="AG51" s="297"/>
    </row>
    <row r="52" spans="1:33" ht="272.45" customHeight="1" x14ac:dyDescent="0.35">
      <c r="A52" s="111">
        <f t="shared" si="0"/>
        <v>29</v>
      </c>
      <c r="B52" s="112" t="s">
        <v>314</v>
      </c>
      <c r="C52" s="112" t="s">
        <v>205</v>
      </c>
      <c r="D52" s="119" t="s">
        <v>521</v>
      </c>
      <c r="E52" s="120" t="s">
        <v>322</v>
      </c>
      <c r="F52" s="112" t="s">
        <v>66</v>
      </c>
      <c r="G52" s="112">
        <v>1</v>
      </c>
      <c r="H52" s="121" t="s">
        <v>103</v>
      </c>
      <c r="I52" s="112">
        <v>20</v>
      </c>
      <c r="J52" s="112" t="s">
        <v>121</v>
      </c>
      <c r="K52" s="112" t="s">
        <v>105</v>
      </c>
      <c r="L52" s="112" t="s">
        <v>286</v>
      </c>
      <c r="M52" s="235">
        <v>180000000</v>
      </c>
      <c r="N52" s="236">
        <v>40000000</v>
      </c>
      <c r="O52" s="112" t="s">
        <v>82</v>
      </c>
      <c r="P52" s="112" t="s">
        <v>83</v>
      </c>
      <c r="Q52" s="112" t="s">
        <v>73</v>
      </c>
      <c r="S52" s="290"/>
      <c r="T52" s="290"/>
      <c r="U52" s="291"/>
      <c r="V52" s="292"/>
      <c r="W52" s="293"/>
      <c r="X52" s="294"/>
      <c r="Y52" s="295"/>
      <c r="Z52" s="294"/>
      <c r="AA52" s="299"/>
      <c r="AB52" s="293"/>
      <c r="AC52" s="300"/>
      <c r="AD52" s="301"/>
      <c r="AE52" s="301"/>
      <c r="AF52" s="293"/>
      <c r="AG52" s="293"/>
    </row>
    <row r="53" spans="1:33" s="27" customFormat="1" ht="272.45" customHeight="1" x14ac:dyDescent="0.35">
      <c r="A53" s="111">
        <f t="shared" si="0"/>
        <v>30</v>
      </c>
      <c r="B53" s="112"/>
      <c r="C53" s="112" t="s">
        <v>205</v>
      </c>
      <c r="D53" s="119">
        <v>43212100</v>
      </c>
      <c r="E53" s="120" t="s">
        <v>323</v>
      </c>
      <c r="F53" s="112" t="s">
        <v>66</v>
      </c>
      <c r="G53" s="112">
        <v>1</v>
      </c>
      <c r="H53" s="121" t="s">
        <v>75</v>
      </c>
      <c r="I53" s="112">
        <v>1</v>
      </c>
      <c r="J53" s="112" t="s">
        <v>68</v>
      </c>
      <c r="K53" s="112" t="s">
        <v>69</v>
      </c>
      <c r="L53" s="112" t="s">
        <v>245</v>
      </c>
      <c r="M53" s="235">
        <v>22000000</v>
      </c>
      <c r="N53" s="236">
        <v>22000000</v>
      </c>
      <c r="O53" s="112" t="s">
        <v>71</v>
      </c>
      <c r="P53" s="112" t="s">
        <v>72</v>
      </c>
      <c r="Q53" s="112" t="s">
        <v>73</v>
      </c>
      <c r="R53" s="26"/>
      <c r="S53" s="290"/>
      <c r="T53" s="290"/>
      <c r="U53" s="301"/>
      <c r="V53" s="292"/>
      <c r="W53" s="293"/>
      <c r="X53" s="294"/>
      <c r="Y53" s="295"/>
      <c r="Z53" s="294"/>
      <c r="AA53" s="292"/>
      <c r="AB53" s="293"/>
      <c r="AC53" s="300"/>
      <c r="AD53" s="301"/>
      <c r="AE53" s="301"/>
      <c r="AF53" s="302"/>
      <c r="AG53" s="311"/>
    </row>
    <row r="54" spans="1:33" s="27" customFormat="1" ht="272.45" customHeight="1" x14ac:dyDescent="0.35">
      <c r="A54" s="111">
        <f t="shared" si="0"/>
        <v>31</v>
      </c>
      <c r="B54" s="112"/>
      <c r="C54" s="112" t="s">
        <v>205</v>
      </c>
      <c r="D54" s="119" t="s">
        <v>214</v>
      </c>
      <c r="E54" s="120" t="s">
        <v>324</v>
      </c>
      <c r="F54" s="112" t="s">
        <v>66</v>
      </c>
      <c r="G54" s="112">
        <v>1</v>
      </c>
      <c r="H54" s="121" t="s">
        <v>75</v>
      </c>
      <c r="I54" s="112">
        <v>1</v>
      </c>
      <c r="J54" s="112" t="s">
        <v>68</v>
      </c>
      <c r="K54" s="112" t="s">
        <v>69</v>
      </c>
      <c r="L54" s="112" t="s">
        <v>213</v>
      </c>
      <c r="M54" s="235">
        <v>9000000</v>
      </c>
      <c r="N54" s="236">
        <v>9000000</v>
      </c>
      <c r="O54" s="112" t="s">
        <v>71</v>
      </c>
      <c r="P54" s="112" t="s">
        <v>72</v>
      </c>
      <c r="Q54" s="112" t="s">
        <v>73</v>
      </c>
      <c r="R54" s="26"/>
      <c r="S54" s="290"/>
      <c r="T54" s="290"/>
      <c r="U54" s="291"/>
      <c r="V54" s="292"/>
      <c r="W54" s="293"/>
      <c r="X54" s="312"/>
      <c r="Y54" s="312"/>
      <c r="Z54" s="312"/>
      <c r="AA54" s="299"/>
      <c r="AB54" s="293"/>
      <c r="AC54" s="292"/>
      <c r="AD54" s="291"/>
      <c r="AE54" s="291"/>
      <c r="AF54" s="293"/>
      <c r="AG54" s="293"/>
    </row>
    <row r="55" spans="1:33" s="27" customFormat="1" ht="272.45" customHeight="1" x14ac:dyDescent="0.55000000000000004">
      <c r="A55" s="111">
        <f t="shared" si="0"/>
        <v>32</v>
      </c>
      <c r="B55" s="112"/>
      <c r="C55" s="112" t="s">
        <v>205</v>
      </c>
      <c r="D55" s="119">
        <v>78181500</v>
      </c>
      <c r="E55" s="120" t="s">
        <v>325</v>
      </c>
      <c r="F55" s="112" t="s">
        <v>215</v>
      </c>
      <c r="G55" s="112">
        <v>1</v>
      </c>
      <c r="H55" s="121" t="s">
        <v>80</v>
      </c>
      <c r="I55" s="112">
        <v>24</v>
      </c>
      <c r="J55" s="112" t="s">
        <v>209</v>
      </c>
      <c r="K55" s="112" t="s">
        <v>69</v>
      </c>
      <c r="L55" s="112" t="s">
        <v>216</v>
      </c>
      <c r="M55" s="235">
        <v>153000000</v>
      </c>
      <c r="N55" s="236">
        <v>5000000</v>
      </c>
      <c r="O55" s="112" t="s">
        <v>82</v>
      </c>
      <c r="P55" s="112" t="s">
        <v>83</v>
      </c>
      <c r="Q55" s="112" t="s">
        <v>73</v>
      </c>
      <c r="R55" s="26"/>
      <c r="S55" s="297"/>
      <c r="T55" s="297"/>
      <c r="U55" s="297"/>
      <c r="V55" s="297"/>
      <c r="W55" s="297"/>
      <c r="X55" s="298"/>
      <c r="Y55" s="298"/>
      <c r="Z55" s="298"/>
      <c r="AA55" s="297"/>
      <c r="AB55" s="297"/>
      <c r="AC55" s="297"/>
      <c r="AD55" s="297"/>
      <c r="AE55" s="297"/>
      <c r="AF55" s="297"/>
      <c r="AG55" s="297"/>
    </row>
    <row r="56" spans="1:33" s="27" customFormat="1" ht="272.45" customHeight="1" x14ac:dyDescent="0.55000000000000004">
      <c r="A56" s="111">
        <f t="shared" si="0"/>
        <v>33</v>
      </c>
      <c r="B56" s="112"/>
      <c r="C56" s="112" t="s">
        <v>205</v>
      </c>
      <c r="D56" s="119">
        <v>72101511</v>
      </c>
      <c r="E56" s="120" t="s">
        <v>326</v>
      </c>
      <c r="F56" s="112" t="s">
        <v>66</v>
      </c>
      <c r="G56" s="112">
        <v>1</v>
      </c>
      <c r="H56" s="121" t="s">
        <v>67</v>
      </c>
      <c r="I56" s="112">
        <v>12</v>
      </c>
      <c r="J56" s="112" t="s">
        <v>88</v>
      </c>
      <c r="K56" s="112" t="s">
        <v>69</v>
      </c>
      <c r="L56" s="112" t="s">
        <v>81</v>
      </c>
      <c r="M56" s="235">
        <v>15600000</v>
      </c>
      <c r="N56" s="236">
        <v>1300000</v>
      </c>
      <c r="O56" s="112" t="s">
        <v>82</v>
      </c>
      <c r="P56" s="112" t="s">
        <v>83</v>
      </c>
      <c r="Q56" s="112" t="s">
        <v>73</v>
      </c>
      <c r="R56" s="26"/>
      <c r="S56" s="297"/>
      <c r="T56" s="297"/>
      <c r="U56" s="297"/>
      <c r="V56" s="297"/>
      <c r="W56" s="297"/>
      <c r="X56" s="298"/>
      <c r="Y56" s="298"/>
      <c r="Z56" s="298"/>
      <c r="AA56" s="297"/>
      <c r="AB56" s="297"/>
      <c r="AC56" s="297"/>
      <c r="AD56" s="297"/>
      <c r="AE56" s="297"/>
      <c r="AF56" s="297"/>
      <c r="AG56" s="297"/>
    </row>
    <row r="57" spans="1:33" s="29" customFormat="1" ht="272.45" customHeight="1" x14ac:dyDescent="0.35">
      <c r="A57" s="111">
        <f t="shared" si="0"/>
        <v>34</v>
      </c>
      <c r="B57" s="112" t="s">
        <v>310</v>
      </c>
      <c r="C57" s="112" t="s">
        <v>210</v>
      </c>
      <c r="D57" s="119">
        <v>81112006</v>
      </c>
      <c r="E57" s="120" t="s">
        <v>327</v>
      </c>
      <c r="F57" s="112" t="s">
        <v>66</v>
      </c>
      <c r="G57" s="112">
        <v>1</v>
      </c>
      <c r="H57" s="121" t="s">
        <v>89</v>
      </c>
      <c r="I57" s="112">
        <v>9</v>
      </c>
      <c r="J57" s="112" t="s">
        <v>97</v>
      </c>
      <c r="K57" s="112" t="s">
        <v>105</v>
      </c>
      <c r="L57" s="112" t="s">
        <v>287</v>
      </c>
      <c r="M57" s="235">
        <f>180000*800</f>
        <v>144000000</v>
      </c>
      <c r="N57" s="236">
        <v>144000000</v>
      </c>
      <c r="O57" s="112" t="s">
        <v>71</v>
      </c>
      <c r="P57" s="112" t="s">
        <v>72</v>
      </c>
      <c r="Q57" s="112" t="s">
        <v>99</v>
      </c>
      <c r="R57" s="28"/>
      <c r="S57" s="306" t="s">
        <v>1195</v>
      </c>
      <c r="T57" s="290" t="s">
        <v>1196</v>
      </c>
      <c r="U57" s="307">
        <v>43895</v>
      </c>
      <c r="V57" s="292" t="s">
        <v>1197</v>
      </c>
      <c r="W57" s="293" t="s">
        <v>1174</v>
      </c>
      <c r="X57" s="308">
        <v>141168000</v>
      </c>
      <c r="Y57" s="309">
        <v>0</v>
      </c>
      <c r="Z57" s="308">
        <v>141168000</v>
      </c>
      <c r="AA57" s="292" t="s">
        <v>1198</v>
      </c>
      <c r="AB57" s="293"/>
      <c r="AC57" s="292" t="s">
        <v>1199</v>
      </c>
      <c r="AD57" s="291">
        <v>0</v>
      </c>
      <c r="AE57" s="291">
        <v>0</v>
      </c>
      <c r="AF57" s="293"/>
      <c r="AG57" s="293"/>
    </row>
    <row r="58" spans="1:33" ht="272.45" customHeight="1" x14ac:dyDescent="0.35">
      <c r="A58" s="111">
        <f t="shared" si="0"/>
        <v>35</v>
      </c>
      <c r="B58" s="112" t="s">
        <v>310</v>
      </c>
      <c r="C58" s="112" t="s">
        <v>210</v>
      </c>
      <c r="D58" s="119">
        <v>81112006</v>
      </c>
      <c r="E58" s="120" t="s">
        <v>328</v>
      </c>
      <c r="F58" s="112" t="s">
        <v>66</v>
      </c>
      <c r="G58" s="112">
        <v>1</v>
      </c>
      <c r="H58" s="121" t="s">
        <v>87</v>
      </c>
      <c r="I58" s="112">
        <v>8</v>
      </c>
      <c r="J58" s="112" t="s">
        <v>97</v>
      </c>
      <c r="K58" s="112" t="s">
        <v>105</v>
      </c>
      <c r="L58" s="112" t="s">
        <v>287</v>
      </c>
      <c r="M58" s="235">
        <v>400000000</v>
      </c>
      <c r="N58" s="236">
        <v>400000000</v>
      </c>
      <c r="O58" s="112" t="s">
        <v>71</v>
      </c>
      <c r="P58" s="112" t="s">
        <v>72</v>
      </c>
      <c r="Q58" s="112" t="s">
        <v>99</v>
      </c>
      <c r="S58" s="290"/>
      <c r="T58" s="290"/>
      <c r="U58" s="291"/>
      <c r="V58" s="292"/>
      <c r="W58" s="293"/>
      <c r="X58" s="294"/>
      <c r="Y58" s="295"/>
      <c r="Z58" s="294"/>
      <c r="AA58" s="292"/>
      <c r="AB58" s="293"/>
      <c r="AC58" s="292"/>
      <c r="AD58" s="291"/>
      <c r="AE58" s="291"/>
      <c r="AF58" s="293"/>
      <c r="AG58" s="296"/>
    </row>
    <row r="59" spans="1:33" s="72" customFormat="1" ht="272.45" customHeight="1" x14ac:dyDescent="0.55000000000000004">
      <c r="A59" s="111">
        <f t="shared" si="0"/>
        <v>36</v>
      </c>
      <c r="B59" s="112" t="s">
        <v>329</v>
      </c>
      <c r="C59" s="112" t="s">
        <v>210</v>
      </c>
      <c r="D59" s="119">
        <v>81110000</v>
      </c>
      <c r="E59" s="120" t="s">
        <v>330</v>
      </c>
      <c r="F59" s="112" t="s">
        <v>66</v>
      </c>
      <c r="G59" s="112">
        <v>1</v>
      </c>
      <c r="H59" s="121" t="s">
        <v>89</v>
      </c>
      <c r="I59" s="112">
        <v>6</v>
      </c>
      <c r="J59" s="112" t="s">
        <v>122</v>
      </c>
      <c r="K59" s="112" t="s">
        <v>105</v>
      </c>
      <c r="L59" s="112" t="s">
        <v>288</v>
      </c>
      <c r="M59" s="235">
        <v>200000000</v>
      </c>
      <c r="N59" s="236">
        <v>200000000</v>
      </c>
      <c r="O59" s="112" t="s">
        <v>71</v>
      </c>
      <c r="P59" s="112" t="s">
        <v>72</v>
      </c>
      <c r="Q59" s="112" t="s">
        <v>99</v>
      </c>
      <c r="R59" s="26"/>
      <c r="S59" s="297"/>
      <c r="T59" s="297"/>
      <c r="U59" s="297"/>
      <c r="V59" s="297"/>
      <c r="W59" s="297"/>
      <c r="X59" s="298"/>
      <c r="Y59" s="298"/>
      <c r="Z59" s="298"/>
      <c r="AA59" s="297"/>
      <c r="AB59" s="297"/>
      <c r="AC59" s="297"/>
      <c r="AD59" s="297"/>
      <c r="AE59" s="297"/>
      <c r="AF59" s="297"/>
      <c r="AG59" s="297"/>
    </row>
    <row r="60" spans="1:33" ht="272.45" customHeight="1" x14ac:dyDescent="0.35">
      <c r="A60" s="111">
        <f t="shared" si="0"/>
        <v>37</v>
      </c>
      <c r="B60" s="112" t="s">
        <v>329</v>
      </c>
      <c r="C60" s="112" t="s">
        <v>210</v>
      </c>
      <c r="D60" s="119">
        <v>81110000</v>
      </c>
      <c r="E60" s="120" t="s">
        <v>331</v>
      </c>
      <c r="F60" s="112" t="s">
        <v>66</v>
      </c>
      <c r="G60" s="112">
        <v>1</v>
      </c>
      <c r="H60" s="121" t="s">
        <v>89</v>
      </c>
      <c r="I60" s="112">
        <v>6</v>
      </c>
      <c r="J60" s="112" t="s">
        <v>122</v>
      </c>
      <c r="K60" s="112" t="s">
        <v>105</v>
      </c>
      <c r="L60" s="112" t="s">
        <v>289</v>
      </c>
      <c r="M60" s="235">
        <v>100000000</v>
      </c>
      <c r="N60" s="236">
        <v>100000000</v>
      </c>
      <c r="O60" s="112" t="s">
        <v>71</v>
      </c>
      <c r="P60" s="112" t="s">
        <v>72</v>
      </c>
      <c r="Q60" s="112" t="s">
        <v>99</v>
      </c>
      <c r="S60" s="290"/>
      <c r="T60" s="290"/>
      <c r="U60" s="291"/>
      <c r="V60" s="292"/>
      <c r="W60" s="293"/>
      <c r="X60" s="294"/>
      <c r="Y60" s="295"/>
      <c r="Z60" s="294"/>
      <c r="AA60" s="292"/>
      <c r="AB60" s="293"/>
      <c r="AC60" s="292"/>
      <c r="AD60" s="291"/>
      <c r="AE60" s="291"/>
      <c r="AF60" s="293"/>
      <c r="AG60" s="296"/>
    </row>
    <row r="61" spans="1:33" ht="272.45" customHeight="1" x14ac:dyDescent="0.55000000000000004">
      <c r="A61" s="111">
        <f t="shared" si="0"/>
        <v>38</v>
      </c>
      <c r="B61" s="112" t="s">
        <v>310</v>
      </c>
      <c r="C61" s="112" t="s">
        <v>210</v>
      </c>
      <c r="D61" s="119" t="s">
        <v>522</v>
      </c>
      <c r="E61" s="120" t="s">
        <v>1147</v>
      </c>
      <c r="F61" s="112" t="s">
        <v>66</v>
      </c>
      <c r="G61" s="112">
        <v>1</v>
      </c>
      <c r="H61" s="121" t="s">
        <v>87</v>
      </c>
      <c r="I61" s="112">
        <v>3</v>
      </c>
      <c r="J61" s="112" t="s">
        <v>127</v>
      </c>
      <c r="K61" s="112" t="s">
        <v>105</v>
      </c>
      <c r="L61" s="112" t="s">
        <v>212</v>
      </c>
      <c r="M61" s="235">
        <v>101305600</v>
      </c>
      <c r="N61" s="236">
        <v>101305600</v>
      </c>
      <c r="O61" s="112" t="s">
        <v>71</v>
      </c>
      <c r="P61" s="112" t="s">
        <v>72</v>
      </c>
      <c r="Q61" s="112" t="s">
        <v>99</v>
      </c>
      <c r="S61" s="297"/>
      <c r="T61" s="297"/>
      <c r="U61" s="297"/>
      <c r="V61" s="297"/>
      <c r="W61" s="297"/>
      <c r="X61" s="298"/>
      <c r="Y61" s="298"/>
      <c r="Z61" s="298"/>
      <c r="AA61" s="297"/>
      <c r="AB61" s="297"/>
      <c r="AC61" s="297"/>
      <c r="AD61" s="297"/>
      <c r="AE61" s="297"/>
      <c r="AF61" s="297"/>
      <c r="AG61" s="297"/>
    </row>
    <row r="62" spans="1:33" ht="272.45" customHeight="1" x14ac:dyDescent="0.35">
      <c r="A62" s="111">
        <f t="shared" si="0"/>
        <v>39</v>
      </c>
      <c r="B62" s="112" t="s">
        <v>310</v>
      </c>
      <c r="C62" s="112" t="s">
        <v>210</v>
      </c>
      <c r="D62" s="119" t="s">
        <v>523</v>
      </c>
      <c r="E62" s="120" t="s">
        <v>332</v>
      </c>
      <c r="F62" s="112" t="s">
        <v>66</v>
      </c>
      <c r="G62" s="112">
        <v>1</v>
      </c>
      <c r="H62" s="121" t="s">
        <v>87</v>
      </c>
      <c r="I62" s="112">
        <v>8</v>
      </c>
      <c r="J62" s="112" t="s">
        <v>127</v>
      </c>
      <c r="K62" s="112" t="s">
        <v>105</v>
      </c>
      <c r="L62" s="112" t="s">
        <v>212</v>
      </c>
      <c r="M62" s="235">
        <v>40000000</v>
      </c>
      <c r="N62" s="236">
        <v>40000000</v>
      </c>
      <c r="O62" s="112" t="s">
        <v>71</v>
      </c>
      <c r="P62" s="112" t="s">
        <v>72</v>
      </c>
      <c r="Q62" s="112" t="s">
        <v>99</v>
      </c>
      <c r="S62" s="290"/>
      <c r="T62" s="290"/>
      <c r="U62" s="291"/>
      <c r="V62" s="292"/>
      <c r="W62" s="293"/>
      <c r="X62" s="294"/>
      <c r="Y62" s="295"/>
      <c r="Z62" s="294"/>
      <c r="AA62" s="292"/>
      <c r="AB62" s="293"/>
      <c r="AC62" s="292"/>
      <c r="AD62" s="291"/>
      <c r="AE62" s="291"/>
      <c r="AF62" s="293"/>
      <c r="AG62" s="296"/>
    </row>
    <row r="63" spans="1:33" ht="272.45" customHeight="1" x14ac:dyDescent="0.35">
      <c r="A63" s="111">
        <f t="shared" si="0"/>
        <v>40</v>
      </c>
      <c r="B63" s="112" t="s">
        <v>310</v>
      </c>
      <c r="C63" s="112" t="s">
        <v>210</v>
      </c>
      <c r="D63" s="119" t="s">
        <v>524</v>
      </c>
      <c r="E63" s="120" t="s">
        <v>333</v>
      </c>
      <c r="F63" s="112" t="s">
        <v>66</v>
      </c>
      <c r="G63" s="112">
        <v>1</v>
      </c>
      <c r="H63" s="121" t="s">
        <v>87</v>
      </c>
      <c r="I63" s="112">
        <v>5</v>
      </c>
      <c r="J63" s="112" t="s">
        <v>127</v>
      </c>
      <c r="K63" s="112" t="s">
        <v>105</v>
      </c>
      <c r="L63" s="112" t="s">
        <v>287</v>
      </c>
      <c r="M63" s="235">
        <v>50000000</v>
      </c>
      <c r="N63" s="236">
        <v>50000000</v>
      </c>
      <c r="O63" s="112" t="s">
        <v>71</v>
      </c>
      <c r="P63" s="112" t="s">
        <v>72</v>
      </c>
      <c r="Q63" s="112" t="s">
        <v>99</v>
      </c>
      <c r="S63" s="290"/>
      <c r="T63" s="290"/>
      <c r="U63" s="291"/>
      <c r="V63" s="292"/>
      <c r="W63" s="293"/>
      <c r="X63" s="294"/>
      <c r="Y63" s="295"/>
      <c r="Z63" s="294"/>
      <c r="AA63" s="292"/>
      <c r="AB63" s="293"/>
      <c r="AC63" s="292"/>
      <c r="AD63" s="291"/>
      <c r="AE63" s="291"/>
      <c r="AF63" s="293"/>
      <c r="AG63" s="296"/>
    </row>
    <row r="64" spans="1:33" ht="272.45" customHeight="1" x14ac:dyDescent="0.55000000000000004">
      <c r="A64" s="111">
        <f t="shared" si="0"/>
        <v>41</v>
      </c>
      <c r="B64" s="112" t="s">
        <v>310</v>
      </c>
      <c r="C64" s="112" t="s">
        <v>210</v>
      </c>
      <c r="D64" s="119">
        <v>80101706</v>
      </c>
      <c r="E64" s="120" t="s">
        <v>334</v>
      </c>
      <c r="F64" s="112" t="s">
        <v>66</v>
      </c>
      <c r="G64" s="112">
        <v>1</v>
      </c>
      <c r="H64" s="121" t="s">
        <v>91</v>
      </c>
      <c r="I64" s="112">
        <v>12</v>
      </c>
      <c r="J64" s="112" t="s">
        <v>97</v>
      </c>
      <c r="K64" s="112" t="s">
        <v>105</v>
      </c>
      <c r="L64" s="112" t="s">
        <v>212</v>
      </c>
      <c r="M64" s="235">
        <v>55000000</v>
      </c>
      <c r="N64" s="236">
        <v>55000000</v>
      </c>
      <c r="O64" s="112" t="s">
        <v>71</v>
      </c>
      <c r="P64" s="112" t="s">
        <v>72</v>
      </c>
      <c r="Q64" s="112" t="s">
        <v>99</v>
      </c>
      <c r="S64" s="297"/>
      <c r="T64" s="297"/>
      <c r="U64" s="297"/>
      <c r="V64" s="297"/>
      <c r="W64" s="297"/>
      <c r="X64" s="298"/>
      <c r="Y64" s="298"/>
      <c r="Z64" s="298"/>
      <c r="AA64" s="297"/>
      <c r="AB64" s="297"/>
      <c r="AC64" s="297"/>
      <c r="AD64" s="297"/>
      <c r="AE64" s="297"/>
      <c r="AF64" s="297"/>
      <c r="AG64" s="297"/>
    </row>
    <row r="65" spans="1:33" ht="272.45" customHeight="1" x14ac:dyDescent="0.55000000000000004">
      <c r="A65" s="111">
        <f t="shared" si="0"/>
        <v>42</v>
      </c>
      <c r="B65" s="112" t="s">
        <v>335</v>
      </c>
      <c r="C65" s="112" t="s">
        <v>210</v>
      </c>
      <c r="D65" s="119" t="s">
        <v>525</v>
      </c>
      <c r="E65" s="120" t="s">
        <v>336</v>
      </c>
      <c r="F65" s="112" t="s">
        <v>66</v>
      </c>
      <c r="G65" s="112">
        <v>1</v>
      </c>
      <c r="H65" s="121" t="s">
        <v>103</v>
      </c>
      <c r="I65" s="112">
        <v>12</v>
      </c>
      <c r="J65" s="112" t="s">
        <v>127</v>
      </c>
      <c r="K65" s="112" t="s">
        <v>105</v>
      </c>
      <c r="L65" s="112" t="s">
        <v>289</v>
      </c>
      <c r="M65" s="235">
        <v>60000000</v>
      </c>
      <c r="N65" s="236">
        <v>60000000</v>
      </c>
      <c r="O65" s="112" t="s">
        <v>71</v>
      </c>
      <c r="P65" s="112" t="s">
        <v>72</v>
      </c>
      <c r="Q65" s="112" t="s">
        <v>99</v>
      </c>
      <c r="S65" s="112"/>
      <c r="T65" s="297"/>
      <c r="U65" s="297"/>
      <c r="V65" s="297"/>
      <c r="W65" s="297"/>
      <c r="X65" s="298"/>
      <c r="Y65" s="298"/>
      <c r="Z65" s="298"/>
      <c r="AA65" s="297"/>
      <c r="AB65" s="297"/>
      <c r="AC65" s="297"/>
      <c r="AD65" s="297"/>
      <c r="AE65" s="297"/>
      <c r="AF65" s="297"/>
      <c r="AG65" s="297"/>
    </row>
    <row r="66" spans="1:33" ht="272.45" customHeight="1" x14ac:dyDescent="0.55000000000000004">
      <c r="A66" s="111">
        <f t="shared" si="0"/>
        <v>43</v>
      </c>
      <c r="B66" s="112" t="s">
        <v>337</v>
      </c>
      <c r="C66" s="112" t="s">
        <v>210</v>
      </c>
      <c r="D66" s="119">
        <v>43232703</v>
      </c>
      <c r="E66" s="120" t="s">
        <v>338</v>
      </c>
      <c r="F66" s="112" t="s">
        <v>66</v>
      </c>
      <c r="G66" s="112">
        <v>1</v>
      </c>
      <c r="H66" s="121" t="s">
        <v>78</v>
      </c>
      <c r="I66" s="112">
        <v>6</v>
      </c>
      <c r="J66" s="112" t="s">
        <v>88</v>
      </c>
      <c r="K66" s="112" t="s">
        <v>105</v>
      </c>
      <c r="L66" s="112" t="s">
        <v>289</v>
      </c>
      <c r="M66" s="235">
        <v>20000000</v>
      </c>
      <c r="N66" s="236">
        <v>20000000</v>
      </c>
      <c r="O66" s="112" t="s">
        <v>71</v>
      </c>
      <c r="P66" s="112" t="s">
        <v>72</v>
      </c>
      <c r="Q66" s="112" t="s">
        <v>99</v>
      </c>
      <c r="S66" s="297"/>
      <c r="T66" s="297"/>
      <c r="U66" s="297"/>
      <c r="V66" s="297"/>
      <c r="W66" s="297"/>
      <c r="X66" s="298"/>
      <c r="Y66" s="298"/>
      <c r="Z66" s="298"/>
      <c r="AA66" s="297"/>
      <c r="AB66" s="297"/>
      <c r="AC66" s="297"/>
      <c r="AD66" s="297"/>
      <c r="AE66" s="297"/>
      <c r="AF66" s="297"/>
      <c r="AG66" s="297"/>
    </row>
    <row r="67" spans="1:33" ht="272.45" customHeight="1" x14ac:dyDescent="0.35">
      <c r="A67" s="111">
        <f t="shared" si="0"/>
        <v>44</v>
      </c>
      <c r="B67" s="112" t="s">
        <v>337</v>
      </c>
      <c r="C67" s="112" t="s">
        <v>210</v>
      </c>
      <c r="D67" s="119" t="s">
        <v>191</v>
      </c>
      <c r="E67" s="120" t="s">
        <v>339</v>
      </c>
      <c r="F67" s="112" t="s">
        <v>66</v>
      </c>
      <c r="G67" s="112">
        <v>1</v>
      </c>
      <c r="H67" s="121" t="s">
        <v>87</v>
      </c>
      <c r="I67" s="112">
        <v>6</v>
      </c>
      <c r="J67" s="112" t="s">
        <v>122</v>
      </c>
      <c r="K67" s="112" t="s">
        <v>105</v>
      </c>
      <c r="L67" s="112" t="s">
        <v>289</v>
      </c>
      <c r="M67" s="235">
        <v>100000000</v>
      </c>
      <c r="N67" s="236">
        <v>100000000</v>
      </c>
      <c r="O67" s="112" t="s">
        <v>71</v>
      </c>
      <c r="P67" s="112" t="s">
        <v>72</v>
      </c>
      <c r="Q67" s="112" t="s">
        <v>99</v>
      </c>
      <c r="S67" s="290"/>
      <c r="T67" s="290"/>
      <c r="U67" s="291"/>
      <c r="V67" s="292"/>
      <c r="W67" s="293"/>
      <c r="X67" s="294"/>
      <c r="Y67" s="295"/>
      <c r="Z67" s="294"/>
      <c r="AA67" s="292"/>
      <c r="AB67" s="293"/>
      <c r="AC67" s="292"/>
      <c r="AD67" s="291"/>
      <c r="AE67" s="291"/>
      <c r="AF67" s="293"/>
      <c r="AG67" s="296"/>
    </row>
    <row r="68" spans="1:33" ht="272.45" customHeight="1" x14ac:dyDescent="0.35">
      <c r="A68" s="111">
        <f t="shared" si="0"/>
        <v>45</v>
      </c>
      <c r="B68" s="112" t="s">
        <v>337</v>
      </c>
      <c r="C68" s="112" t="s">
        <v>210</v>
      </c>
      <c r="D68" s="119">
        <v>81112501</v>
      </c>
      <c r="E68" s="120" t="s">
        <v>340</v>
      </c>
      <c r="F68" s="112" t="s">
        <v>66</v>
      </c>
      <c r="G68" s="112">
        <v>1</v>
      </c>
      <c r="H68" s="121" t="s">
        <v>96</v>
      </c>
      <c r="I68" s="112">
        <v>2</v>
      </c>
      <c r="J68" s="112" t="s">
        <v>88</v>
      </c>
      <c r="K68" s="112" t="s">
        <v>105</v>
      </c>
      <c r="L68" s="112" t="s">
        <v>289</v>
      </c>
      <c r="M68" s="235">
        <v>4500000</v>
      </c>
      <c r="N68" s="236">
        <v>4500000</v>
      </c>
      <c r="O68" s="112" t="s">
        <v>71</v>
      </c>
      <c r="P68" s="112" t="s">
        <v>72</v>
      </c>
      <c r="Q68" s="112" t="s">
        <v>99</v>
      </c>
      <c r="S68" s="306" t="s">
        <v>553</v>
      </c>
      <c r="T68" s="290" t="s">
        <v>554</v>
      </c>
      <c r="U68" s="291">
        <v>43854</v>
      </c>
      <c r="V68" s="292" t="s">
        <v>555</v>
      </c>
      <c r="W68" s="293" t="s">
        <v>556</v>
      </c>
      <c r="X68" s="308">
        <v>2870280</v>
      </c>
      <c r="Y68" s="309">
        <v>0</v>
      </c>
      <c r="Z68" s="308">
        <v>2870280</v>
      </c>
      <c r="AA68" s="292" t="s">
        <v>557</v>
      </c>
      <c r="AB68" s="293">
        <v>3820</v>
      </c>
      <c r="AC68" s="292" t="s">
        <v>558</v>
      </c>
      <c r="AD68" s="291">
        <v>43854</v>
      </c>
      <c r="AE68" s="291">
        <v>43863</v>
      </c>
      <c r="AF68" s="293" t="s">
        <v>559</v>
      </c>
      <c r="AG68" s="293" t="s">
        <v>560</v>
      </c>
    </row>
    <row r="69" spans="1:33" ht="272.45" customHeight="1" x14ac:dyDescent="0.55000000000000004">
      <c r="A69" s="111">
        <f t="shared" si="0"/>
        <v>46</v>
      </c>
      <c r="B69" s="112" t="s">
        <v>310</v>
      </c>
      <c r="C69" s="112" t="s">
        <v>210</v>
      </c>
      <c r="D69" s="119" t="s">
        <v>526</v>
      </c>
      <c r="E69" s="120" t="s">
        <v>341</v>
      </c>
      <c r="F69" s="112" t="s">
        <v>66</v>
      </c>
      <c r="G69" s="112">
        <v>1</v>
      </c>
      <c r="H69" s="121" t="s">
        <v>91</v>
      </c>
      <c r="I69" s="112">
        <v>12</v>
      </c>
      <c r="J69" s="112" t="s">
        <v>127</v>
      </c>
      <c r="K69" s="112" t="s">
        <v>105</v>
      </c>
      <c r="L69" s="112" t="s">
        <v>212</v>
      </c>
      <c r="M69" s="235">
        <v>55000000</v>
      </c>
      <c r="N69" s="236">
        <v>55000000</v>
      </c>
      <c r="O69" s="112" t="s">
        <v>71</v>
      </c>
      <c r="P69" s="112" t="s">
        <v>72</v>
      </c>
      <c r="Q69" s="112" t="s">
        <v>99</v>
      </c>
      <c r="S69" s="297"/>
      <c r="T69" s="297"/>
      <c r="U69" s="297"/>
      <c r="V69" s="297"/>
      <c r="W69" s="297"/>
      <c r="X69" s="298"/>
      <c r="Y69" s="298"/>
      <c r="Z69" s="298"/>
      <c r="AA69" s="297"/>
      <c r="AB69" s="297"/>
      <c r="AC69" s="297"/>
      <c r="AD69" s="297"/>
      <c r="AE69" s="297"/>
      <c r="AF69" s="297"/>
      <c r="AG69" s="297"/>
    </row>
    <row r="70" spans="1:33" ht="272.45" customHeight="1" x14ac:dyDescent="0.35">
      <c r="A70" s="111">
        <f t="shared" si="0"/>
        <v>47</v>
      </c>
      <c r="B70" s="112" t="s">
        <v>335</v>
      </c>
      <c r="C70" s="112" t="s">
        <v>210</v>
      </c>
      <c r="D70" s="119">
        <v>81112501</v>
      </c>
      <c r="E70" s="120" t="s">
        <v>342</v>
      </c>
      <c r="F70" s="112" t="s">
        <v>66</v>
      </c>
      <c r="G70" s="112">
        <v>1</v>
      </c>
      <c r="H70" s="121" t="s">
        <v>75</v>
      </c>
      <c r="I70" s="112">
        <v>12</v>
      </c>
      <c r="J70" s="112" t="s">
        <v>76</v>
      </c>
      <c r="K70" s="112" t="s">
        <v>105</v>
      </c>
      <c r="L70" s="112" t="s">
        <v>289</v>
      </c>
      <c r="M70" s="235">
        <v>300000000</v>
      </c>
      <c r="N70" s="236">
        <v>300000000</v>
      </c>
      <c r="O70" s="112" t="s">
        <v>71</v>
      </c>
      <c r="P70" s="112" t="s">
        <v>72</v>
      </c>
      <c r="Q70" s="112" t="s">
        <v>99</v>
      </c>
      <c r="S70" s="290"/>
      <c r="T70" s="290"/>
      <c r="U70" s="291"/>
      <c r="V70" s="292"/>
      <c r="W70" s="293"/>
      <c r="X70" s="294"/>
      <c r="Y70" s="295"/>
      <c r="Z70" s="294"/>
      <c r="AA70" s="299"/>
      <c r="AB70" s="293"/>
      <c r="AC70" s="292"/>
      <c r="AD70" s="291"/>
      <c r="AE70" s="291"/>
      <c r="AF70" s="293"/>
      <c r="AG70" s="293"/>
    </row>
    <row r="71" spans="1:33" ht="272.45" customHeight="1" x14ac:dyDescent="0.35">
      <c r="A71" s="111">
        <f t="shared" si="0"/>
        <v>48</v>
      </c>
      <c r="B71" s="112" t="s">
        <v>335</v>
      </c>
      <c r="C71" s="112" t="s">
        <v>210</v>
      </c>
      <c r="D71" s="119">
        <v>81112501</v>
      </c>
      <c r="E71" s="120" t="s">
        <v>343</v>
      </c>
      <c r="F71" s="112" t="s">
        <v>66</v>
      </c>
      <c r="G71" s="112">
        <v>1</v>
      </c>
      <c r="H71" s="121" t="s">
        <v>103</v>
      </c>
      <c r="I71" s="112">
        <v>12</v>
      </c>
      <c r="J71" s="112" t="s">
        <v>76</v>
      </c>
      <c r="K71" s="112" t="s">
        <v>105</v>
      </c>
      <c r="L71" s="112" t="s">
        <v>289</v>
      </c>
      <c r="M71" s="235">
        <v>70000000</v>
      </c>
      <c r="N71" s="236">
        <v>70000000</v>
      </c>
      <c r="O71" s="112" t="s">
        <v>71</v>
      </c>
      <c r="P71" s="112" t="s">
        <v>72</v>
      </c>
      <c r="Q71" s="112" t="s">
        <v>99</v>
      </c>
      <c r="S71" s="290"/>
      <c r="T71" s="290"/>
      <c r="U71" s="291"/>
      <c r="V71" s="292"/>
      <c r="W71" s="293"/>
      <c r="X71" s="294"/>
      <c r="Y71" s="295"/>
      <c r="Z71" s="294"/>
      <c r="AA71" s="299"/>
      <c r="AB71" s="293"/>
      <c r="AC71" s="300"/>
      <c r="AD71" s="301"/>
      <c r="AE71" s="301"/>
      <c r="AF71" s="302"/>
      <c r="AG71" s="302"/>
    </row>
    <row r="72" spans="1:33" ht="272.45" customHeight="1" x14ac:dyDescent="0.35">
      <c r="A72" s="111">
        <f t="shared" si="0"/>
        <v>49</v>
      </c>
      <c r="B72" s="112" t="s">
        <v>335</v>
      </c>
      <c r="C72" s="112" t="s">
        <v>210</v>
      </c>
      <c r="D72" s="119">
        <v>81112501</v>
      </c>
      <c r="E72" s="120" t="s">
        <v>344</v>
      </c>
      <c r="F72" s="112" t="s">
        <v>66</v>
      </c>
      <c r="G72" s="112">
        <v>1</v>
      </c>
      <c r="H72" s="121" t="s">
        <v>89</v>
      </c>
      <c r="I72" s="112">
        <v>12</v>
      </c>
      <c r="J72" s="112" t="s">
        <v>121</v>
      </c>
      <c r="K72" s="112" t="s">
        <v>105</v>
      </c>
      <c r="L72" s="112" t="s">
        <v>289</v>
      </c>
      <c r="M72" s="235">
        <v>300000000</v>
      </c>
      <c r="N72" s="236">
        <v>300000000</v>
      </c>
      <c r="O72" s="112" t="s">
        <v>71</v>
      </c>
      <c r="P72" s="112" t="s">
        <v>72</v>
      </c>
      <c r="Q72" s="112" t="s">
        <v>99</v>
      </c>
      <c r="S72" s="290"/>
      <c r="T72" s="290"/>
      <c r="U72" s="291"/>
      <c r="V72" s="292"/>
      <c r="W72" s="293"/>
      <c r="X72" s="294"/>
      <c r="Y72" s="295"/>
      <c r="Z72" s="294"/>
      <c r="AA72" s="299"/>
      <c r="AB72" s="293"/>
      <c r="AC72" s="292"/>
      <c r="AD72" s="291"/>
      <c r="AE72" s="291"/>
      <c r="AF72" s="293"/>
      <c r="AG72" s="293"/>
    </row>
    <row r="73" spans="1:33" ht="272.45" customHeight="1" x14ac:dyDescent="0.35">
      <c r="A73" s="111">
        <f t="shared" si="0"/>
        <v>50</v>
      </c>
      <c r="B73" s="112" t="s">
        <v>335</v>
      </c>
      <c r="C73" s="112" t="s">
        <v>210</v>
      </c>
      <c r="D73" s="119" t="s">
        <v>119</v>
      </c>
      <c r="E73" s="120" t="s">
        <v>345</v>
      </c>
      <c r="F73" s="112" t="s">
        <v>66</v>
      </c>
      <c r="G73" s="112">
        <v>1</v>
      </c>
      <c r="H73" s="121" t="s">
        <v>103</v>
      </c>
      <c r="I73" s="112">
        <v>12</v>
      </c>
      <c r="J73" s="112" t="s">
        <v>97</v>
      </c>
      <c r="K73" s="112" t="s">
        <v>105</v>
      </c>
      <c r="L73" s="112" t="s">
        <v>289</v>
      </c>
      <c r="M73" s="235">
        <v>68640000</v>
      </c>
      <c r="N73" s="236">
        <v>68640000</v>
      </c>
      <c r="O73" s="112" t="s">
        <v>71</v>
      </c>
      <c r="P73" s="112" t="s">
        <v>72</v>
      </c>
      <c r="Q73" s="112" t="s">
        <v>99</v>
      </c>
      <c r="S73" s="306" t="s">
        <v>1177</v>
      </c>
      <c r="T73" s="290" t="s">
        <v>1178</v>
      </c>
      <c r="U73" s="307">
        <v>43889</v>
      </c>
      <c r="V73" s="292" t="s">
        <v>1179</v>
      </c>
      <c r="W73" s="293" t="s">
        <v>1174</v>
      </c>
      <c r="X73" s="308">
        <v>64772000</v>
      </c>
      <c r="Y73" s="309">
        <v>0</v>
      </c>
      <c r="Z73" s="308">
        <v>64772000</v>
      </c>
      <c r="AA73" s="292" t="s">
        <v>1180</v>
      </c>
      <c r="AB73" s="293">
        <v>12020</v>
      </c>
      <c r="AC73" s="300" t="s">
        <v>1181</v>
      </c>
      <c r="AD73" s="301">
        <v>43892</v>
      </c>
      <c r="AE73" s="301">
        <v>44256</v>
      </c>
      <c r="AF73" s="293" t="s">
        <v>1182</v>
      </c>
      <c r="AG73" s="293" t="s">
        <v>560</v>
      </c>
    </row>
    <row r="74" spans="1:33" ht="272.45" customHeight="1" x14ac:dyDescent="0.55000000000000004">
      <c r="A74" s="111">
        <f t="shared" si="0"/>
        <v>51</v>
      </c>
      <c r="B74" s="112" t="s">
        <v>335</v>
      </c>
      <c r="C74" s="112" t="s">
        <v>210</v>
      </c>
      <c r="D74" s="119" t="s">
        <v>125</v>
      </c>
      <c r="E74" s="120" t="s">
        <v>346</v>
      </c>
      <c r="F74" s="112" t="s">
        <v>66</v>
      </c>
      <c r="G74" s="112">
        <v>1</v>
      </c>
      <c r="H74" s="121" t="s">
        <v>87</v>
      </c>
      <c r="I74" s="112">
        <v>12</v>
      </c>
      <c r="J74" s="112" t="s">
        <v>127</v>
      </c>
      <c r="K74" s="112" t="s">
        <v>105</v>
      </c>
      <c r="L74" s="112" t="s">
        <v>289</v>
      </c>
      <c r="M74" s="235">
        <v>210000000</v>
      </c>
      <c r="N74" s="236">
        <v>210000000</v>
      </c>
      <c r="O74" s="112" t="s">
        <v>71</v>
      </c>
      <c r="P74" s="112" t="s">
        <v>72</v>
      </c>
      <c r="Q74" s="112" t="s">
        <v>99</v>
      </c>
      <c r="S74" s="297"/>
      <c r="T74" s="297"/>
      <c r="U74" s="297"/>
      <c r="V74" s="297"/>
      <c r="W74" s="297"/>
      <c r="X74" s="298"/>
      <c r="Y74" s="298"/>
      <c r="Z74" s="298"/>
      <c r="AA74" s="297"/>
      <c r="AB74" s="297"/>
      <c r="AC74" s="297"/>
      <c r="AD74" s="297"/>
      <c r="AE74" s="297"/>
      <c r="AF74" s="297"/>
      <c r="AG74" s="297"/>
    </row>
    <row r="75" spans="1:33" ht="272.45" customHeight="1" x14ac:dyDescent="0.35">
      <c r="A75" s="111">
        <f t="shared" si="0"/>
        <v>52</v>
      </c>
      <c r="B75" s="112" t="s">
        <v>335</v>
      </c>
      <c r="C75" s="112" t="s">
        <v>210</v>
      </c>
      <c r="D75" s="119">
        <v>81112501</v>
      </c>
      <c r="E75" s="120" t="s">
        <v>347</v>
      </c>
      <c r="F75" s="112" t="s">
        <v>66</v>
      </c>
      <c r="G75" s="112">
        <v>1</v>
      </c>
      <c r="H75" s="121" t="s">
        <v>67</v>
      </c>
      <c r="I75" s="112">
        <v>12</v>
      </c>
      <c r="J75" s="112" t="s">
        <v>88</v>
      </c>
      <c r="K75" s="112" t="s">
        <v>105</v>
      </c>
      <c r="L75" s="112" t="s">
        <v>289</v>
      </c>
      <c r="M75" s="235">
        <v>16500000</v>
      </c>
      <c r="N75" s="236">
        <v>16500000</v>
      </c>
      <c r="O75" s="112" t="s">
        <v>71</v>
      </c>
      <c r="P75" s="112" t="s">
        <v>72</v>
      </c>
      <c r="Q75" s="112" t="s">
        <v>99</v>
      </c>
      <c r="S75" s="290"/>
      <c r="T75" s="290"/>
      <c r="U75" s="291"/>
      <c r="V75" s="292"/>
      <c r="W75" s="293"/>
      <c r="X75" s="294"/>
      <c r="Y75" s="295"/>
      <c r="Z75" s="294"/>
      <c r="AA75" s="299"/>
      <c r="AB75" s="293"/>
      <c r="AC75" s="292"/>
      <c r="AD75" s="291"/>
      <c r="AE75" s="291"/>
      <c r="AF75" s="293"/>
      <c r="AG75" s="293"/>
    </row>
    <row r="76" spans="1:33" ht="272.45" customHeight="1" x14ac:dyDescent="0.35">
      <c r="A76" s="111">
        <f t="shared" si="0"/>
        <v>53</v>
      </c>
      <c r="B76" s="112" t="s">
        <v>335</v>
      </c>
      <c r="C76" s="112" t="s">
        <v>210</v>
      </c>
      <c r="D76" s="119" t="s">
        <v>527</v>
      </c>
      <c r="E76" s="120" t="s">
        <v>348</v>
      </c>
      <c r="F76" s="112" t="s">
        <v>66</v>
      </c>
      <c r="G76" s="112">
        <v>1</v>
      </c>
      <c r="H76" s="121" t="s">
        <v>109</v>
      </c>
      <c r="I76" s="112">
        <v>12</v>
      </c>
      <c r="J76" s="112" t="s">
        <v>127</v>
      </c>
      <c r="K76" s="112" t="s">
        <v>105</v>
      </c>
      <c r="L76" s="112" t="s">
        <v>289</v>
      </c>
      <c r="M76" s="235">
        <v>71500000</v>
      </c>
      <c r="N76" s="236">
        <v>71500000</v>
      </c>
      <c r="O76" s="112" t="s">
        <v>71</v>
      </c>
      <c r="P76" s="112" t="s">
        <v>72</v>
      </c>
      <c r="Q76" s="112" t="s">
        <v>99</v>
      </c>
      <c r="S76" s="310"/>
      <c r="T76" s="310"/>
      <c r="U76" s="301"/>
      <c r="V76" s="300"/>
      <c r="W76" s="302"/>
      <c r="X76" s="304"/>
      <c r="Y76" s="305"/>
      <c r="Z76" s="304"/>
      <c r="AA76" s="300"/>
      <c r="AB76" s="302"/>
      <c r="AC76" s="300"/>
      <c r="AD76" s="301"/>
      <c r="AE76" s="301"/>
      <c r="AF76" s="302"/>
      <c r="AG76" s="311"/>
    </row>
    <row r="77" spans="1:33" ht="272.45" customHeight="1" x14ac:dyDescent="0.35">
      <c r="A77" s="111">
        <f t="shared" si="0"/>
        <v>54</v>
      </c>
      <c r="B77" s="112" t="s">
        <v>335</v>
      </c>
      <c r="C77" s="112" t="s">
        <v>210</v>
      </c>
      <c r="D77" s="119">
        <v>81111500</v>
      </c>
      <c r="E77" s="120" t="s">
        <v>349</v>
      </c>
      <c r="F77" s="112" t="s">
        <v>66</v>
      </c>
      <c r="G77" s="112">
        <v>1</v>
      </c>
      <c r="H77" s="121" t="s">
        <v>87</v>
      </c>
      <c r="I77" s="112">
        <v>12</v>
      </c>
      <c r="J77" s="112" t="s">
        <v>88</v>
      </c>
      <c r="K77" s="112" t="s">
        <v>105</v>
      </c>
      <c r="L77" s="112" t="s">
        <v>289</v>
      </c>
      <c r="M77" s="235">
        <v>1000000</v>
      </c>
      <c r="N77" s="236">
        <v>1000000</v>
      </c>
      <c r="O77" s="112" t="s">
        <v>71</v>
      </c>
      <c r="P77" s="112" t="s">
        <v>72</v>
      </c>
      <c r="Q77" s="112" t="s">
        <v>99</v>
      </c>
      <c r="S77" s="310"/>
      <c r="T77" s="310"/>
      <c r="U77" s="301"/>
      <c r="V77" s="300"/>
      <c r="W77" s="302"/>
      <c r="X77" s="304"/>
      <c r="Y77" s="305"/>
      <c r="Z77" s="304"/>
      <c r="AA77" s="300"/>
      <c r="AB77" s="302"/>
      <c r="AC77" s="300"/>
      <c r="AD77" s="301"/>
      <c r="AE77" s="301"/>
      <c r="AF77" s="302"/>
      <c r="AG77" s="311"/>
    </row>
    <row r="78" spans="1:33" ht="272.45" customHeight="1" x14ac:dyDescent="0.55000000000000004">
      <c r="A78" s="111">
        <f t="shared" si="0"/>
        <v>55</v>
      </c>
      <c r="B78" s="112" t="s">
        <v>335</v>
      </c>
      <c r="C78" s="112" t="s">
        <v>210</v>
      </c>
      <c r="D78" s="119">
        <v>81111500</v>
      </c>
      <c r="E78" s="120" t="s">
        <v>350</v>
      </c>
      <c r="F78" s="112" t="s">
        <v>66</v>
      </c>
      <c r="G78" s="112">
        <v>1</v>
      </c>
      <c r="H78" s="121" t="s">
        <v>109</v>
      </c>
      <c r="I78" s="112">
        <v>12</v>
      </c>
      <c r="J78" s="112" t="s">
        <v>88</v>
      </c>
      <c r="K78" s="112" t="s">
        <v>105</v>
      </c>
      <c r="L78" s="112" t="s">
        <v>289</v>
      </c>
      <c r="M78" s="235">
        <f>5100*3500</f>
        <v>17850000</v>
      </c>
      <c r="N78" s="236">
        <v>17850000</v>
      </c>
      <c r="O78" s="112" t="s">
        <v>71</v>
      </c>
      <c r="P78" s="112" t="s">
        <v>72</v>
      </c>
      <c r="Q78" s="112" t="s">
        <v>99</v>
      </c>
      <c r="S78" s="297"/>
      <c r="T78" s="297"/>
      <c r="U78" s="297"/>
      <c r="V78" s="297"/>
      <c r="W78" s="297"/>
      <c r="X78" s="298"/>
      <c r="Y78" s="298"/>
      <c r="Z78" s="298"/>
      <c r="AA78" s="297"/>
      <c r="AB78" s="297"/>
      <c r="AC78" s="297"/>
      <c r="AD78" s="297"/>
      <c r="AE78" s="297"/>
      <c r="AF78" s="297"/>
      <c r="AG78" s="297"/>
    </row>
    <row r="79" spans="1:33" ht="272.45" customHeight="1" x14ac:dyDescent="0.55000000000000004">
      <c r="A79" s="111">
        <f t="shared" si="0"/>
        <v>56</v>
      </c>
      <c r="B79" s="112" t="s">
        <v>310</v>
      </c>
      <c r="C79" s="112" t="s">
        <v>210</v>
      </c>
      <c r="D79" s="119" t="s">
        <v>190</v>
      </c>
      <c r="E79" s="120" t="s">
        <v>351</v>
      </c>
      <c r="F79" s="112" t="s">
        <v>66</v>
      </c>
      <c r="G79" s="112">
        <v>1</v>
      </c>
      <c r="H79" s="121" t="s">
        <v>89</v>
      </c>
      <c r="I79" s="112">
        <v>8</v>
      </c>
      <c r="J79" s="112" t="s">
        <v>97</v>
      </c>
      <c r="K79" s="112" t="s">
        <v>105</v>
      </c>
      <c r="L79" s="112" t="s">
        <v>287</v>
      </c>
      <c r="M79" s="235">
        <v>200000000</v>
      </c>
      <c r="N79" s="236">
        <v>200000000</v>
      </c>
      <c r="O79" s="112" t="s">
        <v>71</v>
      </c>
      <c r="P79" s="112" t="s">
        <v>72</v>
      </c>
      <c r="Q79" s="112" t="s">
        <v>99</v>
      </c>
      <c r="S79" s="297"/>
      <c r="T79" s="297"/>
      <c r="U79" s="297"/>
      <c r="V79" s="297"/>
      <c r="W79" s="297"/>
      <c r="X79" s="298"/>
      <c r="Y79" s="298"/>
      <c r="Z79" s="298"/>
      <c r="AA79" s="297"/>
      <c r="AB79" s="297"/>
      <c r="AC79" s="297"/>
      <c r="AD79" s="297"/>
      <c r="AE79" s="297"/>
      <c r="AF79" s="297"/>
      <c r="AG79" s="297"/>
    </row>
    <row r="80" spans="1:33" ht="272.45" customHeight="1" x14ac:dyDescent="0.35">
      <c r="A80" s="111">
        <f t="shared" si="0"/>
        <v>57</v>
      </c>
      <c r="B80" s="112" t="s">
        <v>310</v>
      </c>
      <c r="C80" s="112" t="s">
        <v>210</v>
      </c>
      <c r="D80" s="119" t="s">
        <v>190</v>
      </c>
      <c r="E80" s="120" t="s">
        <v>352</v>
      </c>
      <c r="F80" s="112" t="s">
        <v>66</v>
      </c>
      <c r="G80" s="112">
        <v>1</v>
      </c>
      <c r="H80" s="121" t="s">
        <v>87</v>
      </c>
      <c r="I80" s="112">
        <v>8</v>
      </c>
      <c r="J80" s="112" t="s">
        <v>121</v>
      </c>
      <c r="K80" s="112" t="s">
        <v>105</v>
      </c>
      <c r="L80" s="112" t="s">
        <v>287</v>
      </c>
      <c r="M80" s="235">
        <v>150000000</v>
      </c>
      <c r="N80" s="236">
        <v>150000000</v>
      </c>
      <c r="O80" s="112" t="s">
        <v>71</v>
      </c>
      <c r="P80" s="112" t="s">
        <v>72</v>
      </c>
      <c r="Q80" s="112" t="s">
        <v>99</v>
      </c>
      <c r="S80" s="310"/>
      <c r="T80" s="310"/>
      <c r="U80" s="301"/>
      <c r="V80" s="300"/>
      <c r="W80" s="302"/>
      <c r="X80" s="304"/>
      <c r="Y80" s="305"/>
      <c r="Z80" s="304"/>
      <c r="AA80" s="300"/>
      <c r="AB80" s="302"/>
      <c r="AC80" s="300"/>
      <c r="AD80" s="301"/>
      <c r="AE80" s="301"/>
      <c r="AF80" s="302"/>
      <c r="AG80" s="311"/>
    </row>
    <row r="81" spans="1:33" ht="272.45" customHeight="1" x14ac:dyDescent="0.55000000000000004">
      <c r="A81" s="111">
        <f t="shared" si="0"/>
        <v>58</v>
      </c>
      <c r="B81" s="112" t="s">
        <v>335</v>
      </c>
      <c r="C81" s="112" t="s">
        <v>210</v>
      </c>
      <c r="D81" s="119" t="s">
        <v>190</v>
      </c>
      <c r="E81" s="120" t="s">
        <v>353</v>
      </c>
      <c r="F81" s="112" t="s">
        <v>66</v>
      </c>
      <c r="G81" s="112">
        <v>1</v>
      </c>
      <c r="H81" s="121" t="s">
        <v>89</v>
      </c>
      <c r="I81" s="112">
        <v>15</v>
      </c>
      <c r="J81" s="112" t="s">
        <v>97</v>
      </c>
      <c r="K81" s="112" t="s">
        <v>105</v>
      </c>
      <c r="L81" s="112" t="s">
        <v>289</v>
      </c>
      <c r="M81" s="235">
        <v>197064000</v>
      </c>
      <c r="N81" s="236">
        <v>197064000</v>
      </c>
      <c r="O81" s="112" t="s">
        <v>71</v>
      </c>
      <c r="P81" s="112" t="s">
        <v>72</v>
      </c>
      <c r="Q81" s="112" t="s">
        <v>99</v>
      </c>
      <c r="S81" s="297"/>
      <c r="T81" s="297"/>
      <c r="U81" s="297"/>
      <c r="V81" s="297"/>
      <c r="W81" s="297"/>
      <c r="X81" s="298"/>
      <c r="Y81" s="298"/>
      <c r="Z81" s="298"/>
      <c r="AA81" s="297"/>
      <c r="AB81" s="297"/>
      <c r="AC81" s="297"/>
      <c r="AD81" s="297"/>
      <c r="AE81" s="297"/>
      <c r="AF81" s="297"/>
      <c r="AG81" s="297"/>
    </row>
    <row r="82" spans="1:33" ht="272.45" customHeight="1" x14ac:dyDescent="0.35">
      <c r="A82" s="111">
        <f t="shared" si="0"/>
        <v>59</v>
      </c>
      <c r="B82" s="112" t="s">
        <v>310</v>
      </c>
      <c r="C82" s="112" t="s">
        <v>210</v>
      </c>
      <c r="D82" s="119">
        <v>81111500</v>
      </c>
      <c r="E82" s="120" t="s">
        <v>354</v>
      </c>
      <c r="F82" s="112" t="s">
        <v>66</v>
      </c>
      <c r="G82" s="112">
        <v>1</v>
      </c>
      <c r="H82" s="121" t="s">
        <v>78</v>
      </c>
      <c r="I82" s="112">
        <v>6</v>
      </c>
      <c r="J82" s="112" t="s">
        <v>97</v>
      </c>
      <c r="K82" s="112" t="s">
        <v>105</v>
      </c>
      <c r="L82" s="112" t="s">
        <v>287</v>
      </c>
      <c r="M82" s="235">
        <v>400000000</v>
      </c>
      <c r="N82" s="236">
        <v>400000000</v>
      </c>
      <c r="O82" s="112" t="s">
        <v>71</v>
      </c>
      <c r="P82" s="112" t="s">
        <v>72</v>
      </c>
      <c r="Q82" s="112" t="s">
        <v>99</v>
      </c>
      <c r="S82" s="290"/>
      <c r="T82" s="290"/>
      <c r="U82" s="291"/>
      <c r="V82" s="292"/>
      <c r="W82" s="293"/>
      <c r="X82" s="294"/>
      <c r="Y82" s="295"/>
      <c r="Z82" s="294"/>
      <c r="AA82" s="292"/>
      <c r="AB82" s="293"/>
      <c r="AC82" s="292"/>
      <c r="AD82" s="291"/>
      <c r="AE82" s="291"/>
      <c r="AF82" s="293"/>
      <c r="AG82" s="296"/>
    </row>
    <row r="83" spans="1:33" ht="272.45" customHeight="1" x14ac:dyDescent="0.35">
      <c r="A83" s="111">
        <f t="shared" si="0"/>
        <v>60</v>
      </c>
      <c r="B83" s="112" t="s">
        <v>310</v>
      </c>
      <c r="C83" s="112" t="s">
        <v>210</v>
      </c>
      <c r="D83" s="119">
        <v>81112501</v>
      </c>
      <c r="E83" s="120" t="s">
        <v>355</v>
      </c>
      <c r="F83" s="112" t="s">
        <v>66</v>
      </c>
      <c r="G83" s="112">
        <v>1</v>
      </c>
      <c r="H83" s="121" t="s">
        <v>91</v>
      </c>
      <c r="I83" s="112">
        <v>12</v>
      </c>
      <c r="J83" s="112" t="s">
        <v>76</v>
      </c>
      <c r="K83" s="112" t="s">
        <v>105</v>
      </c>
      <c r="L83" s="112" t="s">
        <v>287</v>
      </c>
      <c r="M83" s="235">
        <v>483826083</v>
      </c>
      <c r="N83" s="236">
        <v>483826083</v>
      </c>
      <c r="O83" s="112" t="s">
        <v>71</v>
      </c>
      <c r="P83" s="112" t="s">
        <v>72</v>
      </c>
      <c r="Q83" s="112" t="s">
        <v>99</v>
      </c>
      <c r="S83" s="290"/>
      <c r="T83" s="290"/>
      <c r="U83" s="291"/>
      <c r="V83" s="292"/>
      <c r="W83" s="293"/>
      <c r="X83" s="294"/>
      <c r="Y83" s="295"/>
      <c r="Z83" s="294"/>
      <c r="AA83" s="292"/>
      <c r="AB83" s="293"/>
      <c r="AC83" s="292"/>
      <c r="AD83" s="291"/>
      <c r="AE83" s="291"/>
      <c r="AF83" s="293"/>
      <c r="AG83" s="293"/>
    </row>
    <row r="84" spans="1:33" ht="272.45" customHeight="1" x14ac:dyDescent="0.55000000000000004">
      <c r="A84" s="111">
        <f t="shared" si="0"/>
        <v>61</v>
      </c>
      <c r="B84" s="112" t="s">
        <v>310</v>
      </c>
      <c r="C84" s="112" t="s">
        <v>210</v>
      </c>
      <c r="D84" s="119" t="s">
        <v>194</v>
      </c>
      <c r="E84" s="120" t="s">
        <v>356</v>
      </c>
      <c r="F84" s="112" t="s">
        <v>66</v>
      </c>
      <c r="G84" s="112">
        <v>1</v>
      </c>
      <c r="H84" s="121" t="s">
        <v>91</v>
      </c>
      <c r="I84" s="112">
        <v>12</v>
      </c>
      <c r="J84" s="112" t="s">
        <v>127</v>
      </c>
      <c r="K84" s="112" t="s">
        <v>105</v>
      </c>
      <c r="L84" s="112" t="s">
        <v>287</v>
      </c>
      <c r="M84" s="235">
        <v>420000000</v>
      </c>
      <c r="N84" s="236">
        <v>420000000</v>
      </c>
      <c r="O84" s="112" t="s">
        <v>71</v>
      </c>
      <c r="P84" s="112" t="s">
        <v>72</v>
      </c>
      <c r="Q84" s="112" t="s">
        <v>99</v>
      </c>
      <c r="S84" s="297"/>
      <c r="T84" s="297"/>
      <c r="U84" s="297"/>
      <c r="V84" s="297"/>
      <c r="W84" s="297"/>
      <c r="X84" s="298"/>
      <c r="Y84" s="298"/>
      <c r="Z84" s="298"/>
      <c r="AA84" s="297"/>
      <c r="AB84" s="297"/>
      <c r="AC84" s="297"/>
      <c r="AD84" s="297"/>
      <c r="AE84" s="297"/>
      <c r="AF84" s="297"/>
      <c r="AG84" s="297"/>
    </row>
    <row r="85" spans="1:33" ht="272.45" customHeight="1" x14ac:dyDescent="0.35">
      <c r="A85" s="111">
        <f t="shared" si="0"/>
        <v>62</v>
      </c>
      <c r="B85" s="112" t="s">
        <v>310</v>
      </c>
      <c r="C85" s="112" t="s">
        <v>210</v>
      </c>
      <c r="D85" s="119" t="s">
        <v>128</v>
      </c>
      <c r="E85" s="120" t="s">
        <v>357</v>
      </c>
      <c r="F85" s="112" t="s">
        <v>66</v>
      </c>
      <c r="G85" s="112">
        <v>1</v>
      </c>
      <c r="H85" s="121" t="s">
        <v>87</v>
      </c>
      <c r="I85" s="112">
        <v>12</v>
      </c>
      <c r="J85" s="112" t="s">
        <v>127</v>
      </c>
      <c r="K85" s="112" t="s">
        <v>105</v>
      </c>
      <c r="L85" s="112" t="s">
        <v>287</v>
      </c>
      <c r="M85" s="235">
        <v>201814800</v>
      </c>
      <c r="N85" s="236">
        <v>201814800</v>
      </c>
      <c r="O85" s="112" t="s">
        <v>71</v>
      </c>
      <c r="P85" s="112" t="s">
        <v>72</v>
      </c>
      <c r="Q85" s="112" t="s">
        <v>99</v>
      </c>
      <c r="S85" s="290"/>
      <c r="T85" s="290"/>
      <c r="U85" s="291"/>
      <c r="V85" s="292"/>
      <c r="W85" s="293"/>
      <c r="X85" s="294"/>
      <c r="Y85" s="295"/>
      <c r="Z85" s="294"/>
      <c r="AA85" s="299"/>
      <c r="AB85" s="293"/>
      <c r="AC85" s="300"/>
      <c r="AD85" s="301"/>
      <c r="AE85" s="301"/>
      <c r="AF85" s="302"/>
      <c r="AG85" s="302"/>
    </row>
    <row r="86" spans="1:33" ht="272.45" customHeight="1" x14ac:dyDescent="0.55000000000000004">
      <c r="A86" s="111">
        <f t="shared" si="0"/>
        <v>63</v>
      </c>
      <c r="B86" s="112" t="s">
        <v>129</v>
      </c>
      <c r="C86" s="112" t="s">
        <v>210</v>
      </c>
      <c r="D86" s="119">
        <v>81112502</v>
      </c>
      <c r="E86" s="120" t="s">
        <v>358</v>
      </c>
      <c r="F86" s="112" t="s">
        <v>66</v>
      </c>
      <c r="G86" s="112">
        <v>1</v>
      </c>
      <c r="H86" s="121" t="s">
        <v>67</v>
      </c>
      <c r="I86" s="112">
        <v>29</v>
      </c>
      <c r="J86" s="112" t="s">
        <v>76</v>
      </c>
      <c r="K86" s="112" t="s">
        <v>69</v>
      </c>
      <c r="L86" s="112" t="s">
        <v>110</v>
      </c>
      <c r="M86" s="235">
        <v>665000000</v>
      </c>
      <c r="N86" s="236">
        <v>99750000</v>
      </c>
      <c r="O86" s="112" t="s">
        <v>82</v>
      </c>
      <c r="P86" s="112" t="s">
        <v>83</v>
      </c>
      <c r="Q86" s="112" t="s">
        <v>99</v>
      </c>
      <c r="S86" s="297"/>
      <c r="T86" s="297"/>
      <c r="U86" s="297"/>
      <c r="V86" s="297"/>
      <c r="W86" s="297"/>
      <c r="X86" s="298"/>
      <c r="Y86" s="298"/>
      <c r="Z86" s="298"/>
      <c r="AA86" s="297"/>
      <c r="AB86" s="297"/>
      <c r="AC86" s="297"/>
      <c r="AD86" s="297"/>
      <c r="AE86" s="297"/>
      <c r="AF86" s="297"/>
      <c r="AG86" s="297"/>
    </row>
    <row r="87" spans="1:33" ht="272.45" customHeight="1" x14ac:dyDescent="0.35">
      <c r="A87" s="111">
        <f t="shared" si="0"/>
        <v>64</v>
      </c>
      <c r="B87" s="112" t="s">
        <v>337</v>
      </c>
      <c r="C87" s="112" t="s">
        <v>210</v>
      </c>
      <c r="D87" s="119">
        <v>81111500</v>
      </c>
      <c r="E87" s="120" t="s">
        <v>1155</v>
      </c>
      <c r="F87" s="112" t="s">
        <v>66</v>
      </c>
      <c r="G87" s="112">
        <v>1</v>
      </c>
      <c r="H87" s="121" t="s">
        <v>87</v>
      </c>
      <c r="I87" s="112">
        <v>3</v>
      </c>
      <c r="J87" s="112" t="s">
        <v>127</v>
      </c>
      <c r="K87" s="112" t="s">
        <v>105</v>
      </c>
      <c r="L87" s="112" t="s">
        <v>289</v>
      </c>
      <c r="M87" s="235">
        <v>50000000</v>
      </c>
      <c r="N87" s="236">
        <v>50000000</v>
      </c>
      <c r="O87" s="112" t="s">
        <v>71</v>
      </c>
      <c r="P87" s="112" t="s">
        <v>72</v>
      </c>
      <c r="Q87" s="112" t="s">
        <v>99</v>
      </c>
      <c r="S87" s="290"/>
      <c r="T87" s="290"/>
      <c r="U87" s="291"/>
      <c r="V87" s="292"/>
      <c r="W87" s="293"/>
      <c r="X87" s="294"/>
      <c r="Y87" s="295"/>
      <c r="Z87" s="294"/>
      <c r="AA87" s="299"/>
      <c r="AB87" s="293"/>
      <c r="AC87" s="292"/>
      <c r="AD87" s="291"/>
      <c r="AE87" s="291"/>
      <c r="AF87" s="293"/>
      <c r="AG87" s="293"/>
    </row>
    <row r="88" spans="1:33" ht="272.45" customHeight="1" x14ac:dyDescent="0.35">
      <c r="A88" s="111">
        <f t="shared" si="0"/>
        <v>65</v>
      </c>
      <c r="B88" s="112" t="s">
        <v>314</v>
      </c>
      <c r="C88" s="112" t="s">
        <v>1001</v>
      </c>
      <c r="D88" s="119">
        <v>39121621</v>
      </c>
      <c r="E88" s="120" t="s">
        <v>359</v>
      </c>
      <c r="F88" s="112" t="s">
        <v>66</v>
      </c>
      <c r="G88" s="112">
        <v>1</v>
      </c>
      <c r="H88" s="121" t="s">
        <v>87</v>
      </c>
      <c r="I88" s="112">
        <v>3</v>
      </c>
      <c r="J88" s="112" t="s">
        <v>127</v>
      </c>
      <c r="K88" s="112" t="s">
        <v>105</v>
      </c>
      <c r="L88" s="112" t="s">
        <v>286</v>
      </c>
      <c r="M88" s="235">
        <v>35000000</v>
      </c>
      <c r="N88" s="236">
        <v>35000000</v>
      </c>
      <c r="O88" s="112" t="s">
        <v>71</v>
      </c>
      <c r="P88" s="112" t="s">
        <v>72</v>
      </c>
      <c r="Q88" s="112" t="s">
        <v>99</v>
      </c>
      <c r="S88" s="290"/>
      <c r="T88" s="290"/>
      <c r="U88" s="291"/>
      <c r="V88" s="292"/>
      <c r="W88" s="293"/>
      <c r="X88" s="294"/>
      <c r="Y88" s="295"/>
      <c r="Z88" s="294"/>
      <c r="AA88" s="299"/>
      <c r="AB88" s="293"/>
      <c r="AC88" s="292"/>
      <c r="AD88" s="301"/>
      <c r="AE88" s="301"/>
      <c r="AF88" s="293"/>
      <c r="AG88" s="293"/>
    </row>
    <row r="89" spans="1:33" ht="272.45" customHeight="1" x14ac:dyDescent="0.55000000000000004">
      <c r="A89" s="111">
        <f t="shared" si="0"/>
        <v>66</v>
      </c>
      <c r="B89" s="112" t="s">
        <v>314</v>
      </c>
      <c r="C89" s="112" t="s">
        <v>1001</v>
      </c>
      <c r="D89" s="119">
        <v>26101766</v>
      </c>
      <c r="E89" s="120" t="s">
        <v>360</v>
      </c>
      <c r="F89" s="112" t="s">
        <v>66</v>
      </c>
      <c r="G89" s="112">
        <v>1</v>
      </c>
      <c r="H89" s="121" t="s">
        <v>89</v>
      </c>
      <c r="I89" s="112">
        <v>3</v>
      </c>
      <c r="J89" s="112" t="s">
        <v>127</v>
      </c>
      <c r="K89" s="112" t="s">
        <v>105</v>
      </c>
      <c r="L89" s="112" t="s">
        <v>286</v>
      </c>
      <c r="M89" s="235">
        <v>50000000</v>
      </c>
      <c r="N89" s="236">
        <v>50000000</v>
      </c>
      <c r="O89" s="112" t="s">
        <v>71</v>
      </c>
      <c r="P89" s="112" t="s">
        <v>72</v>
      </c>
      <c r="Q89" s="112" t="s">
        <v>99</v>
      </c>
      <c r="S89" s="297"/>
      <c r="T89" s="297"/>
      <c r="U89" s="297"/>
      <c r="V89" s="297"/>
      <c r="W89" s="297"/>
      <c r="X89" s="298"/>
      <c r="Y89" s="298"/>
      <c r="Z89" s="298"/>
      <c r="AA89" s="297"/>
      <c r="AB89" s="297"/>
      <c r="AC89" s="297"/>
      <c r="AD89" s="297"/>
      <c r="AE89" s="297"/>
      <c r="AF89" s="297"/>
      <c r="AG89" s="297"/>
    </row>
    <row r="90" spans="1:33" ht="272.45" customHeight="1" x14ac:dyDescent="0.55000000000000004">
      <c r="A90" s="111">
        <f t="shared" si="0"/>
        <v>67</v>
      </c>
      <c r="B90" s="112" t="s">
        <v>335</v>
      </c>
      <c r="C90" s="112" t="s">
        <v>210</v>
      </c>
      <c r="D90" s="119" t="s">
        <v>217</v>
      </c>
      <c r="E90" s="120" t="s">
        <v>361</v>
      </c>
      <c r="F90" s="112" t="s">
        <v>66</v>
      </c>
      <c r="G90" s="112">
        <v>1</v>
      </c>
      <c r="H90" s="121" t="s">
        <v>87</v>
      </c>
      <c r="I90" s="112">
        <v>8</v>
      </c>
      <c r="J90" s="112" t="s">
        <v>127</v>
      </c>
      <c r="K90" s="112" t="s">
        <v>105</v>
      </c>
      <c r="L90" s="112" t="s">
        <v>289</v>
      </c>
      <c r="M90" s="235">
        <v>10000000</v>
      </c>
      <c r="N90" s="236">
        <v>10000000</v>
      </c>
      <c r="O90" s="112" t="s">
        <v>71</v>
      </c>
      <c r="P90" s="112" t="s">
        <v>72</v>
      </c>
      <c r="Q90" s="112" t="s">
        <v>99</v>
      </c>
      <c r="S90" s="297"/>
      <c r="T90" s="297"/>
      <c r="U90" s="297"/>
      <c r="V90" s="297"/>
      <c r="W90" s="297"/>
      <c r="X90" s="298"/>
      <c r="Y90" s="298"/>
      <c r="Z90" s="298"/>
      <c r="AA90" s="297"/>
      <c r="AB90" s="297"/>
      <c r="AC90" s="297"/>
      <c r="AD90" s="297"/>
      <c r="AE90" s="297"/>
      <c r="AF90" s="297"/>
      <c r="AG90" s="297"/>
    </row>
    <row r="91" spans="1:33" ht="272.45" customHeight="1" x14ac:dyDescent="0.35">
      <c r="A91" s="111">
        <f t="shared" si="0"/>
        <v>68</v>
      </c>
      <c r="B91" s="112" t="s">
        <v>314</v>
      </c>
      <c r="C91" s="112" t="s">
        <v>1001</v>
      </c>
      <c r="D91" s="119">
        <v>39121032</v>
      </c>
      <c r="E91" s="120" t="s">
        <v>362</v>
      </c>
      <c r="F91" s="112" t="s">
        <v>66</v>
      </c>
      <c r="G91" s="112">
        <v>1</v>
      </c>
      <c r="H91" s="121" t="s">
        <v>87</v>
      </c>
      <c r="I91" s="112">
        <v>3</v>
      </c>
      <c r="J91" s="112" t="s">
        <v>127</v>
      </c>
      <c r="K91" s="112" t="s">
        <v>105</v>
      </c>
      <c r="L91" s="112" t="s">
        <v>286</v>
      </c>
      <c r="M91" s="235">
        <v>75000000</v>
      </c>
      <c r="N91" s="236">
        <v>75000000</v>
      </c>
      <c r="O91" s="112" t="s">
        <v>71</v>
      </c>
      <c r="P91" s="112" t="s">
        <v>72</v>
      </c>
      <c r="Q91" s="112" t="s">
        <v>73</v>
      </c>
      <c r="S91" s="290"/>
      <c r="T91" s="290"/>
      <c r="U91" s="291"/>
      <c r="V91" s="292"/>
      <c r="W91" s="293"/>
      <c r="X91" s="294"/>
      <c r="Y91" s="295"/>
      <c r="Z91" s="294"/>
      <c r="AA91" s="292"/>
      <c r="AB91" s="293"/>
      <c r="AC91" s="292"/>
      <c r="AD91" s="291"/>
      <c r="AE91" s="291"/>
      <c r="AF91" s="293"/>
      <c r="AG91" s="296"/>
    </row>
    <row r="92" spans="1:33" ht="272.45" customHeight="1" x14ac:dyDescent="0.35">
      <c r="A92" s="111">
        <f t="shared" si="0"/>
        <v>69</v>
      </c>
      <c r="B92" s="112"/>
      <c r="C92" s="112" t="s">
        <v>218</v>
      </c>
      <c r="D92" s="119" t="s">
        <v>219</v>
      </c>
      <c r="E92" s="120" t="s">
        <v>1000</v>
      </c>
      <c r="F92" s="112" t="s">
        <v>66</v>
      </c>
      <c r="G92" s="112">
        <v>1</v>
      </c>
      <c r="H92" s="121" t="s">
        <v>103</v>
      </c>
      <c r="I92" s="112">
        <v>10</v>
      </c>
      <c r="J92" s="112" t="s">
        <v>88</v>
      </c>
      <c r="K92" s="112" t="s">
        <v>69</v>
      </c>
      <c r="L92" s="112" t="s">
        <v>111</v>
      </c>
      <c r="M92" s="235">
        <v>23000000</v>
      </c>
      <c r="N92" s="236">
        <v>23000000</v>
      </c>
      <c r="O92" s="112" t="s">
        <v>71</v>
      </c>
      <c r="P92" s="112" t="s">
        <v>72</v>
      </c>
      <c r="Q92" s="112" t="s">
        <v>220</v>
      </c>
      <c r="S92" s="306" t="s">
        <v>1171</v>
      </c>
      <c r="T92" s="290" t="s">
        <v>1172</v>
      </c>
      <c r="U92" s="307">
        <v>43888</v>
      </c>
      <c r="V92" s="292" t="s">
        <v>1173</v>
      </c>
      <c r="W92" s="293" t="s">
        <v>1174</v>
      </c>
      <c r="X92" s="308">
        <v>16800000</v>
      </c>
      <c r="Y92" s="309">
        <v>0</v>
      </c>
      <c r="Z92" s="308">
        <v>16800000</v>
      </c>
      <c r="AA92" s="292" t="s">
        <v>1220</v>
      </c>
      <c r="AB92" s="293" t="s">
        <v>1221</v>
      </c>
      <c r="AC92" s="292" t="s">
        <v>1175</v>
      </c>
      <c r="AD92" s="291">
        <v>43892</v>
      </c>
      <c r="AE92" s="291">
        <v>44136</v>
      </c>
      <c r="AF92" s="293" t="s">
        <v>1176</v>
      </c>
      <c r="AG92" s="293" t="s">
        <v>660</v>
      </c>
    </row>
    <row r="93" spans="1:33" ht="272.45" customHeight="1" x14ac:dyDescent="0.55000000000000004">
      <c r="A93" s="111">
        <f t="shared" si="0"/>
        <v>70</v>
      </c>
      <c r="B93" s="112"/>
      <c r="C93" s="112" t="s">
        <v>221</v>
      </c>
      <c r="D93" s="119" t="s">
        <v>106</v>
      </c>
      <c r="E93" s="120" t="s">
        <v>363</v>
      </c>
      <c r="F93" s="112" t="s">
        <v>66</v>
      </c>
      <c r="G93" s="112">
        <v>1</v>
      </c>
      <c r="H93" s="121" t="s">
        <v>87</v>
      </c>
      <c r="I93" s="112">
        <v>8</v>
      </c>
      <c r="J93" s="112" t="s">
        <v>127</v>
      </c>
      <c r="K93" s="112" t="s">
        <v>69</v>
      </c>
      <c r="L93" s="112" t="s">
        <v>107</v>
      </c>
      <c r="M93" s="235">
        <v>25000000</v>
      </c>
      <c r="N93" s="236">
        <v>25000000</v>
      </c>
      <c r="O93" s="112" t="s">
        <v>71</v>
      </c>
      <c r="P93" s="112" t="s">
        <v>72</v>
      </c>
      <c r="Q93" s="112" t="s">
        <v>189</v>
      </c>
      <c r="S93" s="297"/>
      <c r="T93" s="297"/>
      <c r="U93" s="297"/>
      <c r="V93" s="297"/>
      <c r="W93" s="297"/>
      <c r="X93" s="298"/>
      <c r="Y93" s="298"/>
      <c r="Z93" s="298"/>
      <c r="AA93" s="297"/>
      <c r="AB93" s="297"/>
      <c r="AC93" s="297"/>
      <c r="AD93" s="297"/>
      <c r="AE93" s="297"/>
      <c r="AF93" s="297"/>
      <c r="AG93" s="297"/>
    </row>
    <row r="94" spans="1:33" ht="272.45" customHeight="1" x14ac:dyDescent="0.55000000000000004">
      <c r="A94" s="111">
        <f t="shared" si="0"/>
        <v>71</v>
      </c>
      <c r="B94" s="112"/>
      <c r="C94" s="112" t="s">
        <v>221</v>
      </c>
      <c r="D94" s="119" t="s">
        <v>192</v>
      </c>
      <c r="E94" s="120" t="s">
        <v>364</v>
      </c>
      <c r="F94" s="112" t="s">
        <v>66</v>
      </c>
      <c r="G94" s="112">
        <v>1</v>
      </c>
      <c r="H94" s="121" t="s">
        <v>87</v>
      </c>
      <c r="I94" s="112">
        <v>2</v>
      </c>
      <c r="J94" s="112" t="s">
        <v>88</v>
      </c>
      <c r="K94" s="112" t="s">
        <v>69</v>
      </c>
      <c r="L94" s="112" t="s">
        <v>107</v>
      </c>
      <c r="M94" s="235">
        <v>5000000</v>
      </c>
      <c r="N94" s="236">
        <v>5000000</v>
      </c>
      <c r="O94" s="112" t="s">
        <v>71</v>
      </c>
      <c r="P94" s="112" t="s">
        <v>72</v>
      </c>
      <c r="Q94" s="112" t="s">
        <v>189</v>
      </c>
      <c r="S94" s="297"/>
      <c r="T94" s="297"/>
      <c r="U94" s="297"/>
      <c r="V94" s="297"/>
      <c r="W94" s="297"/>
      <c r="X94" s="298"/>
      <c r="Y94" s="298"/>
      <c r="Z94" s="298"/>
      <c r="AA94" s="297"/>
      <c r="AB94" s="297"/>
      <c r="AC94" s="297"/>
      <c r="AD94" s="297"/>
      <c r="AE94" s="297"/>
      <c r="AF94" s="297"/>
      <c r="AG94" s="297"/>
    </row>
    <row r="95" spans="1:33" ht="272.45" customHeight="1" x14ac:dyDescent="0.55000000000000004">
      <c r="A95" s="111">
        <f t="shared" si="0"/>
        <v>72</v>
      </c>
      <c r="B95" s="112"/>
      <c r="C95" s="112" t="s">
        <v>221</v>
      </c>
      <c r="D95" s="119" t="s">
        <v>195</v>
      </c>
      <c r="E95" s="120" t="s">
        <v>365</v>
      </c>
      <c r="F95" s="112" t="s">
        <v>66</v>
      </c>
      <c r="G95" s="112">
        <v>1</v>
      </c>
      <c r="H95" s="121" t="s">
        <v>87</v>
      </c>
      <c r="I95" s="112">
        <v>8</v>
      </c>
      <c r="J95" s="112" t="s">
        <v>97</v>
      </c>
      <c r="K95" s="112" t="s">
        <v>69</v>
      </c>
      <c r="L95" s="112" t="s">
        <v>108</v>
      </c>
      <c r="M95" s="235">
        <v>40000000</v>
      </c>
      <c r="N95" s="236">
        <v>40000000</v>
      </c>
      <c r="O95" s="112" t="s">
        <v>71</v>
      </c>
      <c r="P95" s="112" t="s">
        <v>72</v>
      </c>
      <c r="Q95" s="112" t="s">
        <v>189</v>
      </c>
      <c r="S95" s="297"/>
      <c r="T95" s="297"/>
      <c r="U95" s="297"/>
      <c r="V95" s="297"/>
      <c r="W95" s="297"/>
      <c r="X95" s="298"/>
      <c r="Y95" s="298"/>
      <c r="Z95" s="298"/>
      <c r="AA95" s="297"/>
      <c r="AB95" s="297"/>
      <c r="AC95" s="297"/>
      <c r="AD95" s="297"/>
      <c r="AE95" s="297"/>
      <c r="AF95" s="297"/>
      <c r="AG95" s="297"/>
    </row>
    <row r="96" spans="1:33" ht="272.45" customHeight="1" x14ac:dyDescent="0.55000000000000004">
      <c r="A96" s="111">
        <f t="shared" si="0"/>
        <v>73</v>
      </c>
      <c r="B96" s="112"/>
      <c r="C96" s="112" t="s">
        <v>221</v>
      </c>
      <c r="D96" s="119" t="s">
        <v>528</v>
      </c>
      <c r="E96" s="120" t="s">
        <v>366</v>
      </c>
      <c r="F96" s="112" t="s">
        <v>66</v>
      </c>
      <c r="G96" s="112">
        <v>1</v>
      </c>
      <c r="H96" s="121" t="s">
        <v>80</v>
      </c>
      <c r="I96" s="112">
        <v>1</v>
      </c>
      <c r="J96" s="112" t="s">
        <v>68</v>
      </c>
      <c r="K96" s="112" t="s">
        <v>69</v>
      </c>
      <c r="L96" s="112" t="s">
        <v>77</v>
      </c>
      <c r="M96" s="235">
        <v>2000000</v>
      </c>
      <c r="N96" s="236">
        <v>2000000</v>
      </c>
      <c r="O96" s="112" t="s">
        <v>71</v>
      </c>
      <c r="P96" s="112" t="s">
        <v>72</v>
      </c>
      <c r="Q96" s="112" t="s">
        <v>189</v>
      </c>
      <c r="S96" s="297"/>
      <c r="T96" s="297"/>
      <c r="U96" s="297"/>
      <c r="V96" s="297"/>
      <c r="W96" s="297"/>
      <c r="X96" s="298"/>
      <c r="Y96" s="298"/>
      <c r="Z96" s="298"/>
      <c r="AA96" s="297"/>
      <c r="AB96" s="297"/>
      <c r="AC96" s="297"/>
      <c r="AD96" s="297"/>
      <c r="AE96" s="297"/>
      <c r="AF96" s="297"/>
      <c r="AG96" s="297"/>
    </row>
    <row r="97" spans="1:33" ht="272.45" customHeight="1" x14ac:dyDescent="0.35">
      <c r="A97" s="111">
        <f t="shared" si="0"/>
        <v>74</v>
      </c>
      <c r="B97" s="112"/>
      <c r="C97" s="112" t="s">
        <v>221</v>
      </c>
      <c r="D97" s="119">
        <v>80101706</v>
      </c>
      <c r="E97" s="120" t="s">
        <v>367</v>
      </c>
      <c r="F97" s="112" t="s">
        <v>66</v>
      </c>
      <c r="G97" s="112">
        <v>1</v>
      </c>
      <c r="H97" s="121" t="s">
        <v>87</v>
      </c>
      <c r="I97" s="112">
        <v>8</v>
      </c>
      <c r="J97" s="112" t="s">
        <v>88</v>
      </c>
      <c r="K97" s="112" t="s">
        <v>69</v>
      </c>
      <c r="L97" s="112" t="s">
        <v>112</v>
      </c>
      <c r="M97" s="235">
        <v>10000000</v>
      </c>
      <c r="N97" s="236">
        <v>10000000</v>
      </c>
      <c r="O97" s="112" t="s">
        <v>71</v>
      </c>
      <c r="P97" s="112" t="s">
        <v>72</v>
      </c>
      <c r="Q97" s="112" t="s">
        <v>189</v>
      </c>
      <c r="S97" s="290"/>
      <c r="T97" s="290"/>
      <c r="U97" s="301"/>
      <c r="V97" s="292"/>
      <c r="W97" s="293"/>
      <c r="X97" s="294"/>
      <c r="Y97" s="295"/>
      <c r="Z97" s="294"/>
      <c r="AA97" s="292"/>
      <c r="AB97" s="299"/>
      <c r="AC97" s="300"/>
      <c r="AD97" s="301"/>
      <c r="AE97" s="301"/>
      <c r="AF97" s="302"/>
      <c r="AG97" s="311"/>
    </row>
    <row r="98" spans="1:33" ht="272.45" customHeight="1" x14ac:dyDescent="0.35">
      <c r="A98" s="111">
        <f t="shared" ref="A98:A161" si="1">SUM(A97+1)</f>
        <v>75</v>
      </c>
      <c r="B98" s="112"/>
      <c r="C98" s="112" t="s">
        <v>222</v>
      </c>
      <c r="D98" s="119">
        <v>32101617</v>
      </c>
      <c r="E98" s="120" t="s">
        <v>368</v>
      </c>
      <c r="F98" s="112" t="s">
        <v>66</v>
      </c>
      <c r="G98" s="112">
        <v>1</v>
      </c>
      <c r="H98" s="121" t="s">
        <v>78</v>
      </c>
      <c r="I98" s="112">
        <v>12</v>
      </c>
      <c r="J98" s="112" t="s">
        <v>88</v>
      </c>
      <c r="K98" s="112" t="s">
        <v>69</v>
      </c>
      <c r="L98" s="112" t="s">
        <v>98</v>
      </c>
      <c r="M98" s="235">
        <v>2800000</v>
      </c>
      <c r="N98" s="236">
        <v>2800000</v>
      </c>
      <c r="O98" s="112" t="s">
        <v>71</v>
      </c>
      <c r="P98" s="112" t="s">
        <v>72</v>
      </c>
      <c r="Q98" s="112" t="s">
        <v>223</v>
      </c>
      <c r="S98" s="290"/>
      <c r="T98" s="290"/>
      <c r="U98" s="291"/>
      <c r="V98" s="292"/>
      <c r="W98" s="293"/>
      <c r="X98" s="294"/>
      <c r="Y98" s="294"/>
      <c r="Z98" s="294"/>
      <c r="AA98" s="300"/>
      <c r="AB98" s="302"/>
      <c r="AC98" s="300"/>
      <c r="AD98" s="301"/>
      <c r="AE98" s="301"/>
      <c r="AF98" s="302"/>
      <c r="AG98" s="311"/>
    </row>
    <row r="99" spans="1:33" ht="272.45" customHeight="1" x14ac:dyDescent="0.35">
      <c r="A99" s="111">
        <f t="shared" si="1"/>
        <v>76</v>
      </c>
      <c r="B99" s="112"/>
      <c r="C99" s="112" t="s">
        <v>224</v>
      </c>
      <c r="D99" s="119" t="s">
        <v>225</v>
      </c>
      <c r="E99" s="120" t="s">
        <v>369</v>
      </c>
      <c r="F99" s="112" t="s">
        <v>66</v>
      </c>
      <c r="G99" s="112">
        <v>1</v>
      </c>
      <c r="H99" s="121" t="s">
        <v>109</v>
      </c>
      <c r="I99" s="112">
        <v>12</v>
      </c>
      <c r="J99" s="112" t="s">
        <v>127</v>
      </c>
      <c r="K99" s="112" t="s">
        <v>69</v>
      </c>
      <c r="L99" s="112" t="s">
        <v>98</v>
      </c>
      <c r="M99" s="235">
        <v>40000000</v>
      </c>
      <c r="N99" s="236">
        <v>40000000</v>
      </c>
      <c r="O99" s="112" t="s">
        <v>71</v>
      </c>
      <c r="P99" s="112" t="s">
        <v>72</v>
      </c>
      <c r="Q99" s="112" t="s">
        <v>226</v>
      </c>
      <c r="S99" s="290"/>
      <c r="T99" s="290"/>
      <c r="U99" s="301"/>
      <c r="V99" s="292"/>
      <c r="W99" s="293"/>
      <c r="X99" s="294"/>
      <c r="Y99" s="294"/>
      <c r="Z99" s="294"/>
      <c r="AA99" s="300"/>
      <c r="AB99" s="302"/>
      <c r="AC99" s="300"/>
      <c r="AD99" s="301"/>
      <c r="AE99" s="301"/>
      <c r="AF99" s="302"/>
      <c r="AG99" s="311"/>
    </row>
    <row r="100" spans="1:33" ht="272.45" customHeight="1" x14ac:dyDescent="0.35">
      <c r="A100" s="111">
        <f t="shared" si="1"/>
        <v>77</v>
      </c>
      <c r="B100" s="112"/>
      <c r="C100" s="112" t="s">
        <v>224</v>
      </c>
      <c r="D100" s="119" t="s">
        <v>227</v>
      </c>
      <c r="E100" s="120" t="s">
        <v>370</v>
      </c>
      <c r="F100" s="112" t="s">
        <v>66</v>
      </c>
      <c r="G100" s="112">
        <v>1</v>
      </c>
      <c r="H100" s="121" t="s">
        <v>80</v>
      </c>
      <c r="I100" s="112">
        <v>12</v>
      </c>
      <c r="J100" s="112" t="s">
        <v>127</v>
      </c>
      <c r="K100" s="112" t="s">
        <v>69</v>
      </c>
      <c r="L100" s="112" t="s">
        <v>183</v>
      </c>
      <c r="M100" s="235">
        <v>30000000</v>
      </c>
      <c r="N100" s="236">
        <v>30000000</v>
      </c>
      <c r="O100" s="112" t="s">
        <v>71</v>
      </c>
      <c r="P100" s="112" t="s">
        <v>72</v>
      </c>
      <c r="Q100" s="112" t="s">
        <v>226</v>
      </c>
      <c r="S100" s="290"/>
      <c r="T100" s="290"/>
      <c r="U100" s="301"/>
      <c r="V100" s="292"/>
      <c r="W100" s="293"/>
      <c r="X100" s="294"/>
      <c r="Y100" s="295"/>
      <c r="Z100" s="294"/>
      <c r="AA100" s="300"/>
      <c r="AB100" s="302"/>
      <c r="AC100" s="300"/>
      <c r="AD100" s="301"/>
      <c r="AE100" s="301"/>
      <c r="AF100" s="302"/>
      <c r="AG100" s="311"/>
    </row>
    <row r="101" spans="1:33" ht="272.45" customHeight="1" x14ac:dyDescent="0.35">
      <c r="A101" s="111">
        <f t="shared" si="1"/>
        <v>78</v>
      </c>
      <c r="B101" s="112" t="s">
        <v>294</v>
      </c>
      <c r="C101" s="112" t="s">
        <v>205</v>
      </c>
      <c r="D101" s="119">
        <v>80141607</v>
      </c>
      <c r="E101" s="120" t="s">
        <v>371</v>
      </c>
      <c r="F101" s="112" t="s">
        <v>66</v>
      </c>
      <c r="G101" s="112">
        <v>1</v>
      </c>
      <c r="H101" s="121" t="s">
        <v>103</v>
      </c>
      <c r="I101" s="112">
        <v>10</v>
      </c>
      <c r="J101" s="112" t="s">
        <v>122</v>
      </c>
      <c r="K101" s="112" t="s">
        <v>105</v>
      </c>
      <c r="L101" s="112" t="s">
        <v>285</v>
      </c>
      <c r="M101" s="235">
        <v>374000000</v>
      </c>
      <c r="N101" s="235">
        <v>374000000</v>
      </c>
      <c r="O101" s="112" t="s">
        <v>71</v>
      </c>
      <c r="P101" s="112" t="s">
        <v>72</v>
      </c>
      <c r="Q101" s="112" t="s">
        <v>234</v>
      </c>
      <c r="S101" s="306" t="s">
        <v>1183</v>
      </c>
      <c r="T101" s="290" t="s">
        <v>1184</v>
      </c>
      <c r="U101" s="307">
        <v>43889</v>
      </c>
      <c r="V101" s="292" t="s">
        <v>1185</v>
      </c>
      <c r="W101" s="293" t="s">
        <v>1174</v>
      </c>
      <c r="X101" s="308">
        <v>374000000</v>
      </c>
      <c r="Y101" s="309">
        <v>0</v>
      </c>
      <c r="Z101" s="308">
        <v>374000000</v>
      </c>
      <c r="AA101" s="292" t="s">
        <v>1186</v>
      </c>
      <c r="AB101" s="293" t="s">
        <v>1188</v>
      </c>
      <c r="AC101" s="300" t="s">
        <v>1187</v>
      </c>
      <c r="AD101" s="301">
        <v>43892</v>
      </c>
      <c r="AE101" s="301">
        <v>44183</v>
      </c>
      <c r="AF101" s="293" t="s">
        <v>539</v>
      </c>
      <c r="AG101" s="293" t="s">
        <v>540</v>
      </c>
    </row>
    <row r="102" spans="1:33" ht="360.95" customHeight="1" x14ac:dyDescent="0.35">
      <c r="A102" s="111">
        <f t="shared" si="1"/>
        <v>79</v>
      </c>
      <c r="B102" s="112" t="s">
        <v>294</v>
      </c>
      <c r="C102" s="112" t="s">
        <v>230</v>
      </c>
      <c r="D102" s="119">
        <v>80101706</v>
      </c>
      <c r="E102" s="120" t="s">
        <v>372</v>
      </c>
      <c r="F102" s="112" t="s">
        <v>66</v>
      </c>
      <c r="G102" s="112">
        <v>1</v>
      </c>
      <c r="H102" s="121" t="s">
        <v>78</v>
      </c>
      <c r="I102" s="112">
        <v>2</v>
      </c>
      <c r="J102" s="112" t="s">
        <v>122</v>
      </c>
      <c r="K102" s="112" t="s">
        <v>105</v>
      </c>
      <c r="L102" s="112" t="s">
        <v>290</v>
      </c>
      <c r="M102" s="236">
        <v>27000000</v>
      </c>
      <c r="N102" s="236">
        <v>27000000</v>
      </c>
      <c r="O102" s="112" t="s">
        <v>71</v>
      </c>
      <c r="P102" s="112" t="s">
        <v>72</v>
      </c>
      <c r="Q102" s="112" t="s">
        <v>231</v>
      </c>
      <c r="S102" s="290"/>
      <c r="T102" s="290"/>
      <c r="U102" s="291"/>
      <c r="V102" s="292"/>
      <c r="W102" s="293"/>
      <c r="X102" s="294"/>
      <c r="Y102" s="295"/>
      <c r="Z102" s="294"/>
      <c r="AA102" s="292"/>
      <c r="AB102" s="293"/>
      <c r="AC102" s="300"/>
      <c r="AD102" s="301"/>
      <c r="AE102" s="301"/>
      <c r="AF102" s="302"/>
      <c r="AG102" s="311"/>
    </row>
    <row r="103" spans="1:33" ht="272.45" customHeight="1" x14ac:dyDescent="0.35">
      <c r="A103" s="111">
        <f t="shared" si="1"/>
        <v>80</v>
      </c>
      <c r="B103" s="112" t="s">
        <v>294</v>
      </c>
      <c r="C103" s="112" t="s">
        <v>193</v>
      </c>
      <c r="D103" s="119" t="s">
        <v>102</v>
      </c>
      <c r="E103" s="120" t="s">
        <v>373</v>
      </c>
      <c r="F103" s="112" t="s">
        <v>66</v>
      </c>
      <c r="G103" s="112">
        <v>1</v>
      </c>
      <c r="H103" s="121" t="s">
        <v>96</v>
      </c>
      <c r="I103" s="112">
        <v>12</v>
      </c>
      <c r="J103" s="112" t="s">
        <v>76</v>
      </c>
      <c r="K103" s="112" t="s">
        <v>105</v>
      </c>
      <c r="L103" s="112" t="s">
        <v>285</v>
      </c>
      <c r="M103" s="235">
        <v>320000000</v>
      </c>
      <c r="N103" s="236">
        <v>320000000</v>
      </c>
      <c r="O103" s="112" t="s">
        <v>71</v>
      </c>
      <c r="P103" s="112" t="s">
        <v>72</v>
      </c>
      <c r="Q103" s="112" t="s">
        <v>208</v>
      </c>
      <c r="S103" s="306" t="s">
        <v>1064</v>
      </c>
      <c r="T103" s="290" t="s">
        <v>1065</v>
      </c>
      <c r="U103" s="291">
        <v>43868</v>
      </c>
      <c r="V103" s="292" t="s">
        <v>1066</v>
      </c>
      <c r="W103" s="293" t="s">
        <v>550</v>
      </c>
      <c r="X103" s="308">
        <v>320000000</v>
      </c>
      <c r="Y103" s="309">
        <v>0</v>
      </c>
      <c r="Z103" s="308">
        <v>320000000</v>
      </c>
      <c r="AA103" s="292" t="s">
        <v>1067</v>
      </c>
      <c r="AB103" s="293">
        <v>8620</v>
      </c>
      <c r="AC103" s="292" t="s">
        <v>1068</v>
      </c>
      <c r="AD103" s="291">
        <v>43868</v>
      </c>
      <c r="AE103" s="291">
        <v>44192</v>
      </c>
      <c r="AF103" s="293" t="s">
        <v>789</v>
      </c>
      <c r="AG103" s="293" t="s">
        <v>790</v>
      </c>
    </row>
    <row r="104" spans="1:33" ht="272.45" customHeight="1" x14ac:dyDescent="0.35">
      <c r="A104" s="111">
        <f t="shared" si="1"/>
        <v>81</v>
      </c>
      <c r="B104" s="112" t="s">
        <v>374</v>
      </c>
      <c r="C104" s="112" t="s">
        <v>232</v>
      </c>
      <c r="D104" s="119">
        <v>80101706</v>
      </c>
      <c r="E104" s="112" t="s">
        <v>375</v>
      </c>
      <c r="F104" s="112" t="s">
        <v>66</v>
      </c>
      <c r="G104" s="112">
        <v>1</v>
      </c>
      <c r="H104" s="121" t="s">
        <v>96</v>
      </c>
      <c r="I104" s="112">
        <v>11.5</v>
      </c>
      <c r="J104" s="112" t="s">
        <v>196</v>
      </c>
      <c r="K104" s="112" t="s">
        <v>105</v>
      </c>
      <c r="L104" s="112" t="s">
        <v>212</v>
      </c>
      <c r="M104" s="235">
        <v>37950000</v>
      </c>
      <c r="N104" s="235">
        <v>37950000</v>
      </c>
      <c r="O104" s="112" t="s">
        <v>71</v>
      </c>
      <c r="P104" s="112" t="s">
        <v>72</v>
      </c>
      <c r="Q104" s="112" t="s">
        <v>233</v>
      </c>
      <c r="S104" s="306" t="s">
        <v>561</v>
      </c>
      <c r="T104" s="290" t="s">
        <v>562</v>
      </c>
      <c r="U104" s="291">
        <v>43840</v>
      </c>
      <c r="V104" s="292" t="s">
        <v>563</v>
      </c>
      <c r="W104" s="293" t="s">
        <v>544</v>
      </c>
      <c r="X104" s="308">
        <v>37950000</v>
      </c>
      <c r="Y104" s="309">
        <v>0</v>
      </c>
      <c r="Z104" s="308">
        <v>37950000</v>
      </c>
      <c r="AA104" s="292" t="s">
        <v>564</v>
      </c>
      <c r="AB104" s="293">
        <v>2020</v>
      </c>
      <c r="AC104" s="292" t="s">
        <v>565</v>
      </c>
      <c r="AD104" s="291">
        <v>43840</v>
      </c>
      <c r="AE104" s="291">
        <v>44188</v>
      </c>
      <c r="AF104" s="313" t="s">
        <v>566</v>
      </c>
      <c r="AG104" s="293" t="s">
        <v>232</v>
      </c>
    </row>
    <row r="105" spans="1:33" ht="272.45" customHeight="1" x14ac:dyDescent="0.35">
      <c r="A105" s="111">
        <f t="shared" si="1"/>
        <v>82</v>
      </c>
      <c r="B105" s="112" t="s">
        <v>294</v>
      </c>
      <c r="C105" s="112" t="s">
        <v>232</v>
      </c>
      <c r="D105" s="119">
        <v>80101706</v>
      </c>
      <c r="E105" s="112" t="s">
        <v>376</v>
      </c>
      <c r="F105" s="112" t="s">
        <v>66</v>
      </c>
      <c r="G105" s="112">
        <v>1</v>
      </c>
      <c r="H105" s="121" t="s">
        <v>96</v>
      </c>
      <c r="I105" s="112">
        <v>10.5</v>
      </c>
      <c r="J105" s="112" t="s">
        <v>196</v>
      </c>
      <c r="K105" s="112" t="s">
        <v>105</v>
      </c>
      <c r="L105" s="112" t="s">
        <v>285</v>
      </c>
      <c r="M105" s="235">
        <v>58877280</v>
      </c>
      <c r="N105" s="235">
        <v>58877280</v>
      </c>
      <c r="O105" s="112" t="s">
        <v>71</v>
      </c>
      <c r="P105" s="112" t="s">
        <v>72</v>
      </c>
      <c r="Q105" s="112" t="s">
        <v>233</v>
      </c>
      <c r="S105" s="306" t="s">
        <v>567</v>
      </c>
      <c r="T105" s="290" t="s">
        <v>568</v>
      </c>
      <c r="U105" s="291">
        <v>43853</v>
      </c>
      <c r="V105" s="292" t="s">
        <v>569</v>
      </c>
      <c r="W105" s="293" t="s">
        <v>544</v>
      </c>
      <c r="X105" s="308">
        <v>58877280</v>
      </c>
      <c r="Y105" s="309"/>
      <c r="Z105" s="308">
        <v>58877280</v>
      </c>
      <c r="AA105" s="292" t="s">
        <v>570</v>
      </c>
      <c r="AB105" s="293">
        <v>8420</v>
      </c>
      <c r="AC105" s="292" t="s">
        <v>571</v>
      </c>
      <c r="AD105" s="291">
        <v>43853</v>
      </c>
      <c r="AE105" s="291">
        <v>44170</v>
      </c>
      <c r="AF105" s="293" t="s">
        <v>572</v>
      </c>
      <c r="AG105" s="293" t="s">
        <v>232</v>
      </c>
    </row>
    <row r="106" spans="1:33" ht="272.45" customHeight="1" x14ac:dyDescent="0.35">
      <c r="A106" s="111">
        <f t="shared" si="1"/>
        <v>83</v>
      </c>
      <c r="B106" s="112" t="s">
        <v>294</v>
      </c>
      <c r="C106" s="112" t="s">
        <v>232</v>
      </c>
      <c r="D106" s="119">
        <v>80101706</v>
      </c>
      <c r="E106" s="112" t="s">
        <v>377</v>
      </c>
      <c r="F106" s="112" t="s">
        <v>66</v>
      </c>
      <c r="G106" s="112">
        <v>1</v>
      </c>
      <c r="H106" s="121" t="s">
        <v>96</v>
      </c>
      <c r="I106" s="112">
        <v>10.5</v>
      </c>
      <c r="J106" s="112" t="s">
        <v>196</v>
      </c>
      <c r="K106" s="112" t="s">
        <v>105</v>
      </c>
      <c r="L106" s="112" t="s">
        <v>285</v>
      </c>
      <c r="M106" s="235">
        <v>27258000</v>
      </c>
      <c r="N106" s="235">
        <v>27258000</v>
      </c>
      <c r="O106" s="112" t="s">
        <v>71</v>
      </c>
      <c r="P106" s="112" t="s">
        <v>72</v>
      </c>
      <c r="Q106" s="112" t="s">
        <v>233</v>
      </c>
      <c r="S106" s="306" t="s">
        <v>573</v>
      </c>
      <c r="T106" s="290" t="s">
        <v>574</v>
      </c>
      <c r="U106" s="291">
        <v>43852</v>
      </c>
      <c r="V106" s="292" t="s">
        <v>575</v>
      </c>
      <c r="W106" s="293" t="s">
        <v>544</v>
      </c>
      <c r="X106" s="308">
        <v>27258000</v>
      </c>
      <c r="Y106" s="309">
        <v>0</v>
      </c>
      <c r="Z106" s="308">
        <v>27258000</v>
      </c>
      <c r="AA106" s="292" t="s">
        <v>576</v>
      </c>
      <c r="AB106" s="293">
        <v>8320</v>
      </c>
      <c r="AC106" s="292" t="s">
        <v>577</v>
      </c>
      <c r="AD106" s="291">
        <v>43852</v>
      </c>
      <c r="AE106" s="291">
        <v>44170</v>
      </c>
      <c r="AF106" s="293" t="s">
        <v>572</v>
      </c>
      <c r="AG106" s="293" t="s">
        <v>232</v>
      </c>
    </row>
    <row r="107" spans="1:33" ht="272.45" customHeight="1" x14ac:dyDescent="0.35">
      <c r="A107" s="111">
        <f t="shared" si="1"/>
        <v>84</v>
      </c>
      <c r="B107" s="112" t="s">
        <v>294</v>
      </c>
      <c r="C107" s="112" t="s">
        <v>232</v>
      </c>
      <c r="D107" s="119">
        <v>80101706</v>
      </c>
      <c r="E107" s="112" t="s">
        <v>378</v>
      </c>
      <c r="F107" s="112" t="s">
        <v>66</v>
      </c>
      <c r="G107" s="112">
        <v>1</v>
      </c>
      <c r="H107" s="121" t="s">
        <v>89</v>
      </c>
      <c r="I107" s="112">
        <v>9</v>
      </c>
      <c r="J107" s="112" t="s">
        <v>196</v>
      </c>
      <c r="K107" s="112" t="s">
        <v>105</v>
      </c>
      <c r="L107" s="112" t="s">
        <v>285</v>
      </c>
      <c r="M107" s="235">
        <v>28800000</v>
      </c>
      <c r="N107" s="235">
        <v>28800000</v>
      </c>
      <c r="O107" s="112" t="s">
        <v>71</v>
      </c>
      <c r="P107" s="112" t="s">
        <v>72</v>
      </c>
      <c r="Q107" s="112" t="s">
        <v>233</v>
      </c>
      <c r="S107" s="290"/>
      <c r="T107" s="290"/>
      <c r="U107" s="291"/>
      <c r="V107" s="292"/>
      <c r="W107" s="293"/>
      <c r="X107" s="294"/>
      <c r="Y107" s="294"/>
      <c r="Z107" s="294"/>
      <c r="AA107" s="300"/>
      <c r="AB107" s="302"/>
      <c r="AC107" s="300"/>
      <c r="AD107" s="301"/>
      <c r="AE107" s="301"/>
      <c r="AF107" s="302"/>
      <c r="AG107" s="311"/>
    </row>
    <row r="108" spans="1:33" ht="272.45" customHeight="1" x14ac:dyDescent="0.35">
      <c r="A108" s="111">
        <f t="shared" si="1"/>
        <v>85</v>
      </c>
      <c r="B108" s="112" t="s">
        <v>379</v>
      </c>
      <c r="C108" s="112" t="s">
        <v>232</v>
      </c>
      <c r="D108" s="119">
        <v>80101706</v>
      </c>
      <c r="E108" s="112" t="s">
        <v>380</v>
      </c>
      <c r="F108" s="112" t="s">
        <v>66</v>
      </c>
      <c r="G108" s="112">
        <v>1</v>
      </c>
      <c r="H108" s="121" t="s">
        <v>96</v>
      </c>
      <c r="I108" s="112">
        <v>10.5</v>
      </c>
      <c r="J108" s="112" t="s">
        <v>196</v>
      </c>
      <c r="K108" s="112" t="s">
        <v>105</v>
      </c>
      <c r="L108" s="112" t="s">
        <v>287</v>
      </c>
      <c r="M108" s="235">
        <v>95403000</v>
      </c>
      <c r="N108" s="235">
        <v>95403000</v>
      </c>
      <c r="O108" s="112" t="s">
        <v>71</v>
      </c>
      <c r="P108" s="112" t="s">
        <v>72</v>
      </c>
      <c r="Q108" s="112" t="s">
        <v>233</v>
      </c>
      <c r="S108" s="306" t="s">
        <v>578</v>
      </c>
      <c r="T108" s="290" t="s">
        <v>579</v>
      </c>
      <c r="U108" s="291">
        <v>43861</v>
      </c>
      <c r="V108" s="292" t="s">
        <v>580</v>
      </c>
      <c r="W108" s="293" t="s">
        <v>544</v>
      </c>
      <c r="X108" s="308">
        <v>22650000</v>
      </c>
      <c r="Y108" s="309">
        <v>0</v>
      </c>
      <c r="Z108" s="308">
        <v>22650000</v>
      </c>
      <c r="AA108" s="292" t="s">
        <v>581</v>
      </c>
      <c r="AB108" s="293">
        <v>17120</v>
      </c>
      <c r="AC108" s="292" t="s">
        <v>582</v>
      </c>
      <c r="AD108" s="301">
        <v>43861</v>
      </c>
      <c r="AE108" s="301">
        <v>44012</v>
      </c>
      <c r="AF108" s="293" t="s">
        <v>583</v>
      </c>
      <c r="AG108" s="293" t="s">
        <v>238</v>
      </c>
    </row>
    <row r="109" spans="1:33" ht="272.45" customHeight="1" x14ac:dyDescent="0.35">
      <c r="A109" s="111">
        <f t="shared" si="1"/>
        <v>86</v>
      </c>
      <c r="B109" s="112" t="s">
        <v>374</v>
      </c>
      <c r="C109" s="112" t="s">
        <v>230</v>
      </c>
      <c r="D109" s="119">
        <v>80101706</v>
      </c>
      <c r="E109" s="112" t="s">
        <v>1026</v>
      </c>
      <c r="F109" s="112" t="s">
        <v>66</v>
      </c>
      <c r="G109" s="112">
        <v>1</v>
      </c>
      <c r="H109" s="121" t="s">
        <v>103</v>
      </c>
      <c r="I109" s="112">
        <v>10.5</v>
      </c>
      <c r="J109" s="112" t="s">
        <v>196</v>
      </c>
      <c r="K109" s="112" t="s">
        <v>105</v>
      </c>
      <c r="L109" s="112" t="s">
        <v>212</v>
      </c>
      <c r="M109" s="235">
        <v>31500000</v>
      </c>
      <c r="N109" s="235">
        <v>31500000</v>
      </c>
      <c r="O109" s="112" t="s">
        <v>71</v>
      </c>
      <c r="P109" s="112" t="s">
        <v>72</v>
      </c>
      <c r="Q109" s="112" t="s">
        <v>1032</v>
      </c>
      <c r="S109" s="306" t="s">
        <v>1082</v>
      </c>
      <c r="T109" s="290" t="s">
        <v>1083</v>
      </c>
      <c r="U109" s="291">
        <v>43875</v>
      </c>
      <c r="V109" s="292" t="s">
        <v>1084</v>
      </c>
      <c r="W109" s="293" t="s">
        <v>544</v>
      </c>
      <c r="X109" s="308">
        <v>30900000</v>
      </c>
      <c r="Y109" s="309">
        <v>0</v>
      </c>
      <c r="Z109" s="308">
        <v>30900000</v>
      </c>
      <c r="AA109" s="292" t="s">
        <v>1085</v>
      </c>
      <c r="AB109" s="293">
        <v>19320</v>
      </c>
      <c r="AC109" s="292" t="s">
        <v>1086</v>
      </c>
      <c r="AD109" s="291">
        <v>43875</v>
      </c>
      <c r="AE109" s="291">
        <v>44188</v>
      </c>
      <c r="AF109" s="293" t="s">
        <v>869</v>
      </c>
      <c r="AG109" s="293" t="s">
        <v>230</v>
      </c>
    </row>
    <row r="110" spans="1:33" ht="272.45" customHeight="1" x14ac:dyDescent="0.35">
      <c r="A110" s="111">
        <f t="shared" si="1"/>
        <v>87</v>
      </c>
      <c r="B110" s="112" t="s">
        <v>381</v>
      </c>
      <c r="C110" s="112" t="s">
        <v>133</v>
      </c>
      <c r="D110" s="119">
        <v>80101706</v>
      </c>
      <c r="E110" s="112" t="s">
        <v>382</v>
      </c>
      <c r="F110" s="112" t="s">
        <v>66</v>
      </c>
      <c r="G110" s="112">
        <v>1</v>
      </c>
      <c r="H110" s="121" t="s">
        <v>96</v>
      </c>
      <c r="I110" s="112">
        <v>11.5</v>
      </c>
      <c r="J110" s="112" t="s">
        <v>196</v>
      </c>
      <c r="K110" s="112" t="s">
        <v>105</v>
      </c>
      <c r="L110" s="112" t="s">
        <v>212</v>
      </c>
      <c r="M110" s="235">
        <v>38213120</v>
      </c>
      <c r="N110" s="235">
        <v>38213120</v>
      </c>
      <c r="O110" s="112" t="s">
        <v>71</v>
      </c>
      <c r="P110" s="112" t="s">
        <v>72</v>
      </c>
      <c r="Q110" s="112" t="s">
        <v>234</v>
      </c>
      <c r="S110" s="306" t="s">
        <v>584</v>
      </c>
      <c r="T110" s="290" t="s">
        <v>585</v>
      </c>
      <c r="U110" s="291">
        <v>43839</v>
      </c>
      <c r="V110" s="292" t="s">
        <v>586</v>
      </c>
      <c r="W110" s="293" t="s">
        <v>544</v>
      </c>
      <c r="X110" s="308">
        <v>38213120</v>
      </c>
      <c r="Y110" s="309">
        <v>0</v>
      </c>
      <c r="Z110" s="308">
        <v>38213120</v>
      </c>
      <c r="AA110" s="292" t="s">
        <v>587</v>
      </c>
      <c r="AB110" s="293">
        <v>1020</v>
      </c>
      <c r="AC110" s="292" t="s">
        <v>588</v>
      </c>
      <c r="AD110" s="291">
        <v>43839</v>
      </c>
      <c r="AE110" s="291">
        <v>44188</v>
      </c>
      <c r="AF110" s="293" t="s">
        <v>589</v>
      </c>
      <c r="AG110" s="293" t="s">
        <v>133</v>
      </c>
    </row>
    <row r="111" spans="1:33" ht="272.45" customHeight="1" x14ac:dyDescent="0.35">
      <c r="A111" s="111">
        <f t="shared" si="1"/>
        <v>88</v>
      </c>
      <c r="B111" s="112" t="s">
        <v>383</v>
      </c>
      <c r="C111" s="112" t="s">
        <v>133</v>
      </c>
      <c r="D111" s="119">
        <v>80101706</v>
      </c>
      <c r="E111" s="112" t="s">
        <v>384</v>
      </c>
      <c r="F111" s="112" t="s">
        <v>66</v>
      </c>
      <c r="G111" s="112">
        <v>1</v>
      </c>
      <c r="H111" s="121" t="s">
        <v>96</v>
      </c>
      <c r="I111" s="112">
        <v>10.5</v>
      </c>
      <c r="J111" s="112" t="s">
        <v>196</v>
      </c>
      <c r="K111" s="112" t="s">
        <v>105</v>
      </c>
      <c r="L111" s="112" t="s">
        <v>285</v>
      </c>
      <c r="M111" s="235">
        <v>130838400</v>
      </c>
      <c r="N111" s="235">
        <v>130838400</v>
      </c>
      <c r="O111" s="112" t="s">
        <v>71</v>
      </c>
      <c r="P111" s="112" t="s">
        <v>72</v>
      </c>
      <c r="Q111" s="112" t="s">
        <v>234</v>
      </c>
      <c r="S111" s="306" t="s">
        <v>590</v>
      </c>
      <c r="T111" s="290" t="s">
        <v>591</v>
      </c>
      <c r="U111" s="291">
        <v>43851</v>
      </c>
      <c r="V111" s="292" t="s">
        <v>592</v>
      </c>
      <c r="W111" s="293" t="s">
        <v>544</v>
      </c>
      <c r="X111" s="308">
        <v>130838400</v>
      </c>
      <c r="Y111" s="309">
        <v>0</v>
      </c>
      <c r="Z111" s="308">
        <v>130838400</v>
      </c>
      <c r="AA111" s="292" t="s">
        <v>593</v>
      </c>
      <c r="AB111" s="293">
        <v>8720</v>
      </c>
      <c r="AC111" s="292" t="s">
        <v>594</v>
      </c>
      <c r="AD111" s="291">
        <v>43851</v>
      </c>
      <c r="AE111" s="291">
        <v>44171</v>
      </c>
      <c r="AF111" s="293" t="s">
        <v>595</v>
      </c>
      <c r="AG111" s="293" t="s">
        <v>133</v>
      </c>
    </row>
    <row r="112" spans="1:33" ht="272.45" customHeight="1" x14ac:dyDescent="0.35">
      <c r="A112" s="111">
        <f t="shared" si="1"/>
        <v>89</v>
      </c>
      <c r="B112" s="112" t="s">
        <v>310</v>
      </c>
      <c r="C112" s="112" t="s">
        <v>133</v>
      </c>
      <c r="D112" s="119">
        <v>80101706</v>
      </c>
      <c r="E112" s="112" t="s">
        <v>385</v>
      </c>
      <c r="F112" s="112" t="s">
        <v>66</v>
      </c>
      <c r="G112" s="112">
        <v>1</v>
      </c>
      <c r="H112" s="121" t="s">
        <v>96</v>
      </c>
      <c r="I112" s="112">
        <v>11</v>
      </c>
      <c r="J112" s="112" t="s">
        <v>196</v>
      </c>
      <c r="K112" s="112" t="s">
        <v>105</v>
      </c>
      <c r="L112" s="112" t="s">
        <v>212</v>
      </c>
      <c r="M112" s="235">
        <v>83954640</v>
      </c>
      <c r="N112" s="235">
        <v>83954640</v>
      </c>
      <c r="O112" s="112" t="s">
        <v>71</v>
      </c>
      <c r="P112" s="112" t="s">
        <v>72</v>
      </c>
      <c r="Q112" s="112" t="s">
        <v>234</v>
      </c>
      <c r="S112" s="306" t="s">
        <v>596</v>
      </c>
      <c r="T112" s="290" t="s">
        <v>597</v>
      </c>
      <c r="U112" s="291">
        <v>43844</v>
      </c>
      <c r="V112" s="292" t="s">
        <v>598</v>
      </c>
      <c r="W112" s="293" t="s">
        <v>544</v>
      </c>
      <c r="X112" s="308">
        <v>83954640</v>
      </c>
      <c r="Y112" s="309">
        <v>0</v>
      </c>
      <c r="Z112" s="308">
        <v>83954640</v>
      </c>
      <c r="AA112" s="292" t="s">
        <v>599</v>
      </c>
      <c r="AB112" s="293">
        <v>2320</v>
      </c>
      <c r="AC112" s="292" t="s">
        <v>538</v>
      </c>
      <c r="AD112" s="291">
        <v>43844</v>
      </c>
      <c r="AE112" s="291">
        <v>44178</v>
      </c>
      <c r="AF112" s="293" t="s">
        <v>589</v>
      </c>
      <c r="AG112" s="293" t="s">
        <v>133</v>
      </c>
    </row>
    <row r="113" spans="1:33" ht="272.45" customHeight="1" x14ac:dyDescent="0.35">
      <c r="A113" s="111">
        <f t="shared" si="1"/>
        <v>90</v>
      </c>
      <c r="B113" s="112" t="s">
        <v>379</v>
      </c>
      <c r="C113" s="112" t="s">
        <v>133</v>
      </c>
      <c r="D113" s="119">
        <v>80101706</v>
      </c>
      <c r="E113" s="112" t="s">
        <v>386</v>
      </c>
      <c r="F113" s="112" t="s">
        <v>66</v>
      </c>
      <c r="G113" s="112">
        <v>1</v>
      </c>
      <c r="H113" s="121" t="s">
        <v>96</v>
      </c>
      <c r="I113" s="112">
        <v>11.5</v>
      </c>
      <c r="J113" s="112" t="s">
        <v>196</v>
      </c>
      <c r="K113" s="112" t="s">
        <v>105</v>
      </c>
      <c r="L113" s="112" t="s">
        <v>212</v>
      </c>
      <c r="M113" s="235">
        <v>95532800</v>
      </c>
      <c r="N113" s="235">
        <v>95532800</v>
      </c>
      <c r="O113" s="112" t="s">
        <v>71</v>
      </c>
      <c r="P113" s="112" t="s">
        <v>72</v>
      </c>
      <c r="Q113" s="112" t="s">
        <v>234</v>
      </c>
      <c r="S113" s="306" t="s">
        <v>600</v>
      </c>
      <c r="T113" s="290" t="s">
        <v>601</v>
      </c>
      <c r="U113" s="291">
        <v>43839</v>
      </c>
      <c r="V113" s="292" t="s">
        <v>602</v>
      </c>
      <c r="W113" s="293" t="s">
        <v>544</v>
      </c>
      <c r="X113" s="308">
        <v>95532800</v>
      </c>
      <c r="Y113" s="309">
        <v>0</v>
      </c>
      <c r="Z113" s="308">
        <v>95532800</v>
      </c>
      <c r="AA113" s="292" t="s">
        <v>603</v>
      </c>
      <c r="AB113" s="293">
        <v>920</v>
      </c>
      <c r="AC113" s="292" t="s">
        <v>588</v>
      </c>
      <c r="AD113" s="291">
        <v>43839</v>
      </c>
      <c r="AE113" s="291">
        <v>44188</v>
      </c>
      <c r="AF113" s="293" t="s">
        <v>589</v>
      </c>
      <c r="AG113" s="293" t="s">
        <v>133</v>
      </c>
    </row>
    <row r="114" spans="1:33" ht="272.45" customHeight="1" x14ac:dyDescent="0.35">
      <c r="A114" s="111">
        <f t="shared" si="1"/>
        <v>91</v>
      </c>
      <c r="B114" s="112" t="s">
        <v>387</v>
      </c>
      <c r="C114" s="112" t="s">
        <v>133</v>
      </c>
      <c r="D114" s="119">
        <v>80101706</v>
      </c>
      <c r="E114" s="112" t="s">
        <v>388</v>
      </c>
      <c r="F114" s="112" t="s">
        <v>66</v>
      </c>
      <c r="G114" s="112">
        <v>1</v>
      </c>
      <c r="H114" s="121" t="s">
        <v>96</v>
      </c>
      <c r="I114" s="112">
        <v>10.5</v>
      </c>
      <c r="J114" s="112" t="s">
        <v>196</v>
      </c>
      <c r="K114" s="112" t="s">
        <v>105</v>
      </c>
      <c r="L114" s="112" t="s">
        <v>287</v>
      </c>
      <c r="M114" s="235">
        <v>49064400</v>
      </c>
      <c r="N114" s="235">
        <v>49064400</v>
      </c>
      <c r="O114" s="112" t="s">
        <v>71</v>
      </c>
      <c r="P114" s="112" t="s">
        <v>72</v>
      </c>
      <c r="Q114" s="112" t="s">
        <v>234</v>
      </c>
      <c r="S114" s="306" t="s">
        <v>604</v>
      </c>
      <c r="T114" s="290" t="s">
        <v>605</v>
      </c>
      <c r="U114" s="291">
        <v>43852</v>
      </c>
      <c r="V114" s="292" t="s">
        <v>606</v>
      </c>
      <c r="W114" s="293" t="s">
        <v>544</v>
      </c>
      <c r="X114" s="308">
        <v>49064400</v>
      </c>
      <c r="Y114" s="309">
        <v>0</v>
      </c>
      <c r="Z114" s="308">
        <v>49064400</v>
      </c>
      <c r="AA114" s="292" t="s">
        <v>607</v>
      </c>
      <c r="AB114" s="293">
        <v>9720</v>
      </c>
      <c r="AC114" s="292" t="s">
        <v>608</v>
      </c>
      <c r="AD114" s="291">
        <v>43852</v>
      </c>
      <c r="AE114" s="291">
        <v>44171</v>
      </c>
      <c r="AF114" s="302" t="s">
        <v>1087</v>
      </c>
      <c r="AG114" s="302" t="s">
        <v>133</v>
      </c>
    </row>
    <row r="115" spans="1:33" ht="272.45" customHeight="1" x14ac:dyDescent="0.35">
      <c r="A115" s="111">
        <f t="shared" si="1"/>
        <v>92</v>
      </c>
      <c r="B115" s="112" t="s">
        <v>389</v>
      </c>
      <c r="C115" s="112" t="s">
        <v>202</v>
      </c>
      <c r="D115" s="119">
        <v>80101706</v>
      </c>
      <c r="E115" s="112" t="s">
        <v>390</v>
      </c>
      <c r="F115" s="112" t="s">
        <v>66</v>
      </c>
      <c r="G115" s="112">
        <v>1</v>
      </c>
      <c r="H115" s="121" t="s">
        <v>96</v>
      </c>
      <c r="I115" s="112">
        <v>11</v>
      </c>
      <c r="J115" s="112" t="s">
        <v>196</v>
      </c>
      <c r="K115" s="112" t="s">
        <v>105</v>
      </c>
      <c r="L115" s="112" t="s">
        <v>212</v>
      </c>
      <c r="M115" s="235">
        <v>92521440</v>
      </c>
      <c r="N115" s="235">
        <v>92521440</v>
      </c>
      <c r="O115" s="112" t="s">
        <v>71</v>
      </c>
      <c r="P115" s="112" t="s">
        <v>72</v>
      </c>
      <c r="Q115" s="112" t="s">
        <v>235</v>
      </c>
      <c r="S115" s="306" t="s">
        <v>609</v>
      </c>
      <c r="T115" s="290" t="s">
        <v>610</v>
      </c>
      <c r="U115" s="291">
        <v>43844</v>
      </c>
      <c r="V115" s="292" t="s">
        <v>611</v>
      </c>
      <c r="W115" s="293" t="s">
        <v>544</v>
      </c>
      <c r="X115" s="308">
        <v>92521440</v>
      </c>
      <c r="Y115" s="309">
        <v>0</v>
      </c>
      <c r="Z115" s="308">
        <v>92521440</v>
      </c>
      <c r="AA115" s="292" t="s">
        <v>612</v>
      </c>
      <c r="AB115" s="293">
        <v>2120</v>
      </c>
      <c r="AC115" s="292" t="s">
        <v>538</v>
      </c>
      <c r="AD115" s="291">
        <v>43844</v>
      </c>
      <c r="AE115" s="291">
        <v>44178</v>
      </c>
      <c r="AF115" s="293" t="s">
        <v>613</v>
      </c>
      <c r="AG115" s="293" t="s">
        <v>202</v>
      </c>
    </row>
    <row r="116" spans="1:33" ht="272.45" customHeight="1" x14ac:dyDescent="0.35">
      <c r="A116" s="111">
        <f t="shared" si="1"/>
        <v>93</v>
      </c>
      <c r="B116" s="112" t="s">
        <v>389</v>
      </c>
      <c r="C116" s="112" t="s">
        <v>202</v>
      </c>
      <c r="D116" s="119">
        <v>80101706</v>
      </c>
      <c r="E116" s="112" t="s">
        <v>391</v>
      </c>
      <c r="F116" s="112" t="s">
        <v>66</v>
      </c>
      <c r="G116" s="112">
        <v>1</v>
      </c>
      <c r="H116" s="121" t="s">
        <v>96</v>
      </c>
      <c r="I116" s="112">
        <v>10.5</v>
      </c>
      <c r="J116" s="112" t="s">
        <v>196</v>
      </c>
      <c r="K116" s="112" t="s">
        <v>105</v>
      </c>
      <c r="L116" s="112" t="s">
        <v>287</v>
      </c>
      <c r="M116" s="235">
        <v>58877280</v>
      </c>
      <c r="N116" s="235">
        <v>58877280</v>
      </c>
      <c r="O116" s="112" t="s">
        <v>71</v>
      </c>
      <c r="P116" s="112" t="s">
        <v>72</v>
      </c>
      <c r="Q116" s="112" t="s">
        <v>235</v>
      </c>
      <c r="S116" s="306" t="s">
        <v>614</v>
      </c>
      <c r="T116" s="290" t="s">
        <v>615</v>
      </c>
      <c r="U116" s="291">
        <v>43853</v>
      </c>
      <c r="V116" s="292" t="s">
        <v>616</v>
      </c>
      <c r="W116" s="293" t="s">
        <v>544</v>
      </c>
      <c r="X116" s="308">
        <v>58877280</v>
      </c>
      <c r="Y116" s="309">
        <v>0</v>
      </c>
      <c r="Z116" s="308">
        <v>58877280</v>
      </c>
      <c r="AA116" s="292" t="s">
        <v>617</v>
      </c>
      <c r="AB116" s="302">
        <v>9520</v>
      </c>
      <c r="AC116" s="300" t="s">
        <v>618</v>
      </c>
      <c r="AD116" s="301">
        <v>43853</v>
      </c>
      <c r="AE116" s="301">
        <v>44172</v>
      </c>
      <c r="AF116" s="293" t="s">
        <v>619</v>
      </c>
      <c r="AG116" s="293" t="s">
        <v>202</v>
      </c>
    </row>
    <row r="117" spans="1:33" ht="272.45" customHeight="1" x14ac:dyDescent="0.35">
      <c r="A117" s="111">
        <f t="shared" si="1"/>
        <v>94</v>
      </c>
      <c r="B117" s="112" t="s">
        <v>392</v>
      </c>
      <c r="C117" s="112" t="s">
        <v>202</v>
      </c>
      <c r="D117" s="119">
        <v>80101706</v>
      </c>
      <c r="E117" s="112" t="s">
        <v>393</v>
      </c>
      <c r="F117" s="112" t="s">
        <v>66</v>
      </c>
      <c r="G117" s="112">
        <v>1</v>
      </c>
      <c r="H117" s="121" t="s">
        <v>96</v>
      </c>
      <c r="I117" s="112">
        <v>10.5</v>
      </c>
      <c r="J117" s="112" t="s">
        <v>196</v>
      </c>
      <c r="K117" s="112" t="s">
        <v>105</v>
      </c>
      <c r="L117" s="112" t="s">
        <v>285</v>
      </c>
      <c r="M117" s="235">
        <v>58877280</v>
      </c>
      <c r="N117" s="235">
        <v>58877280</v>
      </c>
      <c r="O117" s="112" t="s">
        <v>71</v>
      </c>
      <c r="P117" s="112" t="s">
        <v>72</v>
      </c>
      <c r="Q117" s="112" t="s">
        <v>235</v>
      </c>
      <c r="S117" s="306" t="s">
        <v>620</v>
      </c>
      <c r="T117" s="290" t="s">
        <v>621</v>
      </c>
      <c r="U117" s="291">
        <v>43853</v>
      </c>
      <c r="V117" s="292" t="s">
        <v>622</v>
      </c>
      <c r="W117" s="293" t="s">
        <v>544</v>
      </c>
      <c r="X117" s="308">
        <v>58877280</v>
      </c>
      <c r="Y117" s="309">
        <v>0</v>
      </c>
      <c r="Z117" s="308">
        <v>58877280</v>
      </c>
      <c r="AA117" s="292" t="s">
        <v>623</v>
      </c>
      <c r="AB117" s="302">
        <v>12120</v>
      </c>
      <c r="AC117" s="300" t="s">
        <v>624</v>
      </c>
      <c r="AD117" s="301">
        <v>43853</v>
      </c>
      <c r="AE117" s="301">
        <v>44172</v>
      </c>
      <c r="AF117" s="293" t="s">
        <v>625</v>
      </c>
      <c r="AG117" s="293" t="s">
        <v>202</v>
      </c>
    </row>
    <row r="118" spans="1:33" ht="272.45" customHeight="1" x14ac:dyDescent="0.35">
      <c r="A118" s="111">
        <f t="shared" si="1"/>
        <v>95</v>
      </c>
      <c r="B118" s="112" t="s">
        <v>389</v>
      </c>
      <c r="C118" s="112" t="s">
        <v>202</v>
      </c>
      <c r="D118" s="119">
        <v>80101706</v>
      </c>
      <c r="E118" s="112" t="s">
        <v>394</v>
      </c>
      <c r="F118" s="112" t="s">
        <v>66</v>
      </c>
      <c r="G118" s="112">
        <v>1</v>
      </c>
      <c r="H118" s="121" t="s">
        <v>96</v>
      </c>
      <c r="I118" s="112">
        <v>11.5</v>
      </c>
      <c r="J118" s="112" t="s">
        <v>196</v>
      </c>
      <c r="K118" s="112" t="s">
        <v>105</v>
      </c>
      <c r="L118" s="112" t="s">
        <v>287</v>
      </c>
      <c r="M118" s="235">
        <v>29854000</v>
      </c>
      <c r="N118" s="235">
        <v>29854000</v>
      </c>
      <c r="O118" s="112" t="s">
        <v>71</v>
      </c>
      <c r="P118" s="112" t="s">
        <v>72</v>
      </c>
      <c r="Q118" s="112" t="s">
        <v>235</v>
      </c>
      <c r="S118" s="306" t="s">
        <v>626</v>
      </c>
      <c r="T118" s="290" t="s">
        <v>627</v>
      </c>
      <c r="U118" s="291">
        <v>43850</v>
      </c>
      <c r="V118" s="292" t="s">
        <v>628</v>
      </c>
      <c r="W118" s="293" t="s">
        <v>544</v>
      </c>
      <c r="X118" s="308">
        <v>28902132</v>
      </c>
      <c r="Y118" s="309">
        <v>0</v>
      </c>
      <c r="Z118" s="308">
        <v>28902132</v>
      </c>
      <c r="AA118" s="292" t="s">
        <v>629</v>
      </c>
      <c r="AB118" s="293">
        <v>9620</v>
      </c>
      <c r="AC118" s="292" t="s">
        <v>630</v>
      </c>
      <c r="AD118" s="291">
        <v>43850</v>
      </c>
      <c r="AE118" s="291">
        <v>44188</v>
      </c>
      <c r="AF118" s="293" t="s">
        <v>631</v>
      </c>
      <c r="AG118" s="293" t="s">
        <v>202</v>
      </c>
    </row>
    <row r="119" spans="1:33" ht="272.45" customHeight="1" x14ac:dyDescent="0.35">
      <c r="A119" s="111">
        <f t="shared" si="1"/>
        <v>96</v>
      </c>
      <c r="B119" s="112" t="s">
        <v>392</v>
      </c>
      <c r="C119" s="112" t="s">
        <v>202</v>
      </c>
      <c r="D119" s="119">
        <v>80101706</v>
      </c>
      <c r="E119" s="112" t="s">
        <v>395</v>
      </c>
      <c r="F119" s="112" t="s">
        <v>66</v>
      </c>
      <c r="G119" s="112">
        <v>1</v>
      </c>
      <c r="H119" s="121" t="s">
        <v>96</v>
      </c>
      <c r="I119" s="112">
        <v>10.5</v>
      </c>
      <c r="J119" s="112" t="s">
        <v>196</v>
      </c>
      <c r="K119" s="112" t="s">
        <v>105</v>
      </c>
      <c r="L119" s="112" t="s">
        <v>285</v>
      </c>
      <c r="M119" s="235">
        <v>58877280</v>
      </c>
      <c r="N119" s="235">
        <v>58877280</v>
      </c>
      <c r="O119" s="112" t="s">
        <v>71</v>
      </c>
      <c r="P119" s="112" t="s">
        <v>72</v>
      </c>
      <c r="Q119" s="112" t="s">
        <v>235</v>
      </c>
      <c r="S119" s="306" t="s">
        <v>632</v>
      </c>
      <c r="T119" s="290" t="s">
        <v>633</v>
      </c>
      <c r="U119" s="291">
        <v>43853</v>
      </c>
      <c r="V119" s="292" t="s">
        <v>634</v>
      </c>
      <c r="W119" s="293" t="s">
        <v>544</v>
      </c>
      <c r="X119" s="308">
        <v>58877280</v>
      </c>
      <c r="Y119" s="309">
        <v>0</v>
      </c>
      <c r="Z119" s="308">
        <v>58877280</v>
      </c>
      <c r="AA119" s="292" t="s">
        <v>635</v>
      </c>
      <c r="AB119" s="302">
        <v>12220</v>
      </c>
      <c r="AC119" s="300" t="s">
        <v>624</v>
      </c>
      <c r="AD119" s="301">
        <v>43853</v>
      </c>
      <c r="AE119" s="301">
        <v>44172</v>
      </c>
      <c r="AF119" s="293" t="s">
        <v>636</v>
      </c>
      <c r="AG119" s="293" t="s">
        <v>240</v>
      </c>
    </row>
    <row r="120" spans="1:33" s="27" customFormat="1" ht="272.45" customHeight="1" x14ac:dyDescent="0.35">
      <c r="A120" s="111">
        <f t="shared" si="1"/>
        <v>97</v>
      </c>
      <c r="B120" s="112" t="s">
        <v>392</v>
      </c>
      <c r="C120" s="112" t="s">
        <v>202</v>
      </c>
      <c r="D120" s="119">
        <v>80101706</v>
      </c>
      <c r="E120" s="112" t="s">
        <v>396</v>
      </c>
      <c r="F120" s="112" t="s">
        <v>66</v>
      </c>
      <c r="G120" s="112">
        <v>1</v>
      </c>
      <c r="H120" s="121" t="s">
        <v>103</v>
      </c>
      <c r="I120" s="112">
        <v>10.5</v>
      </c>
      <c r="J120" s="112" t="s">
        <v>196</v>
      </c>
      <c r="K120" s="112" t="s">
        <v>105</v>
      </c>
      <c r="L120" s="112" t="s">
        <v>285</v>
      </c>
      <c r="M120" s="235">
        <v>58877280</v>
      </c>
      <c r="N120" s="235">
        <v>58877280</v>
      </c>
      <c r="O120" s="112" t="s">
        <v>71</v>
      </c>
      <c r="P120" s="112" t="s">
        <v>72</v>
      </c>
      <c r="Q120" s="112" t="s">
        <v>235</v>
      </c>
      <c r="R120" s="26"/>
      <c r="S120" s="306" t="s">
        <v>1200</v>
      </c>
      <c r="T120" s="290" t="s">
        <v>1201</v>
      </c>
      <c r="U120" s="307">
        <v>43895</v>
      </c>
      <c r="V120" s="292" t="s">
        <v>1202</v>
      </c>
      <c r="W120" s="293" t="s">
        <v>544</v>
      </c>
      <c r="X120" s="308">
        <v>51333332</v>
      </c>
      <c r="Y120" s="309">
        <v>0</v>
      </c>
      <c r="Z120" s="308">
        <v>51333332</v>
      </c>
      <c r="AA120" s="292" t="s">
        <v>1203</v>
      </c>
      <c r="AB120" s="293"/>
      <c r="AC120" s="292" t="s">
        <v>1204</v>
      </c>
      <c r="AD120" s="291">
        <v>0</v>
      </c>
      <c r="AE120" s="291">
        <v>0</v>
      </c>
      <c r="AF120" s="293" t="s">
        <v>625</v>
      </c>
      <c r="AG120" s="293" t="s">
        <v>202</v>
      </c>
    </row>
    <row r="121" spans="1:33" ht="272.45" customHeight="1" x14ac:dyDescent="0.35">
      <c r="A121" s="111">
        <f t="shared" si="1"/>
        <v>98</v>
      </c>
      <c r="B121" s="112" t="s">
        <v>397</v>
      </c>
      <c r="C121" s="112" t="s">
        <v>236</v>
      </c>
      <c r="D121" s="119">
        <v>80101706</v>
      </c>
      <c r="E121" s="112" t="s">
        <v>398</v>
      </c>
      <c r="F121" s="112" t="s">
        <v>66</v>
      </c>
      <c r="G121" s="112">
        <v>1</v>
      </c>
      <c r="H121" s="121" t="s">
        <v>96</v>
      </c>
      <c r="I121" s="112">
        <v>11</v>
      </c>
      <c r="J121" s="112" t="s">
        <v>196</v>
      </c>
      <c r="K121" s="112" t="s">
        <v>105</v>
      </c>
      <c r="L121" s="112" t="s">
        <v>290</v>
      </c>
      <c r="M121" s="235">
        <v>98232640</v>
      </c>
      <c r="N121" s="235">
        <v>98232640</v>
      </c>
      <c r="O121" s="112" t="s">
        <v>71</v>
      </c>
      <c r="P121" s="112" t="s">
        <v>72</v>
      </c>
      <c r="Q121" s="112" t="s">
        <v>237</v>
      </c>
      <c r="S121" s="306" t="s">
        <v>637</v>
      </c>
      <c r="T121" s="290" t="s">
        <v>638</v>
      </c>
      <c r="U121" s="291">
        <v>43845</v>
      </c>
      <c r="V121" s="292" t="s">
        <v>639</v>
      </c>
      <c r="W121" s="293" t="s">
        <v>544</v>
      </c>
      <c r="X121" s="308">
        <v>98232640</v>
      </c>
      <c r="Y121" s="309">
        <v>0</v>
      </c>
      <c r="Z121" s="308">
        <v>98232640</v>
      </c>
      <c r="AA121" s="292" t="s">
        <v>640</v>
      </c>
      <c r="AB121" s="293">
        <v>2220</v>
      </c>
      <c r="AC121" s="292" t="s">
        <v>538</v>
      </c>
      <c r="AD121" s="291">
        <v>43845</v>
      </c>
      <c r="AE121" s="291">
        <v>44179</v>
      </c>
      <c r="AF121" s="293" t="s">
        <v>641</v>
      </c>
      <c r="AG121" s="293" t="s">
        <v>642</v>
      </c>
    </row>
    <row r="122" spans="1:33" ht="272.45" customHeight="1" x14ac:dyDescent="0.35">
      <c r="A122" s="111">
        <f t="shared" si="1"/>
        <v>99</v>
      </c>
      <c r="B122" s="112" t="s">
        <v>1027</v>
      </c>
      <c r="C122" s="112" t="s">
        <v>236</v>
      </c>
      <c r="D122" s="119">
        <v>80101706</v>
      </c>
      <c r="E122" s="112" t="s">
        <v>399</v>
      </c>
      <c r="F122" s="112" t="s">
        <v>66</v>
      </c>
      <c r="G122" s="112">
        <v>1</v>
      </c>
      <c r="H122" s="121" t="s">
        <v>96</v>
      </c>
      <c r="I122" s="112">
        <v>10.5</v>
      </c>
      <c r="J122" s="112" t="s">
        <v>196</v>
      </c>
      <c r="K122" s="112" t="s">
        <v>105</v>
      </c>
      <c r="L122" s="112" t="s">
        <v>285</v>
      </c>
      <c r="M122" s="235">
        <v>84532510</v>
      </c>
      <c r="N122" s="235">
        <v>84532510</v>
      </c>
      <c r="O122" s="112" t="s">
        <v>71</v>
      </c>
      <c r="P122" s="112" t="s">
        <v>72</v>
      </c>
      <c r="Q122" s="112" t="s">
        <v>234</v>
      </c>
      <c r="S122" s="306" t="s">
        <v>1055</v>
      </c>
      <c r="T122" s="290" t="s">
        <v>1056</v>
      </c>
      <c r="U122" s="291">
        <v>43868</v>
      </c>
      <c r="V122" s="292" t="s">
        <v>1057</v>
      </c>
      <c r="W122" s="293" t="s">
        <v>544</v>
      </c>
      <c r="X122" s="308">
        <v>84532506</v>
      </c>
      <c r="Y122" s="309">
        <v>0</v>
      </c>
      <c r="Z122" s="308">
        <v>84532506</v>
      </c>
      <c r="AA122" s="292" t="s">
        <v>1058</v>
      </c>
      <c r="AB122" s="293">
        <v>18920</v>
      </c>
      <c r="AC122" s="292" t="s">
        <v>1059</v>
      </c>
      <c r="AD122" s="291">
        <v>43868</v>
      </c>
      <c r="AE122" s="291">
        <v>44187</v>
      </c>
      <c r="AF122" s="293" t="s">
        <v>641</v>
      </c>
      <c r="AG122" s="293" t="s">
        <v>642</v>
      </c>
    </row>
    <row r="123" spans="1:33" ht="272.45" customHeight="1" x14ac:dyDescent="0.35">
      <c r="A123" s="111">
        <f t="shared" si="1"/>
        <v>100</v>
      </c>
      <c r="B123" s="112" t="s">
        <v>400</v>
      </c>
      <c r="C123" s="112" t="s">
        <v>236</v>
      </c>
      <c r="D123" s="119">
        <v>80101706</v>
      </c>
      <c r="E123" s="112" t="s">
        <v>401</v>
      </c>
      <c r="F123" s="112" t="s">
        <v>66</v>
      </c>
      <c r="G123" s="112">
        <v>1</v>
      </c>
      <c r="H123" s="121" t="s">
        <v>96</v>
      </c>
      <c r="I123" s="112">
        <v>11.5</v>
      </c>
      <c r="J123" s="112" t="s">
        <v>196</v>
      </c>
      <c r="K123" s="112" t="s">
        <v>105</v>
      </c>
      <c r="L123" s="112" t="s">
        <v>290</v>
      </c>
      <c r="M123" s="235">
        <v>102697760</v>
      </c>
      <c r="N123" s="235">
        <v>102697760</v>
      </c>
      <c r="O123" s="112" t="s">
        <v>71</v>
      </c>
      <c r="P123" s="112" t="s">
        <v>72</v>
      </c>
      <c r="Q123" s="112" t="s">
        <v>234</v>
      </c>
      <c r="S123" s="306" t="s">
        <v>643</v>
      </c>
      <c r="T123" s="290" t="s">
        <v>644</v>
      </c>
      <c r="U123" s="291">
        <v>43839</v>
      </c>
      <c r="V123" s="292" t="s">
        <v>645</v>
      </c>
      <c r="W123" s="293" t="s">
        <v>544</v>
      </c>
      <c r="X123" s="308">
        <v>102697760</v>
      </c>
      <c r="Y123" s="309">
        <v>0</v>
      </c>
      <c r="Z123" s="308">
        <v>102697760</v>
      </c>
      <c r="AA123" s="292" t="s">
        <v>646</v>
      </c>
      <c r="AB123" s="293">
        <v>620</v>
      </c>
      <c r="AC123" s="292" t="s">
        <v>647</v>
      </c>
      <c r="AD123" s="291">
        <v>43839</v>
      </c>
      <c r="AE123" s="291">
        <v>44186</v>
      </c>
      <c r="AF123" s="293" t="s">
        <v>648</v>
      </c>
      <c r="AG123" s="293" t="s">
        <v>642</v>
      </c>
    </row>
    <row r="124" spans="1:33" ht="272.45" customHeight="1" x14ac:dyDescent="0.35">
      <c r="A124" s="111">
        <f t="shared" si="1"/>
        <v>101</v>
      </c>
      <c r="B124" s="112" t="s">
        <v>402</v>
      </c>
      <c r="C124" s="112" t="s">
        <v>236</v>
      </c>
      <c r="D124" s="119">
        <v>80101706</v>
      </c>
      <c r="E124" s="112" t="s">
        <v>403</v>
      </c>
      <c r="F124" s="112" t="s">
        <v>66</v>
      </c>
      <c r="G124" s="112">
        <v>1</v>
      </c>
      <c r="H124" s="121" t="s">
        <v>103</v>
      </c>
      <c r="I124" s="112">
        <v>11</v>
      </c>
      <c r="J124" s="112" t="s">
        <v>196</v>
      </c>
      <c r="K124" s="112" t="s">
        <v>105</v>
      </c>
      <c r="L124" s="112" t="s">
        <v>285</v>
      </c>
      <c r="M124" s="235">
        <v>51400800</v>
      </c>
      <c r="N124" s="235">
        <v>51400800</v>
      </c>
      <c r="O124" s="112" t="s">
        <v>71</v>
      </c>
      <c r="P124" s="112" t="s">
        <v>72</v>
      </c>
      <c r="Q124" s="112" t="s">
        <v>234</v>
      </c>
      <c r="S124" s="306" t="s">
        <v>1088</v>
      </c>
      <c r="T124" s="290" t="s">
        <v>1089</v>
      </c>
      <c r="U124" s="291">
        <v>43879</v>
      </c>
      <c r="V124" s="292" t="s">
        <v>1090</v>
      </c>
      <c r="W124" s="293" t="s">
        <v>544</v>
      </c>
      <c r="X124" s="308">
        <v>51307344</v>
      </c>
      <c r="Y124" s="309">
        <v>0</v>
      </c>
      <c r="Z124" s="308">
        <v>51307344</v>
      </c>
      <c r="AA124" s="292" t="s">
        <v>1091</v>
      </c>
      <c r="AB124" s="293">
        <v>14920</v>
      </c>
      <c r="AC124" s="292" t="s">
        <v>1092</v>
      </c>
      <c r="AD124" s="291">
        <v>43879</v>
      </c>
      <c r="AE124" s="291">
        <v>44186</v>
      </c>
      <c r="AF124" s="293" t="s">
        <v>641</v>
      </c>
      <c r="AG124" s="293" t="s">
        <v>642</v>
      </c>
    </row>
    <row r="125" spans="1:33" ht="272.45" customHeight="1" x14ac:dyDescent="0.35">
      <c r="A125" s="111">
        <f t="shared" si="1"/>
        <v>102</v>
      </c>
      <c r="B125" s="112" t="s">
        <v>400</v>
      </c>
      <c r="C125" s="112" t="s">
        <v>236</v>
      </c>
      <c r="D125" s="119">
        <v>80101706</v>
      </c>
      <c r="E125" s="112" t="s">
        <v>404</v>
      </c>
      <c r="F125" s="112" t="s">
        <v>66</v>
      </c>
      <c r="G125" s="112">
        <v>1</v>
      </c>
      <c r="H125" s="121" t="s">
        <v>96</v>
      </c>
      <c r="I125" s="112">
        <v>10.5</v>
      </c>
      <c r="J125" s="112" t="s">
        <v>196</v>
      </c>
      <c r="K125" s="112" t="s">
        <v>105</v>
      </c>
      <c r="L125" s="112" t="s">
        <v>285</v>
      </c>
      <c r="M125" s="235">
        <v>80138520</v>
      </c>
      <c r="N125" s="235">
        <v>80138520</v>
      </c>
      <c r="O125" s="112" t="s">
        <v>71</v>
      </c>
      <c r="P125" s="112" t="s">
        <v>72</v>
      </c>
      <c r="Q125" s="112" t="s">
        <v>234</v>
      </c>
      <c r="S125" s="306" t="s">
        <v>1069</v>
      </c>
      <c r="T125" s="290" t="s">
        <v>1070</v>
      </c>
      <c r="U125" s="291">
        <v>43868</v>
      </c>
      <c r="V125" s="292" t="s">
        <v>1071</v>
      </c>
      <c r="W125" s="293" t="s">
        <v>544</v>
      </c>
      <c r="X125" s="308">
        <v>80138520</v>
      </c>
      <c r="Y125" s="309">
        <v>0</v>
      </c>
      <c r="Z125" s="308">
        <v>80138520</v>
      </c>
      <c r="AA125" s="292" t="s">
        <v>1072</v>
      </c>
      <c r="AB125" s="293">
        <v>15020</v>
      </c>
      <c r="AC125" s="292" t="s">
        <v>1059</v>
      </c>
      <c r="AD125" s="291">
        <v>43868</v>
      </c>
      <c r="AE125" s="291">
        <v>44187</v>
      </c>
      <c r="AF125" s="293" t="s">
        <v>641</v>
      </c>
      <c r="AG125" s="293" t="s">
        <v>642</v>
      </c>
    </row>
    <row r="126" spans="1:33" ht="272.45" customHeight="1" x14ac:dyDescent="0.35">
      <c r="A126" s="111">
        <f t="shared" si="1"/>
        <v>103</v>
      </c>
      <c r="B126" s="112" t="s">
        <v>374</v>
      </c>
      <c r="C126" s="112" t="s">
        <v>236</v>
      </c>
      <c r="D126" s="119">
        <v>80101706</v>
      </c>
      <c r="E126" s="112" t="s">
        <v>405</v>
      </c>
      <c r="F126" s="112" t="s">
        <v>66</v>
      </c>
      <c r="G126" s="112">
        <v>1</v>
      </c>
      <c r="H126" s="121" t="s">
        <v>96</v>
      </c>
      <c r="I126" s="112">
        <v>10.5</v>
      </c>
      <c r="J126" s="112" t="s">
        <v>196</v>
      </c>
      <c r="K126" s="112" t="s">
        <v>105</v>
      </c>
      <c r="L126" s="112" t="s">
        <v>287</v>
      </c>
      <c r="M126" s="235">
        <v>76322400</v>
      </c>
      <c r="N126" s="235">
        <v>76322400</v>
      </c>
      <c r="O126" s="112" t="s">
        <v>71</v>
      </c>
      <c r="P126" s="112" t="s">
        <v>72</v>
      </c>
      <c r="Q126" s="112" t="s">
        <v>234</v>
      </c>
      <c r="S126" s="306" t="s">
        <v>1060</v>
      </c>
      <c r="T126" s="290" t="s">
        <v>1061</v>
      </c>
      <c r="U126" s="291">
        <v>43868</v>
      </c>
      <c r="V126" s="292" t="s">
        <v>1062</v>
      </c>
      <c r="W126" s="293" t="s">
        <v>544</v>
      </c>
      <c r="X126" s="308">
        <v>76322400</v>
      </c>
      <c r="Y126" s="309">
        <v>0</v>
      </c>
      <c r="Z126" s="308">
        <v>76322400</v>
      </c>
      <c r="AA126" s="292" t="s">
        <v>1063</v>
      </c>
      <c r="AB126" s="293">
        <v>19120</v>
      </c>
      <c r="AC126" s="292" t="s">
        <v>1059</v>
      </c>
      <c r="AD126" s="291">
        <v>43868</v>
      </c>
      <c r="AE126" s="291">
        <v>44187</v>
      </c>
      <c r="AF126" s="293" t="s">
        <v>641</v>
      </c>
      <c r="AG126" s="293" t="s">
        <v>642</v>
      </c>
    </row>
    <row r="127" spans="1:33" ht="272.45" customHeight="1" x14ac:dyDescent="0.35">
      <c r="A127" s="111">
        <f t="shared" si="1"/>
        <v>104</v>
      </c>
      <c r="B127" s="112" t="s">
        <v>379</v>
      </c>
      <c r="C127" s="112" t="s">
        <v>238</v>
      </c>
      <c r="D127" s="119">
        <v>80101706</v>
      </c>
      <c r="E127" s="112" t="s">
        <v>406</v>
      </c>
      <c r="F127" s="112" t="s">
        <v>66</v>
      </c>
      <c r="G127" s="112">
        <v>1</v>
      </c>
      <c r="H127" s="121" t="s">
        <v>96</v>
      </c>
      <c r="I127" s="112">
        <v>11</v>
      </c>
      <c r="J127" s="112" t="s">
        <v>196</v>
      </c>
      <c r="K127" s="112" t="s">
        <v>105</v>
      </c>
      <c r="L127" s="112" t="s">
        <v>287</v>
      </c>
      <c r="M127" s="235">
        <v>75387840</v>
      </c>
      <c r="N127" s="235">
        <v>75387840</v>
      </c>
      <c r="O127" s="112" t="s">
        <v>71</v>
      </c>
      <c r="P127" s="112" t="s">
        <v>72</v>
      </c>
      <c r="Q127" s="112" t="s">
        <v>124</v>
      </c>
      <c r="S127" s="306" t="s">
        <v>649</v>
      </c>
      <c r="T127" s="290" t="s">
        <v>650</v>
      </c>
      <c r="U127" s="291">
        <v>43861</v>
      </c>
      <c r="V127" s="292" t="s">
        <v>651</v>
      </c>
      <c r="W127" s="293" t="s">
        <v>544</v>
      </c>
      <c r="X127" s="308">
        <v>72506280</v>
      </c>
      <c r="Y127" s="309">
        <v>0</v>
      </c>
      <c r="Z127" s="308">
        <v>72506280</v>
      </c>
      <c r="AA127" s="292" t="s">
        <v>652</v>
      </c>
      <c r="AB127" s="302">
        <v>13620</v>
      </c>
      <c r="AC127" s="300" t="s">
        <v>995</v>
      </c>
      <c r="AD127" s="301">
        <v>43861</v>
      </c>
      <c r="AE127" s="301">
        <v>44179</v>
      </c>
      <c r="AF127" s="314" t="s">
        <v>653</v>
      </c>
      <c r="AG127" s="302" t="s">
        <v>240</v>
      </c>
    </row>
    <row r="128" spans="1:33" ht="272.45" customHeight="1" x14ac:dyDescent="0.35">
      <c r="A128" s="111">
        <f t="shared" si="1"/>
        <v>105</v>
      </c>
      <c r="B128" s="112" t="s">
        <v>379</v>
      </c>
      <c r="C128" s="112" t="s">
        <v>238</v>
      </c>
      <c r="D128" s="119">
        <v>80101706</v>
      </c>
      <c r="E128" s="112" t="s">
        <v>407</v>
      </c>
      <c r="F128" s="112" t="s">
        <v>66</v>
      </c>
      <c r="G128" s="112">
        <v>1</v>
      </c>
      <c r="H128" s="121" t="s">
        <v>96</v>
      </c>
      <c r="I128" s="112">
        <v>10.5</v>
      </c>
      <c r="J128" s="112" t="s">
        <v>196</v>
      </c>
      <c r="K128" s="112" t="s">
        <v>105</v>
      </c>
      <c r="L128" s="112" t="s">
        <v>287</v>
      </c>
      <c r="M128" s="235">
        <v>71961120</v>
      </c>
      <c r="N128" s="235">
        <v>71961120</v>
      </c>
      <c r="O128" s="112" t="s">
        <v>71</v>
      </c>
      <c r="P128" s="112" t="s">
        <v>72</v>
      </c>
      <c r="Q128" s="112" t="s">
        <v>124</v>
      </c>
      <c r="S128" s="306" t="s">
        <v>1049</v>
      </c>
      <c r="T128" s="290" t="s">
        <v>1050</v>
      </c>
      <c r="U128" s="291">
        <v>43868</v>
      </c>
      <c r="V128" s="292" t="s">
        <v>1051</v>
      </c>
      <c r="W128" s="293" t="s">
        <v>544</v>
      </c>
      <c r="X128" s="308">
        <v>71961120</v>
      </c>
      <c r="Y128" s="309">
        <v>0</v>
      </c>
      <c r="Z128" s="308">
        <v>71961120</v>
      </c>
      <c r="AA128" s="292" t="s">
        <v>1052</v>
      </c>
      <c r="AB128" s="293">
        <v>17220</v>
      </c>
      <c r="AC128" s="292" t="s">
        <v>1053</v>
      </c>
      <c r="AD128" s="291">
        <v>43868</v>
      </c>
      <c r="AE128" s="291">
        <v>44187</v>
      </c>
      <c r="AF128" s="293" t="s">
        <v>1054</v>
      </c>
      <c r="AG128" s="293" t="s">
        <v>238</v>
      </c>
    </row>
    <row r="129" spans="1:33" ht="272.45" customHeight="1" x14ac:dyDescent="0.35">
      <c r="A129" s="111">
        <f t="shared" si="1"/>
        <v>106</v>
      </c>
      <c r="B129" s="112" t="s">
        <v>387</v>
      </c>
      <c r="C129" s="112" t="s">
        <v>218</v>
      </c>
      <c r="D129" s="119">
        <v>80101706</v>
      </c>
      <c r="E129" s="112" t="s">
        <v>408</v>
      </c>
      <c r="F129" s="112" t="s">
        <v>66</v>
      </c>
      <c r="G129" s="112">
        <v>1</v>
      </c>
      <c r="H129" s="121" t="s">
        <v>96</v>
      </c>
      <c r="I129" s="112">
        <v>11</v>
      </c>
      <c r="J129" s="112" t="s">
        <v>196</v>
      </c>
      <c r="K129" s="112" t="s">
        <v>105</v>
      </c>
      <c r="L129" s="112" t="s">
        <v>287</v>
      </c>
      <c r="M129" s="235">
        <v>28556000</v>
      </c>
      <c r="N129" s="235">
        <v>28556000</v>
      </c>
      <c r="O129" s="112" t="s">
        <v>71</v>
      </c>
      <c r="P129" s="112" t="s">
        <v>72</v>
      </c>
      <c r="Q129" s="112" t="s">
        <v>239</v>
      </c>
      <c r="S129" s="306" t="s">
        <v>654</v>
      </c>
      <c r="T129" s="290" t="s">
        <v>655</v>
      </c>
      <c r="U129" s="291">
        <v>43851</v>
      </c>
      <c r="V129" s="292" t="s">
        <v>656</v>
      </c>
      <c r="W129" s="293" t="s">
        <v>544</v>
      </c>
      <c r="X129" s="308">
        <v>28556000</v>
      </c>
      <c r="Y129" s="309">
        <v>0</v>
      </c>
      <c r="Z129" s="308">
        <v>28556000</v>
      </c>
      <c r="AA129" s="292" t="s">
        <v>657</v>
      </c>
      <c r="AB129" s="293">
        <v>9820</v>
      </c>
      <c r="AC129" s="292" t="s">
        <v>658</v>
      </c>
      <c r="AD129" s="291">
        <v>43851</v>
      </c>
      <c r="AE129" s="291">
        <v>44185</v>
      </c>
      <c r="AF129" s="293" t="s">
        <v>659</v>
      </c>
      <c r="AG129" s="293" t="s">
        <v>660</v>
      </c>
    </row>
    <row r="130" spans="1:33" ht="272.45" customHeight="1" x14ac:dyDescent="0.35">
      <c r="A130" s="111">
        <f t="shared" si="1"/>
        <v>107</v>
      </c>
      <c r="B130" s="112" t="s">
        <v>387</v>
      </c>
      <c r="C130" s="112" t="s">
        <v>218</v>
      </c>
      <c r="D130" s="119">
        <v>80101706</v>
      </c>
      <c r="E130" s="112" t="s">
        <v>409</v>
      </c>
      <c r="F130" s="112" t="s">
        <v>66</v>
      </c>
      <c r="G130" s="112">
        <v>1</v>
      </c>
      <c r="H130" s="121" t="s">
        <v>96</v>
      </c>
      <c r="I130" s="112">
        <v>11</v>
      </c>
      <c r="J130" s="112" t="s">
        <v>196</v>
      </c>
      <c r="K130" s="112" t="s">
        <v>105</v>
      </c>
      <c r="L130" s="112" t="s">
        <v>287</v>
      </c>
      <c r="M130" s="235">
        <v>28556000</v>
      </c>
      <c r="N130" s="235">
        <v>28556000</v>
      </c>
      <c r="O130" s="112" t="s">
        <v>71</v>
      </c>
      <c r="P130" s="112" t="s">
        <v>72</v>
      </c>
      <c r="Q130" s="112" t="s">
        <v>239</v>
      </c>
      <c r="S130" s="306" t="s">
        <v>661</v>
      </c>
      <c r="T130" s="290" t="s">
        <v>662</v>
      </c>
      <c r="U130" s="291">
        <v>43851</v>
      </c>
      <c r="V130" s="292" t="s">
        <v>656</v>
      </c>
      <c r="W130" s="293" t="s">
        <v>544</v>
      </c>
      <c r="X130" s="308">
        <v>28556000</v>
      </c>
      <c r="Y130" s="309">
        <v>0</v>
      </c>
      <c r="Z130" s="308">
        <v>28556000</v>
      </c>
      <c r="AA130" s="292" t="s">
        <v>657</v>
      </c>
      <c r="AB130" s="293">
        <v>9920</v>
      </c>
      <c r="AC130" s="292" t="s">
        <v>538</v>
      </c>
      <c r="AD130" s="291">
        <v>43851</v>
      </c>
      <c r="AE130" s="291">
        <v>44185</v>
      </c>
      <c r="AF130" s="293" t="s">
        <v>659</v>
      </c>
      <c r="AG130" s="293" t="s">
        <v>660</v>
      </c>
    </row>
    <row r="131" spans="1:33" ht="272.45" customHeight="1" x14ac:dyDescent="0.35">
      <c r="A131" s="111">
        <f t="shared" si="1"/>
        <v>108</v>
      </c>
      <c r="B131" s="112" t="s">
        <v>387</v>
      </c>
      <c r="C131" s="112" t="s">
        <v>218</v>
      </c>
      <c r="D131" s="119">
        <v>80101706</v>
      </c>
      <c r="E131" s="112" t="s">
        <v>410</v>
      </c>
      <c r="F131" s="112" t="s">
        <v>66</v>
      </c>
      <c r="G131" s="112">
        <v>1</v>
      </c>
      <c r="H131" s="121" t="s">
        <v>96</v>
      </c>
      <c r="I131" s="112">
        <v>11</v>
      </c>
      <c r="J131" s="112" t="s">
        <v>196</v>
      </c>
      <c r="K131" s="112" t="s">
        <v>105</v>
      </c>
      <c r="L131" s="112" t="s">
        <v>287</v>
      </c>
      <c r="M131" s="235">
        <v>28556000</v>
      </c>
      <c r="N131" s="235">
        <v>28556000</v>
      </c>
      <c r="O131" s="112" t="s">
        <v>71</v>
      </c>
      <c r="P131" s="112" t="s">
        <v>72</v>
      </c>
      <c r="Q131" s="112" t="s">
        <v>239</v>
      </c>
      <c r="S131" s="306" t="s">
        <v>663</v>
      </c>
      <c r="T131" s="290" t="s">
        <v>664</v>
      </c>
      <c r="U131" s="291">
        <v>43851</v>
      </c>
      <c r="V131" s="292" t="s">
        <v>656</v>
      </c>
      <c r="W131" s="293" t="s">
        <v>544</v>
      </c>
      <c r="X131" s="308">
        <v>28556000</v>
      </c>
      <c r="Y131" s="309">
        <v>0</v>
      </c>
      <c r="Z131" s="308">
        <v>28556000</v>
      </c>
      <c r="AA131" s="292" t="s">
        <v>657</v>
      </c>
      <c r="AB131" s="293">
        <v>10020</v>
      </c>
      <c r="AC131" s="292" t="s">
        <v>658</v>
      </c>
      <c r="AD131" s="291">
        <v>43851</v>
      </c>
      <c r="AE131" s="291">
        <v>44185</v>
      </c>
      <c r="AF131" s="293" t="s">
        <v>659</v>
      </c>
      <c r="AG131" s="293" t="s">
        <v>660</v>
      </c>
    </row>
    <row r="132" spans="1:33" ht="272.45" customHeight="1" x14ac:dyDescent="0.35">
      <c r="A132" s="111">
        <f t="shared" si="1"/>
        <v>109</v>
      </c>
      <c r="B132" s="112" t="s">
        <v>387</v>
      </c>
      <c r="C132" s="112" t="s">
        <v>218</v>
      </c>
      <c r="D132" s="119">
        <v>80101706</v>
      </c>
      <c r="E132" s="112" t="s">
        <v>411</v>
      </c>
      <c r="F132" s="112" t="s">
        <v>66</v>
      </c>
      <c r="G132" s="112">
        <v>1</v>
      </c>
      <c r="H132" s="121" t="s">
        <v>103</v>
      </c>
      <c r="I132" s="112">
        <v>11</v>
      </c>
      <c r="J132" s="112" t="s">
        <v>196</v>
      </c>
      <c r="K132" s="112" t="s">
        <v>105</v>
      </c>
      <c r="L132" s="112" t="s">
        <v>287</v>
      </c>
      <c r="M132" s="235">
        <v>51400800</v>
      </c>
      <c r="N132" s="235">
        <v>51400800</v>
      </c>
      <c r="O132" s="112" t="s">
        <v>71</v>
      </c>
      <c r="P132" s="112" t="s">
        <v>72</v>
      </c>
      <c r="Q132" s="112" t="s">
        <v>239</v>
      </c>
      <c r="S132" s="306" t="s">
        <v>1093</v>
      </c>
      <c r="T132" s="290" t="s">
        <v>1094</v>
      </c>
      <c r="U132" s="291">
        <v>43873</v>
      </c>
      <c r="V132" s="292" t="s">
        <v>1095</v>
      </c>
      <c r="W132" s="293" t="s">
        <v>544</v>
      </c>
      <c r="X132" s="308">
        <v>51400800</v>
      </c>
      <c r="Y132" s="309">
        <v>0</v>
      </c>
      <c r="Z132" s="308">
        <v>51400800</v>
      </c>
      <c r="AA132" s="292" t="s">
        <v>1096</v>
      </c>
      <c r="AB132" s="293">
        <v>5620</v>
      </c>
      <c r="AC132" s="292" t="s">
        <v>1097</v>
      </c>
      <c r="AD132" s="291">
        <v>43874</v>
      </c>
      <c r="AE132" s="291">
        <v>44177</v>
      </c>
      <c r="AF132" s="293" t="s">
        <v>659</v>
      </c>
      <c r="AG132" s="293" t="s">
        <v>660</v>
      </c>
    </row>
    <row r="133" spans="1:33" ht="272.45" customHeight="1" x14ac:dyDescent="0.35">
      <c r="A133" s="111">
        <f t="shared" si="1"/>
        <v>110</v>
      </c>
      <c r="B133" s="112" t="s">
        <v>387</v>
      </c>
      <c r="C133" s="112" t="s">
        <v>218</v>
      </c>
      <c r="D133" s="119">
        <v>80101706</v>
      </c>
      <c r="E133" s="112" t="s">
        <v>529</v>
      </c>
      <c r="F133" s="112" t="s">
        <v>66</v>
      </c>
      <c r="G133" s="112">
        <v>1</v>
      </c>
      <c r="H133" s="121" t="s">
        <v>96</v>
      </c>
      <c r="I133" s="112">
        <v>11</v>
      </c>
      <c r="J133" s="112" t="s">
        <v>196</v>
      </c>
      <c r="K133" s="112" t="s">
        <v>105</v>
      </c>
      <c r="L133" s="112" t="s">
        <v>287</v>
      </c>
      <c r="M133" s="235">
        <v>36300000</v>
      </c>
      <c r="N133" s="235">
        <v>36300000</v>
      </c>
      <c r="O133" s="112" t="s">
        <v>71</v>
      </c>
      <c r="P133" s="112" t="s">
        <v>72</v>
      </c>
      <c r="Q133" s="112" t="s">
        <v>239</v>
      </c>
      <c r="S133" s="306" t="s">
        <v>665</v>
      </c>
      <c r="T133" s="290" t="s">
        <v>666</v>
      </c>
      <c r="U133" s="291">
        <v>43851</v>
      </c>
      <c r="V133" s="292" t="s">
        <v>667</v>
      </c>
      <c r="W133" s="293" t="s">
        <v>544</v>
      </c>
      <c r="X133" s="308">
        <v>36300000</v>
      </c>
      <c r="Y133" s="309">
        <v>0</v>
      </c>
      <c r="Z133" s="308">
        <v>36300000</v>
      </c>
      <c r="AA133" s="292" t="s">
        <v>668</v>
      </c>
      <c r="AB133" s="293">
        <v>10120</v>
      </c>
      <c r="AC133" s="292" t="s">
        <v>669</v>
      </c>
      <c r="AD133" s="291">
        <v>43851</v>
      </c>
      <c r="AE133" s="291">
        <v>44184</v>
      </c>
      <c r="AF133" s="293" t="s">
        <v>659</v>
      </c>
      <c r="AG133" s="293" t="s">
        <v>660</v>
      </c>
    </row>
    <row r="134" spans="1:33" ht="272.45" customHeight="1" x14ac:dyDescent="0.35">
      <c r="A134" s="111">
        <f t="shared" si="1"/>
        <v>111</v>
      </c>
      <c r="B134" s="112" t="s">
        <v>387</v>
      </c>
      <c r="C134" s="112" t="s">
        <v>218</v>
      </c>
      <c r="D134" s="119">
        <v>80101706</v>
      </c>
      <c r="E134" s="112" t="s">
        <v>412</v>
      </c>
      <c r="F134" s="112" t="s">
        <v>66</v>
      </c>
      <c r="G134" s="112">
        <v>1</v>
      </c>
      <c r="H134" s="121" t="s">
        <v>96</v>
      </c>
      <c r="I134" s="112">
        <v>11</v>
      </c>
      <c r="J134" s="112" t="s">
        <v>196</v>
      </c>
      <c r="K134" s="112" t="s">
        <v>105</v>
      </c>
      <c r="L134" s="112" t="s">
        <v>287</v>
      </c>
      <c r="M134" s="235">
        <v>21131440</v>
      </c>
      <c r="N134" s="235">
        <v>21131440</v>
      </c>
      <c r="O134" s="112" t="s">
        <v>71</v>
      </c>
      <c r="P134" s="112" t="s">
        <v>72</v>
      </c>
      <c r="Q134" s="112" t="s">
        <v>239</v>
      </c>
      <c r="S134" s="306" t="s">
        <v>670</v>
      </c>
      <c r="T134" s="290" t="s">
        <v>671</v>
      </c>
      <c r="U134" s="291">
        <v>43853</v>
      </c>
      <c r="V134" s="292" t="s">
        <v>672</v>
      </c>
      <c r="W134" s="293" t="s">
        <v>536</v>
      </c>
      <c r="X134" s="308">
        <v>21131400</v>
      </c>
      <c r="Y134" s="309"/>
      <c r="Z134" s="308">
        <v>21131400</v>
      </c>
      <c r="AA134" s="292" t="s">
        <v>673</v>
      </c>
      <c r="AB134" s="302">
        <v>12920</v>
      </c>
      <c r="AC134" s="300" t="s">
        <v>674</v>
      </c>
      <c r="AD134" s="301">
        <v>43853</v>
      </c>
      <c r="AE134" s="301">
        <v>44187</v>
      </c>
      <c r="AF134" s="293" t="s">
        <v>659</v>
      </c>
      <c r="AG134" s="293" t="s">
        <v>660</v>
      </c>
    </row>
    <row r="135" spans="1:33" ht="272.45" customHeight="1" x14ac:dyDescent="0.35">
      <c r="A135" s="111">
        <f t="shared" si="1"/>
        <v>112</v>
      </c>
      <c r="B135" s="112" t="s">
        <v>387</v>
      </c>
      <c r="C135" s="112" t="s">
        <v>218</v>
      </c>
      <c r="D135" s="119">
        <v>80101706</v>
      </c>
      <c r="E135" s="112" t="s">
        <v>413</v>
      </c>
      <c r="F135" s="112" t="s">
        <v>66</v>
      </c>
      <c r="G135" s="112">
        <v>1</v>
      </c>
      <c r="H135" s="121" t="s">
        <v>96</v>
      </c>
      <c r="I135" s="112">
        <v>11</v>
      </c>
      <c r="J135" s="112" t="s">
        <v>196</v>
      </c>
      <c r="K135" s="112" t="s">
        <v>105</v>
      </c>
      <c r="L135" s="112" t="s">
        <v>287</v>
      </c>
      <c r="M135" s="235">
        <v>101200000</v>
      </c>
      <c r="N135" s="235">
        <v>101200000</v>
      </c>
      <c r="O135" s="112" t="s">
        <v>71</v>
      </c>
      <c r="P135" s="112" t="s">
        <v>72</v>
      </c>
      <c r="Q135" s="112" t="s">
        <v>239</v>
      </c>
      <c r="S135" s="306" t="s">
        <v>675</v>
      </c>
      <c r="T135" s="290" t="s">
        <v>676</v>
      </c>
      <c r="U135" s="291">
        <v>43847</v>
      </c>
      <c r="V135" s="292" t="s">
        <v>677</v>
      </c>
      <c r="W135" s="293" t="s">
        <v>544</v>
      </c>
      <c r="X135" s="308">
        <v>101200000</v>
      </c>
      <c r="Y135" s="309">
        <v>0</v>
      </c>
      <c r="Z135" s="308">
        <v>101200000</v>
      </c>
      <c r="AA135" s="292" t="s">
        <v>678</v>
      </c>
      <c r="AB135" s="293">
        <v>5720</v>
      </c>
      <c r="AC135" s="292" t="s">
        <v>679</v>
      </c>
      <c r="AD135" s="291">
        <v>43850</v>
      </c>
      <c r="AE135" s="291">
        <v>44165</v>
      </c>
      <c r="AF135" s="293" t="s">
        <v>659</v>
      </c>
      <c r="AG135" s="293" t="s">
        <v>660</v>
      </c>
    </row>
    <row r="136" spans="1:33" ht="272.45" customHeight="1" x14ac:dyDescent="0.35">
      <c r="A136" s="111">
        <f t="shared" si="1"/>
        <v>113</v>
      </c>
      <c r="B136" s="112" t="s">
        <v>387</v>
      </c>
      <c r="C136" s="112" t="s">
        <v>218</v>
      </c>
      <c r="D136" s="119">
        <v>80101706</v>
      </c>
      <c r="E136" s="112" t="s">
        <v>414</v>
      </c>
      <c r="F136" s="112" t="s">
        <v>66</v>
      </c>
      <c r="G136" s="112">
        <v>1</v>
      </c>
      <c r="H136" s="121" t="s">
        <v>96</v>
      </c>
      <c r="I136" s="112">
        <v>11</v>
      </c>
      <c r="J136" s="112" t="s">
        <v>196</v>
      </c>
      <c r="K136" s="112" t="s">
        <v>105</v>
      </c>
      <c r="L136" s="112" t="s">
        <v>287</v>
      </c>
      <c r="M136" s="235">
        <v>67100000</v>
      </c>
      <c r="N136" s="235">
        <v>67100000</v>
      </c>
      <c r="O136" s="112" t="s">
        <v>71</v>
      </c>
      <c r="P136" s="112" t="s">
        <v>72</v>
      </c>
      <c r="Q136" s="112" t="s">
        <v>239</v>
      </c>
      <c r="S136" s="306" t="s">
        <v>680</v>
      </c>
      <c r="T136" s="290" t="s">
        <v>681</v>
      </c>
      <c r="U136" s="291">
        <v>43851</v>
      </c>
      <c r="V136" s="292" t="s">
        <v>682</v>
      </c>
      <c r="W136" s="293" t="s">
        <v>544</v>
      </c>
      <c r="X136" s="308">
        <v>66906020</v>
      </c>
      <c r="Y136" s="309">
        <v>0</v>
      </c>
      <c r="Z136" s="308">
        <v>66906020</v>
      </c>
      <c r="AA136" s="292" t="s">
        <v>683</v>
      </c>
      <c r="AB136" s="293">
        <v>10220</v>
      </c>
      <c r="AC136" s="292" t="s">
        <v>684</v>
      </c>
      <c r="AD136" s="291">
        <v>43851</v>
      </c>
      <c r="AE136" s="291">
        <v>44171</v>
      </c>
      <c r="AF136" s="293" t="s">
        <v>659</v>
      </c>
      <c r="AG136" s="293" t="s">
        <v>660</v>
      </c>
    </row>
    <row r="137" spans="1:33" ht="272.45" customHeight="1" x14ac:dyDescent="0.35">
      <c r="A137" s="111">
        <f t="shared" si="1"/>
        <v>114</v>
      </c>
      <c r="B137" s="112" t="s">
        <v>387</v>
      </c>
      <c r="C137" s="112" t="s">
        <v>218</v>
      </c>
      <c r="D137" s="119">
        <v>80101706</v>
      </c>
      <c r="E137" s="112" t="s">
        <v>415</v>
      </c>
      <c r="F137" s="112" t="s">
        <v>66</v>
      </c>
      <c r="G137" s="112">
        <v>1</v>
      </c>
      <c r="H137" s="121" t="s">
        <v>96</v>
      </c>
      <c r="I137" s="112">
        <v>11</v>
      </c>
      <c r="J137" s="112" t="s">
        <v>196</v>
      </c>
      <c r="K137" s="112" t="s">
        <v>105</v>
      </c>
      <c r="L137" s="112" t="s">
        <v>287</v>
      </c>
      <c r="M137" s="235">
        <v>53900000</v>
      </c>
      <c r="N137" s="235">
        <v>53900000</v>
      </c>
      <c r="O137" s="112" t="s">
        <v>71</v>
      </c>
      <c r="P137" s="112" t="s">
        <v>72</v>
      </c>
      <c r="Q137" s="112" t="s">
        <v>239</v>
      </c>
      <c r="S137" s="306" t="s">
        <v>685</v>
      </c>
      <c r="T137" s="290" t="s">
        <v>686</v>
      </c>
      <c r="U137" s="291">
        <v>43853</v>
      </c>
      <c r="V137" s="292" t="s">
        <v>687</v>
      </c>
      <c r="W137" s="293" t="s">
        <v>544</v>
      </c>
      <c r="X137" s="308">
        <v>53744180</v>
      </c>
      <c r="Y137" s="309">
        <v>0</v>
      </c>
      <c r="Z137" s="308">
        <v>53744180</v>
      </c>
      <c r="AA137" s="292" t="s">
        <v>688</v>
      </c>
      <c r="AB137" s="293">
        <v>10320</v>
      </c>
      <c r="AC137" s="292" t="s">
        <v>689</v>
      </c>
      <c r="AD137" s="291">
        <v>43853</v>
      </c>
      <c r="AE137" s="291">
        <v>44173</v>
      </c>
      <c r="AF137" s="293" t="s">
        <v>659</v>
      </c>
      <c r="AG137" s="293" t="s">
        <v>660</v>
      </c>
    </row>
    <row r="138" spans="1:33" ht="272.45" customHeight="1" x14ac:dyDescent="0.35">
      <c r="A138" s="111">
        <f t="shared" si="1"/>
        <v>115</v>
      </c>
      <c r="B138" s="112" t="s">
        <v>387</v>
      </c>
      <c r="C138" s="112" t="s">
        <v>218</v>
      </c>
      <c r="D138" s="119">
        <v>80101706</v>
      </c>
      <c r="E138" s="112" t="s">
        <v>416</v>
      </c>
      <c r="F138" s="112" t="s">
        <v>66</v>
      </c>
      <c r="G138" s="112">
        <v>1</v>
      </c>
      <c r="H138" s="121" t="s">
        <v>96</v>
      </c>
      <c r="I138" s="112">
        <v>11</v>
      </c>
      <c r="J138" s="112" t="s">
        <v>196</v>
      </c>
      <c r="K138" s="112" t="s">
        <v>105</v>
      </c>
      <c r="L138" s="112" t="s">
        <v>287</v>
      </c>
      <c r="M138" s="235">
        <v>67100000</v>
      </c>
      <c r="N138" s="235">
        <v>67100000</v>
      </c>
      <c r="O138" s="112" t="s">
        <v>71</v>
      </c>
      <c r="P138" s="112" t="s">
        <v>72</v>
      </c>
      <c r="Q138" s="112" t="s">
        <v>239</v>
      </c>
      <c r="S138" s="306" t="s">
        <v>690</v>
      </c>
      <c r="T138" s="290" t="s">
        <v>691</v>
      </c>
      <c r="U138" s="291">
        <v>43851</v>
      </c>
      <c r="V138" s="292" t="s">
        <v>692</v>
      </c>
      <c r="W138" s="293" t="s">
        <v>544</v>
      </c>
      <c r="X138" s="308">
        <v>66906020</v>
      </c>
      <c r="Y138" s="309">
        <v>0</v>
      </c>
      <c r="Z138" s="308">
        <v>66906020</v>
      </c>
      <c r="AA138" s="292" t="s">
        <v>693</v>
      </c>
      <c r="AB138" s="293">
        <v>5820</v>
      </c>
      <c r="AC138" s="292" t="s">
        <v>684</v>
      </c>
      <c r="AD138" s="291">
        <v>43851</v>
      </c>
      <c r="AE138" s="291">
        <v>44171</v>
      </c>
      <c r="AF138" s="293" t="s">
        <v>659</v>
      </c>
      <c r="AG138" s="293" t="s">
        <v>660</v>
      </c>
    </row>
    <row r="139" spans="1:33" ht="272.45" customHeight="1" x14ac:dyDescent="0.35">
      <c r="A139" s="111">
        <f t="shared" si="1"/>
        <v>116</v>
      </c>
      <c r="B139" s="112" t="s">
        <v>387</v>
      </c>
      <c r="C139" s="112" t="s">
        <v>218</v>
      </c>
      <c r="D139" s="119">
        <v>80101706</v>
      </c>
      <c r="E139" s="112" t="s">
        <v>417</v>
      </c>
      <c r="F139" s="112" t="s">
        <v>66</v>
      </c>
      <c r="G139" s="112">
        <v>1</v>
      </c>
      <c r="H139" s="121" t="s">
        <v>96</v>
      </c>
      <c r="I139" s="112">
        <v>11</v>
      </c>
      <c r="J139" s="112" t="s">
        <v>196</v>
      </c>
      <c r="K139" s="112" t="s">
        <v>105</v>
      </c>
      <c r="L139" s="112" t="s">
        <v>287</v>
      </c>
      <c r="M139" s="235">
        <v>67100000</v>
      </c>
      <c r="N139" s="235">
        <v>67100000</v>
      </c>
      <c r="O139" s="112" t="s">
        <v>71</v>
      </c>
      <c r="P139" s="112" t="s">
        <v>72</v>
      </c>
      <c r="Q139" s="112" t="s">
        <v>239</v>
      </c>
      <c r="S139" s="306" t="s">
        <v>694</v>
      </c>
      <c r="T139" s="290" t="s">
        <v>695</v>
      </c>
      <c r="U139" s="291">
        <v>43853</v>
      </c>
      <c r="V139" s="292" t="s">
        <v>696</v>
      </c>
      <c r="W139" s="293" t="s">
        <v>544</v>
      </c>
      <c r="X139" s="308">
        <v>66906020</v>
      </c>
      <c r="Y139" s="309">
        <v>0</v>
      </c>
      <c r="Z139" s="308">
        <v>66906020</v>
      </c>
      <c r="AA139" s="292" t="s">
        <v>697</v>
      </c>
      <c r="AB139" s="293">
        <v>12820</v>
      </c>
      <c r="AC139" s="292" t="s">
        <v>698</v>
      </c>
      <c r="AD139" s="291">
        <v>43853</v>
      </c>
      <c r="AE139" s="291">
        <v>44173</v>
      </c>
      <c r="AF139" s="293" t="s">
        <v>659</v>
      </c>
      <c r="AG139" s="293" t="s">
        <v>660</v>
      </c>
    </row>
    <row r="140" spans="1:33" ht="272.45" customHeight="1" x14ac:dyDescent="0.35">
      <c r="A140" s="111">
        <f t="shared" si="1"/>
        <v>117</v>
      </c>
      <c r="B140" s="112" t="s">
        <v>294</v>
      </c>
      <c r="C140" s="112" t="s">
        <v>193</v>
      </c>
      <c r="D140" s="119">
        <v>80101706</v>
      </c>
      <c r="E140" s="112" t="s">
        <v>418</v>
      </c>
      <c r="F140" s="112" t="s">
        <v>66</v>
      </c>
      <c r="G140" s="112">
        <v>1</v>
      </c>
      <c r="H140" s="121" t="s">
        <v>96</v>
      </c>
      <c r="I140" s="112">
        <v>11.5</v>
      </c>
      <c r="J140" s="112" t="s">
        <v>196</v>
      </c>
      <c r="K140" s="112" t="s">
        <v>105</v>
      </c>
      <c r="L140" s="112" t="s">
        <v>290</v>
      </c>
      <c r="M140" s="235">
        <v>104489000</v>
      </c>
      <c r="N140" s="235">
        <v>104489000</v>
      </c>
      <c r="O140" s="112" t="s">
        <v>71</v>
      </c>
      <c r="P140" s="112" t="s">
        <v>72</v>
      </c>
      <c r="Q140" s="112" t="s">
        <v>208</v>
      </c>
      <c r="S140" s="306" t="s">
        <v>699</v>
      </c>
      <c r="T140" s="290" t="s">
        <v>700</v>
      </c>
      <c r="U140" s="291">
        <v>43840</v>
      </c>
      <c r="V140" s="292" t="s">
        <v>701</v>
      </c>
      <c r="W140" s="293" t="s">
        <v>544</v>
      </c>
      <c r="X140" s="308">
        <v>104489000</v>
      </c>
      <c r="Y140" s="309">
        <v>0</v>
      </c>
      <c r="Z140" s="308">
        <v>104489000</v>
      </c>
      <c r="AA140" s="292" t="s">
        <v>702</v>
      </c>
      <c r="AB140" s="293">
        <v>1820</v>
      </c>
      <c r="AC140" s="292" t="s">
        <v>703</v>
      </c>
      <c r="AD140" s="291">
        <v>43840</v>
      </c>
      <c r="AE140" s="291">
        <v>44189</v>
      </c>
      <c r="AF140" s="293" t="s">
        <v>704</v>
      </c>
      <c r="AG140" s="293" t="s">
        <v>193</v>
      </c>
    </row>
    <row r="141" spans="1:33" ht="272.45" customHeight="1" x14ac:dyDescent="0.35">
      <c r="A141" s="111">
        <f t="shared" si="1"/>
        <v>118</v>
      </c>
      <c r="B141" s="112" t="s">
        <v>294</v>
      </c>
      <c r="C141" s="112" t="s">
        <v>193</v>
      </c>
      <c r="D141" s="119">
        <v>80101706</v>
      </c>
      <c r="E141" s="112" t="s">
        <v>419</v>
      </c>
      <c r="F141" s="112" t="s">
        <v>66</v>
      </c>
      <c r="G141" s="112">
        <v>1</v>
      </c>
      <c r="H141" s="121" t="s">
        <v>96</v>
      </c>
      <c r="I141" s="112">
        <v>11.5</v>
      </c>
      <c r="J141" s="112" t="s">
        <v>196</v>
      </c>
      <c r="K141" s="112" t="s">
        <v>105</v>
      </c>
      <c r="L141" s="112" t="s">
        <v>290</v>
      </c>
      <c r="M141" s="235">
        <v>78814560</v>
      </c>
      <c r="N141" s="235">
        <v>78814560</v>
      </c>
      <c r="O141" s="112" t="s">
        <v>71</v>
      </c>
      <c r="P141" s="112" t="s">
        <v>72</v>
      </c>
      <c r="Q141" s="112" t="s">
        <v>208</v>
      </c>
      <c r="S141" s="306" t="s">
        <v>705</v>
      </c>
      <c r="T141" s="290" t="s">
        <v>706</v>
      </c>
      <c r="U141" s="291">
        <v>43840</v>
      </c>
      <c r="V141" s="292" t="s">
        <v>707</v>
      </c>
      <c r="W141" s="293" t="s">
        <v>544</v>
      </c>
      <c r="X141" s="308">
        <v>78814560</v>
      </c>
      <c r="Y141" s="309">
        <v>0</v>
      </c>
      <c r="Z141" s="308">
        <v>78814560</v>
      </c>
      <c r="AA141" s="292" t="s">
        <v>708</v>
      </c>
      <c r="AB141" s="293">
        <v>1720</v>
      </c>
      <c r="AC141" s="292" t="s">
        <v>703</v>
      </c>
      <c r="AD141" s="291">
        <v>43840</v>
      </c>
      <c r="AE141" s="291">
        <v>44189</v>
      </c>
      <c r="AF141" s="293" t="s">
        <v>704</v>
      </c>
      <c r="AG141" s="293" t="s">
        <v>193</v>
      </c>
    </row>
    <row r="142" spans="1:33" ht="272.45" customHeight="1" x14ac:dyDescent="0.35">
      <c r="A142" s="111">
        <f t="shared" si="1"/>
        <v>119</v>
      </c>
      <c r="B142" s="112" t="s">
        <v>294</v>
      </c>
      <c r="C142" s="112" t="s">
        <v>193</v>
      </c>
      <c r="D142" s="119">
        <v>80101706</v>
      </c>
      <c r="E142" s="112" t="s">
        <v>420</v>
      </c>
      <c r="F142" s="112" t="s">
        <v>66</v>
      </c>
      <c r="G142" s="112">
        <v>1</v>
      </c>
      <c r="H142" s="121" t="s">
        <v>96</v>
      </c>
      <c r="I142" s="112">
        <v>10.5</v>
      </c>
      <c r="J142" s="112" t="s">
        <v>196</v>
      </c>
      <c r="K142" s="112" t="s">
        <v>105</v>
      </c>
      <c r="L142" s="112" t="s">
        <v>285</v>
      </c>
      <c r="M142" s="235">
        <v>53425680</v>
      </c>
      <c r="N142" s="235">
        <v>53425680</v>
      </c>
      <c r="O142" s="112" t="s">
        <v>71</v>
      </c>
      <c r="P142" s="112" t="s">
        <v>72</v>
      </c>
      <c r="Q142" s="112" t="s">
        <v>208</v>
      </c>
      <c r="S142" s="306" t="s">
        <v>709</v>
      </c>
      <c r="T142" s="290" t="s">
        <v>710</v>
      </c>
      <c r="U142" s="291">
        <v>43852</v>
      </c>
      <c r="V142" s="292" t="s">
        <v>711</v>
      </c>
      <c r="W142" s="293" t="s">
        <v>544</v>
      </c>
      <c r="X142" s="308">
        <v>53425680</v>
      </c>
      <c r="Y142" s="309">
        <v>0</v>
      </c>
      <c r="Z142" s="308">
        <v>53425680</v>
      </c>
      <c r="AA142" s="292" t="s">
        <v>712</v>
      </c>
      <c r="AB142" s="293">
        <v>8220</v>
      </c>
      <c r="AC142" s="292" t="s">
        <v>713</v>
      </c>
      <c r="AD142" s="291">
        <v>43852</v>
      </c>
      <c r="AE142" s="291">
        <v>44171</v>
      </c>
      <c r="AF142" s="293" t="s">
        <v>704</v>
      </c>
      <c r="AG142" s="293" t="s">
        <v>193</v>
      </c>
    </row>
    <row r="143" spans="1:33" ht="272.45" customHeight="1" x14ac:dyDescent="0.35">
      <c r="A143" s="111">
        <f t="shared" si="1"/>
        <v>120</v>
      </c>
      <c r="B143" s="112" t="s">
        <v>294</v>
      </c>
      <c r="C143" s="112" t="s">
        <v>193</v>
      </c>
      <c r="D143" s="119">
        <v>80101706</v>
      </c>
      <c r="E143" s="112" t="s">
        <v>421</v>
      </c>
      <c r="F143" s="112" t="s">
        <v>66</v>
      </c>
      <c r="G143" s="112">
        <v>1</v>
      </c>
      <c r="H143" s="121" t="s">
        <v>96</v>
      </c>
      <c r="I143" s="112">
        <v>11</v>
      </c>
      <c r="J143" s="112" t="s">
        <v>196</v>
      </c>
      <c r="K143" s="112" t="s">
        <v>105</v>
      </c>
      <c r="L143" s="112" t="s">
        <v>285</v>
      </c>
      <c r="M143" s="235">
        <v>55969760</v>
      </c>
      <c r="N143" s="235">
        <v>55969760</v>
      </c>
      <c r="O143" s="112" t="s">
        <v>71</v>
      </c>
      <c r="P143" s="112" t="s">
        <v>72</v>
      </c>
      <c r="Q143" s="112" t="s">
        <v>208</v>
      </c>
      <c r="S143" s="306" t="s">
        <v>714</v>
      </c>
      <c r="T143" s="290" t="s">
        <v>715</v>
      </c>
      <c r="U143" s="291">
        <v>43852</v>
      </c>
      <c r="V143" s="292" t="s">
        <v>716</v>
      </c>
      <c r="W143" s="293" t="s">
        <v>544</v>
      </c>
      <c r="X143" s="308">
        <v>54800000</v>
      </c>
      <c r="Y143" s="309">
        <v>0</v>
      </c>
      <c r="Z143" s="308">
        <v>54800000</v>
      </c>
      <c r="AA143" s="292" t="s">
        <v>717</v>
      </c>
      <c r="AB143" s="293">
        <v>8120</v>
      </c>
      <c r="AC143" s="292" t="s">
        <v>718</v>
      </c>
      <c r="AD143" s="291">
        <v>43852</v>
      </c>
      <c r="AE143" s="291">
        <v>44129</v>
      </c>
      <c r="AF143" s="293" t="s">
        <v>704</v>
      </c>
      <c r="AG143" s="293" t="s">
        <v>193</v>
      </c>
    </row>
    <row r="144" spans="1:33" ht="272.45" customHeight="1" x14ac:dyDescent="0.35">
      <c r="A144" s="111">
        <f t="shared" si="1"/>
        <v>121</v>
      </c>
      <c r="B144" s="112" t="s">
        <v>294</v>
      </c>
      <c r="C144" s="112" t="s">
        <v>193</v>
      </c>
      <c r="D144" s="119">
        <v>80101706</v>
      </c>
      <c r="E144" s="112" t="s">
        <v>422</v>
      </c>
      <c r="F144" s="112" t="s">
        <v>66</v>
      </c>
      <c r="G144" s="112">
        <v>1</v>
      </c>
      <c r="H144" s="121" t="s">
        <v>96</v>
      </c>
      <c r="I144" s="112">
        <v>10.5</v>
      </c>
      <c r="J144" s="112" t="s">
        <v>196</v>
      </c>
      <c r="K144" s="112" t="s">
        <v>105</v>
      </c>
      <c r="L144" s="112" t="s">
        <v>285</v>
      </c>
      <c r="M144" s="235">
        <v>22896720</v>
      </c>
      <c r="N144" s="235">
        <v>22896720</v>
      </c>
      <c r="O144" s="112" t="s">
        <v>71</v>
      </c>
      <c r="P144" s="112" t="s">
        <v>72</v>
      </c>
      <c r="Q144" s="112" t="s">
        <v>208</v>
      </c>
      <c r="S144" s="306" t="s">
        <v>719</v>
      </c>
      <c r="T144" s="290" t="s">
        <v>720</v>
      </c>
      <c r="U144" s="291">
        <v>43852</v>
      </c>
      <c r="V144" s="292" t="s">
        <v>721</v>
      </c>
      <c r="W144" s="293" t="s">
        <v>536</v>
      </c>
      <c r="X144" s="308">
        <v>22896720</v>
      </c>
      <c r="Y144" s="309">
        <v>0</v>
      </c>
      <c r="Z144" s="308">
        <v>22896720</v>
      </c>
      <c r="AA144" s="292" t="s">
        <v>722</v>
      </c>
      <c r="AB144" s="293">
        <v>8020</v>
      </c>
      <c r="AC144" s="292" t="s">
        <v>723</v>
      </c>
      <c r="AD144" s="291">
        <v>43852</v>
      </c>
      <c r="AE144" s="291">
        <v>44171</v>
      </c>
      <c r="AF144" s="293" t="s">
        <v>704</v>
      </c>
      <c r="AG144" s="293" t="s">
        <v>193</v>
      </c>
    </row>
    <row r="145" spans="1:33" ht="272.45" customHeight="1" x14ac:dyDescent="0.35">
      <c r="A145" s="111">
        <f t="shared" si="1"/>
        <v>122</v>
      </c>
      <c r="B145" s="112" t="s">
        <v>294</v>
      </c>
      <c r="C145" s="112" t="s">
        <v>193</v>
      </c>
      <c r="D145" s="119">
        <v>80101706</v>
      </c>
      <c r="E145" s="112" t="s">
        <v>423</v>
      </c>
      <c r="F145" s="112" t="s">
        <v>66</v>
      </c>
      <c r="G145" s="112">
        <v>1</v>
      </c>
      <c r="H145" s="121" t="s">
        <v>96</v>
      </c>
      <c r="I145" s="112">
        <v>10.5</v>
      </c>
      <c r="J145" s="112" t="s">
        <v>196</v>
      </c>
      <c r="K145" s="112" t="s">
        <v>105</v>
      </c>
      <c r="L145" s="112" t="s">
        <v>285</v>
      </c>
      <c r="M145" s="235">
        <v>53425680</v>
      </c>
      <c r="N145" s="235">
        <v>53425680</v>
      </c>
      <c r="O145" s="112" t="s">
        <v>71</v>
      </c>
      <c r="P145" s="112" t="s">
        <v>72</v>
      </c>
      <c r="Q145" s="112" t="s">
        <v>208</v>
      </c>
      <c r="S145" s="306" t="s">
        <v>724</v>
      </c>
      <c r="T145" s="290" t="s">
        <v>725</v>
      </c>
      <c r="U145" s="291">
        <v>43854</v>
      </c>
      <c r="V145" s="292" t="s">
        <v>726</v>
      </c>
      <c r="W145" s="293" t="s">
        <v>544</v>
      </c>
      <c r="X145" s="308">
        <v>53425680</v>
      </c>
      <c r="Y145" s="309">
        <v>0</v>
      </c>
      <c r="Z145" s="308">
        <v>53425680</v>
      </c>
      <c r="AA145" s="292" t="s">
        <v>727</v>
      </c>
      <c r="AB145" s="302">
        <v>6920</v>
      </c>
      <c r="AC145" s="300" t="s">
        <v>728</v>
      </c>
      <c r="AD145" s="301">
        <v>43854</v>
      </c>
      <c r="AE145" s="301">
        <v>44173</v>
      </c>
      <c r="AF145" s="293" t="s">
        <v>704</v>
      </c>
      <c r="AG145" s="293" t="s">
        <v>193</v>
      </c>
    </row>
    <row r="146" spans="1:33" ht="272.45" customHeight="1" x14ac:dyDescent="0.35">
      <c r="A146" s="111">
        <f t="shared" si="1"/>
        <v>123</v>
      </c>
      <c r="B146" s="112" t="s">
        <v>374</v>
      </c>
      <c r="C146" s="112" t="s">
        <v>193</v>
      </c>
      <c r="D146" s="119">
        <v>80101706</v>
      </c>
      <c r="E146" s="112" t="s">
        <v>424</v>
      </c>
      <c r="F146" s="112" t="s">
        <v>66</v>
      </c>
      <c r="G146" s="112">
        <v>1</v>
      </c>
      <c r="H146" s="121" t="s">
        <v>96</v>
      </c>
      <c r="I146" s="112">
        <v>11.5</v>
      </c>
      <c r="J146" s="112" t="s">
        <v>196</v>
      </c>
      <c r="K146" s="112" t="s">
        <v>105</v>
      </c>
      <c r="L146" s="112" t="s">
        <v>212</v>
      </c>
      <c r="M146" s="235">
        <v>104489000</v>
      </c>
      <c r="N146" s="235">
        <v>104489000</v>
      </c>
      <c r="O146" s="112" t="s">
        <v>71</v>
      </c>
      <c r="P146" s="112" t="s">
        <v>72</v>
      </c>
      <c r="Q146" s="112" t="s">
        <v>208</v>
      </c>
      <c r="S146" s="306" t="s">
        <v>729</v>
      </c>
      <c r="T146" s="290" t="s">
        <v>730</v>
      </c>
      <c r="U146" s="291">
        <v>43839</v>
      </c>
      <c r="V146" s="292" t="s">
        <v>731</v>
      </c>
      <c r="W146" s="293" t="s">
        <v>544</v>
      </c>
      <c r="X146" s="308">
        <v>104489000</v>
      </c>
      <c r="Y146" s="309">
        <v>0</v>
      </c>
      <c r="Z146" s="308">
        <v>104489000</v>
      </c>
      <c r="AA146" s="292" t="s">
        <v>732</v>
      </c>
      <c r="AB146" s="293">
        <v>720</v>
      </c>
      <c r="AC146" s="292" t="s">
        <v>588</v>
      </c>
      <c r="AD146" s="291">
        <v>43840</v>
      </c>
      <c r="AE146" s="291">
        <v>44189</v>
      </c>
      <c r="AF146" s="293" t="s">
        <v>704</v>
      </c>
      <c r="AG146" s="293" t="s">
        <v>193</v>
      </c>
    </row>
    <row r="147" spans="1:33" ht="272.45" customHeight="1" x14ac:dyDescent="0.35">
      <c r="A147" s="111">
        <f t="shared" si="1"/>
        <v>124</v>
      </c>
      <c r="B147" s="112" t="s">
        <v>294</v>
      </c>
      <c r="C147" s="112" t="s">
        <v>193</v>
      </c>
      <c r="D147" s="119">
        <v>80101706</v>
      </c>
      <c r="E147" s="112" t="s">
        <v>425</v>
      </c>
      <c r="F147" s="112" t="s">
        <v>66</v>
      </c>
      <c r="G147" s="112">
        <v>1</v>
      </c>
      <c r="H147" s="121" t="s">
        <v>96</v>
      </c>
      <c r="I147" s="112">
        <v>10.5</v>
      </c>
      <c r="J147" s="112" t="s">
        <v>196</v>
      </c>
      <c r="K147" s="112" t="s">
        <v>105</v>
      </c>
      <c r="L147" s="112" t="s">
        <v>285</v>
      </c>
      <c r="M147" s="235">
        <v>49064400</v>
      </c>
      <c r="N147" s="235">
        <v>49064400</v>
      </c>
      <c r="O147" s="112" t="s">
        <v>71</v>
      </c>
      <c r="P147" s="112" t="s">
        <v>72</v>
      </c>
      <c r="Q147" s="112" t="s">
        <v>208</v>
      </c>
      <c r="S147" s="306" t="s">
        <v>733</v>
      </c>
      <c r="T147" s="290" t="s">
        <v>734</v>
      </c>
      <c r="U147" s="291">
        <v>43853</v>
      </c>
      <c r="V147" s="292" t="s">
        <v>735</v>
      </c>
      <c r="W147" s="293" t="s">
        <v>544</v>
      </c>
      <c r="X147" s="308">
        <v>49064400</v>
      </c>
      <c r="Y147" s="309">
        <v>0</v>
      </c>
      <c r="Z147" s="308">
        <v>49064400</v>
      </c>
      <c r="AA147" s="292" t="s">
        <v>736</v>
      </c>
      <c r="AB147" s="302">
        <v>6820</v>
      </c>
      <c r="AC147" s="300" t="s">
        <v>737</v>
      </c>
      <c r="AD147" s="301">
        <v>43853</v>
      </c>
      <c r="AE147" s="301">
        <v>44172</v>
      </c>
      <c r="AF147" s="293" t="s">
        <v>704</v>
      </c>
      <c r="AG147" s="293" t="s">
        <v>193</v>
      </c>
    </row>
    <row r="148" spans="1:33" ht="272.45" customHeight="1" x14ac:dyDescent="0.35">
      <c r="A148" s="111">
        <f t="shared" si="1"/>
        <v>125</v>
      </c>
      <c r="B148" s="112" t="s">
        <v>379</v>
      </c>
      <c r="C148" s="112" t="s">
        <v>193</v>
      </c>
      <c r="D148" s="119">
        <v>80101706</v>
      </c>
      <c r="E148" s="112" t="s">
        <v>426</v>
      </c>
      <c r="F148" s="112" t="s">
        <v>66</v>
      </c>
      <c r="G148" s="112">
        <v>1</v>
      </c>
      <c r="H148" s="121" t="s">
        <v>96</v>
      </c>
      <c r="I148" s="112">
        <v>10.5</v>
      </c>
      <c r="J148" s="112" t="s">
        <v>196</v>
      </c>
      <c r="K148" s="112" t="s">
        <v>105</v>
      </c>
      <c r="L148" s="112" t="s">
        <v>287</v>
      </c>
      <c r="M148" s="235">
        <v>100309440</v>
      </c>
      <c r="N148" s="235">
        <v>100309440</v>
      </c>
      <c r="O148" s="112" t="s">
        <v>71</v>
      </c>
      <c r="P148" s="112" t="s">
        <v>72</v>
      </c>
      <c r="Q148" s="112" t="s">
        <v>208</v>
      </c>
      <c r="S148" s="306" t="s">
        <v>738</v>
      </c>
      <c r="T148" s="290" t="s">
        <v>739</v>
      </c>
      <c r="U148" s="291">
        <v>43859</v>
      </c>
      <c r="V148" s="292" t="s">
        <v>740</v>
      </c>
      <c r="W148" s="293" t="s">
        <v>544</v>
      </c>
      <c r="X148" s="308">
        <v>100309440</v>
      </c>
      <c r="Y148" s="309">
        <v>0</v>
      </c>
      <c r="Z148" s="308">
        <v>100309440</v>
      </c>
      <c r="AA148" s="292" t="s">
        <v>741</v>
      </c>
      <c r="AB148" s="293">
        <v>17720</v>
      </c>
      <c r="AC148" s="292" t="s">
        <v>742</v>
      </c>
      <c r="AD148" s="291">
        <v>43859</v>
      </c>
      <c r="AE148" s="291">
        <v>44178</v>
      </c>
      <c r="AF148" s="293" t="s">
        <v>704</v>
      </c>
      <c r="AG148" s="293" t="s">
        <v>193</v>
      </c>
    </row>
    <row r="149" spans="1:33" ht="272.45" customHeight="1" x14ac:dyDescent="0.35">
      <c r="A149" s="111">
        <f t="shared" si="1"/>
        <v>126</v>
      </c>
      <c r="B149" s="112" t="s">
        <v>379</v>
      </c>
      <c r="C149" s="112" t="s">
        <v>193</v>
      </c>
      <c r="D149" s="119">
        <v>80101706</v>
      </c>
      <c r="E149" s="112" t="s">
        <v>427</v>
      </c>
      <c r="F149" s="112" t="s">
        <v>66</v>
      </c>
      <c r="G149" s="112">
        <v>1</v>
      </c>
      <c r="H149" s="121" t="s">
        <v>96</v>
      </c>
      <c r="I149" s="112">
        <v>10.5</v>
      </c>
      <c r="J149" s="112" t="s">
        <v>196</v>
      </c>
      <c r="K149" s="112" t="s">
        <v>105</v>
      </c>
      <c r="L149" s="112" t="s">
        <v>287</v>
      </c>
      <c r="M149" s="235">
        <v>100309440</v>
      </c>
      <c r="N149" s="235">
        <v>100309440</v>
      </c>
      <c r="O149" s="112" t="s">
        <v>71</v>
      </c>
      <c r="P149" s="112" t="s">
        <v>72</v>
      </c>
      <c r="Q149" s="112" t="s">
        <v>208</v>
      </c>
      <c r="S149" s="306" t="s">
        <v>743</v>
      </c>
      <c r="T149" s="290" t="s">
        <v>744</v>
      </c>
      <c r="U149" s="291">
        <v>43859</v>
      </c>
      <c r="V149" s="292" t="s">
        <v>740</v>
      </c>
      <c r="W149" s="293" t="s">
        <v>544</v>
      </c>
      <c r="X149" s="308">
        <v>100309440</v>
      </c>
      <c r="Y149" s="309">
        <v>0</v>
      </c>
      <c r="Z149" s="308">
        <v>100309440</v>
      </c>
      <c r="AA149" s="292" t="s">
        <v>745</v>
      </c>
      <c r="AB149" s="293">
        <v>17820</v>
      </c>
      <c r="AC149" s="292" t="s">
        <v>742</v>
      </c>
      <c r="AD149" s="291">
        <v>43859</v>
      </c>
      <c r="AE149" s="291">
        <v>44178</v>
      </c>
      <c r="AF149" s="293" t="s">
        <v>704</v>
      </c>
      <c r="AG149" s="293" t="s">
        <v>193</v>
      </c>
    </row>
    <row r="150" spans="1:33" ht="272.45" customHeight="1" x14ac:dyDescent="0.35">
      <c r="A150" s="111">
        <f t="shared" si="1"/>
        <v>127</v>
      </c>
      <c r="B150" s="112" t="s">
        <v>428</v>
      </c>
      <c r="C150" s="112" t="s">
        <v>193</v>
      </c>
      <c r="D150" s="119">
        <v>80101706</v>
      </c>
      <c r="E150" s="112" t="s">
        <v>429</v>
      </c>
      <c r="F150" s="112" t="s">
        <v>66</v>
      </c>
      <c r="G150" s="112">
        <v>1</v>
      </c>
      <c r="H150" s="121" t="s">
        <v>96</v>
      </c>
      <c r="I150" s="112">
        <v>10.5</v>
      </c>
      <c r="J150" s="112" t="s">
        <v>196</v>
      </c>
      <c r="K150" s="112" t="s">
        <v>105</v>
      </c>
      <c r="L150" s="112" t="s">
        <v>285</v>
      </c>
      <c r="M150" s="235">
        <v>104489000</v>
      </c>
      <c r="N150" s="235">
        <v>104489000</v>
      </c>
      <c r="O150" s="112" t="s">
        <v>71</v>
      </c>
      <c r="P150" s="112" t="s">
        <v>72</v>
      </c>
      <c r="Q150" s="112" t="s">
        <v>208</v>
      </c>
      <c r="S150" s="306" t="s">
        <v>746</v>
      </c>
      <c r="T150" s="290" t="s">
        <v>747</v>
      </c>
      <c r="U150" s="291">
        <v>43850</v>
      </c>
      <c r="V150" s="292" t="s">
        <v>748</v>
      </c>
      <c r="W150" s="293" t="s">
        <v>544</v>
      </c>
      <c r="X150" s="308">
        <v>100551733</v>
      </c>
      <c r="Y150" s="309">
        <v>0</v>
      </c>
      <c r="Z150" s="308">
        <v>100551733</v>
      </c>
      <c r="AA150" s="292" t="s">
        <v>749</v>
      </c>
      <c r="AB150" s="293">
        <v>5920</v>
      </c>
      <c r="AC150" s="292" t="s">
        <v>750</v>
      </c>
      <c r="AD150" s="291">
        <v>43850</v>
      </c>
      <c r="AE150" s="291">
        <v>44186</v>
      </c>
      <c r="AF150" s="293" t="s">
        <v>704</v>
      </c>
      <c r="AG150" s="293" t="s">
        <v>193</v>
      </c>
    </row>
    <row r="151" spans="1:33" ht="272.45" customHeight="1" x14ac:dyDescent="0.35">
      <c r="A151" s="111">
        <f t="shared" si="1"/>
        <v>128</v>
      </c>
      <c r="B151" s="112" t="s">
        <v>428</v>
      </c>
      <c r="C151" s="112" t="s">
        <v>193</v>
      </c>
      <c r="D151" s="119">
        <v>80101706</v>
      </c>
      <c r="E151" s="112" t="s">
        <v>430</v>
      </c>
      <c r="F151" s="112" t="s">
        <v>66</v>
      </c>
      <c r="G151" s="112">
        <v>1</v>
      </c>
      <c r="H151" s="121" t="s">
        <v>96</v>
      </c>
      <c r="I151" s="112">
        <v>10.5</v>
      </c>
      <c r="J151" s="112" t="s">
        <v>196</v>
      </c>
      <c r="K151" s="112" t="s">
        <v>105</v>
      </c>
      <c r="L151" s="112" t="s">
        <v>285</v>
      </c>
      <c r="M151" s="235">
        <v>104489000</v>
      </c>
      <c r="N151" s="235">
        <v>104489000</v>
      </c>
      <c r="O151" s="112" t="s">
        <v>71</v>
      </c>
      <c r="P151" s="112" t="s">
        <v>72</v>
      </c>
      <c r="Q151" s="112" t="s">
        <v>208</v>
      </c>
      <c r="S151" s="306" t="s">
        <v>751</v>
      </c>
      <c r="T151" s="290" t="s">
        <v>752</v>
      </c>
      <c r="U151" s="291">
        <v>43850</v>
      </c>
      <c r="V151" s="292" t="s">
        <v>753</v>
      </c>
      <c r="W151" s="293" t="s">
        <v>544</v>
      </c>
      <c r="X151" s="308">
        <v>100551733</v>
      </c>
      <c r="Y151" s="309">
        <v>0</v>
      </c>
      <c r="Z151" s="308">
        <v>100551733</v>
      </c>
      <c r="AA151" s="292" t="s">
        <v>754</v>
      </c>
      <c r="AB151" s="293">
        <v>7920</v>
      </c>
      <c r="AC151" s="292" t="s">
        <v>755</v>
      </c>
      <c r="AD151" s="291">
        <v>43850</v>
      </c>
      <c r="AE151" s="291">
        <v>44186</v>
      </c>
      <c r="AF151" s="293" t="s">
        <v>704</v>
      </c>
      <c r="AG151" s="293" t="s">
        <v>193</v>
      </c>
    </row>
    <row r="152" spans="1:33" ht="272.45" customHeight="1" x14ac:dyDescent="0.35">
      <c r="A152" s="111">
        <f t="shared" si="1"/>
        <v>129</v>
      </c>
      <c r="B152" s="112" t="s">
        <v>428</v>
      </c>
      <c r="C152" s="112" t="s">
        <v>193</v>
      </c>
      <c r="D152" s="119">
        <v>80101706</v>
      </c>
      <c r="E152" s="112" t="s">
        <v>431</v>
      </c>
      <c r="F152" s="112" t="s">
        <v>66</v>
      </c>
      <c r="G152" s="112">
        <v>1</v>
      </c>
      <c r="H152" s="121" t="s">
        <v>96</v>
      </c>
      <c r="I152" s="112">
        <v>10.5</v>
      </c>
      <c r="J152" s="112" t="s">
        <v>196</v>
      </c>
      <c r="K152" s="112" t="s">
        <v>105</v>
      </c>
      <c r="L152" s="112" t="s">
        <v>285</v>
      </c>
      <c r="M152" s="235">
        <v>104489000</v>
      </c>
      <c r="N152" s="235">
        <v>104489000</v>
      </c>
      <c r="O152" s="112" t="s">
        <v>71</v>
      </c>
      <c r="P152" s="112" t="s">
        <v>72</v>
      </c>
      <c r="Q152" s="112" t="s">
        <v>208</v>
      </c>
      <c r="S152" s="306" t="s">
        <v>756</v>
      </c>
      <c r="T152" s="290" t="s">
        <v>757</v>
      </c>
      <c r="U152" s="291">
        <v>43850</v>
      </c>
      <c r="V152" s="292" t="s">
        <v>758</v>
      </c>
      <c r="W152" s="293" t="s">
        <v>544</v>
      </c>
      <c r="X152" s="308">
        <v>100551733</v>
      </c>
      <c r="Y152" s="309">
        <v>0</v>
      </c>
      <c r="Z152" s="308">
        <v>100551733</v>
      </c>
      <c r="AA152" s="292" t="s">
        <v>759</v>
      </c>
      <c r="AB152" s="293">
        <v>6020</v>
      </c>
      <c r="AC152" s="292" t="s">
        <v>760</v>
      </c>
      <c r="AD152" s="291">
        <v>43850</v>
      </c>
      <c r="AE152" s="291">
        <v>44183</v>
      </c>
      <c r="AF152" s="293" t="s">
        <v>704</v>
      </c>
      <c r="AG152" s="293" t="s">
        <v>193</v>
      </c>
    </row>
    <row r="153" spans="1:33" ht="272.45" customHeight="1" x14ac:dyDescent="0.35">
      <c r="A153" s="111">
        <f t="shared" si="1"/>
        <v>130</v>
      </c>
      <c r="B153" s="112" t="s">
        <v>428</v>
      </c>
      <c r="C153" s="112" t="s">
        <v>193</v>
      </c>
      <c r="D153" s="119">
        <v>80101706</v>
      </c>
      <c r="E153" s="112" t="s">
        <v>432</v>
      </c>
      <c r="F153" s="112" t="s">
        <v>66</v>
      </c>
      <c r="G153" s="112">
        <v>1</v>
      </c>
      <c r="H153" s="121" t="s">
        <v>96</v>
      </c>
      <c r="I153" s="112">
        <v>10.5</v>
      </c>
      <c r="J153" s="112" t="s">
        <v>196</v>
      </c>
      <c r="K153" s="112" t="s">
        <v>105</v>
      </c>
      <c r="L153" s="112" t="s">
        <v>285</v>
      </c>
      <c r="M153" s="235">
        <v>104489000</v>
      </c>
      <c r="N153" s="235">
        <v>104489000</v>
      </c>
      <c r="O153" s="112" t="s">
        <v>71</v>
      </c>
      <c r="P153" s="112" t="s">
        <v>72</v>
      </c>
      <c r="Q153" s="112" t="s">
        <v>208</v>
      </c>
      <c r="S153" s="306" t="s">
        <v>761</v>
      </c>
      <c r="T153" s="290" t="s">
        <v>762</v>
      </c>
      <c r="U153" s="291">
        <v>43850</v>
      </c>
      <c r="V153" s="292" t="s">
        <v>753</v>
      </c>
      <c r="W153" s="293" t="s">
        <v>544</v>
      </c>
      <c r="X153" s="308">
        <v>100551733</v>
      </c>
      <c r="Y153" s="309">
        <v>0</v>
      </c>
      <c r="Z153" s="308">
        <v>100551733</v>
      </c>
      <c r="AA153" s="292" t="s">
        <v>754</v>
      </c>
      <c r="AB153" s="293">
        <v>7820</v>
      </c>
      <c r="AC153" s="292" t="s">
        <v>755</v>
      </c>
      <c r="AD153" s="291">
        <v>43850</v>
      </c>
      <c r="AE153" s="291">
        <v>44186</v>
      </c>
      <c r="AF153" s="293" t="s">
        <v>704</v>
      </c>
      <c r="AG153" s="293" t="s">
        <v>193</v>
      </c>
    </row>
    <row r="154" spans="1:33" ht="272.45" customHeight="1" x14ac:dyDescent="0.35">
      <c r="A154" s="111">
        <f t="shared" si="1"/>
        <v>131</v>
      </c>
      <c r="B154" s="112" t="s">
        <v>428</v>
      </c>
      <c r="C154" s="112" t="s">
        <v>193</v>
      </c>
      <c r="D154" s="119">
        <v>80101706</v>
      </c>
      <c r="E154" s="112" t="s">
        <v>433</v>
      </c>
      <c r="F154" s="112" t="s">
        <v>66</v>
      </c>
      <c r="G154" s="112">
        <v>1</v>
      </c>
      <c r="H154" s="121" t="s">
        <v>96</v>
      </c>
      <c r="I154" s="112">
        <v>10.5</v>
      </c>
      <c r="J154" s="112" t="s">
        <v>196</v>
      </c>
      <c r="K154" s="112" t="s">
        <v>105</v>
      </c>
      <c r="L154" s="112" t="s">
        <v>285</v>
      </c>
      <c r="M154" s="235">
        <v>104489000</v>
      </c>
      <c r="N154" s="235">
        <v>104489000</v>
      </c>
      <c r="O154" s="112" t="s">
        <v>71</v>
      </c>
      <c r="P154" s="112" t="s">
        <v>72</v>
      </c>
      <c r="Q154" s="112" t="s">
        <v>208</v>
      </c>
      <c r="S154" s="306" t="s">
        <v>763</v>
      </c>
      <c r="T154" s="290" t="s">
        <v>764</v>
      </c>
      <c r="U154" s="291">
        <v>43850</v>
      </c>
      <c r="V154" s="292" t="s">
        <v>748</v>
      </c>
      <c r="W154" s="293" t="s">
        <v>544</v>
      </c>
      <c r="X154" s="308">
        <v>100551733</v>
      </c>
      <c r="Y154" s="309">
        <v>0</v>
      </c>
      <c r="Z154" s="308">
        <v>100551733</v>
      </c>
      <c r="AA154" s="292" t="s">
        <v>759</v>
      </c>
      <c r="AB154" s="293">
        <v>6120</v>
      </c>
      <c r="AC154" s="292" t="s">
        <v>750</v>
      </c>
      <c r="AD154" s="291">
        <v>43850</v>
      </c>
      <c r="AE154" s="291">
        <v>44186</v>
      </c>
      <c r="AF154" s="293" t="s">
        <v>704</v>
      </c>
      <c r="AG154" s="293" t="s">
        <v>193</v>
      </c>
    </row>
    <row r="155" spans="1:33" ht="272.45" customHeight="1" x14ac:dyDescent="0.35">
      <c r="A155" s="111">
        <f t="shared" si="1"/>
        <v>132</v>
      </c>
      <c r="B155" s="112" t="s">
        <v>428</v>
      </c>
      <c r="C155" s="112" t="s">
        <v>193</v>
      </c>
      <c r="D155" s="119">
        <v>80101706</v>
      </c>
      <c r="E155" s="112" t="s">
        <v>434</v>
      </c>
      <c r="F155" s="112" t="s">
        <v>66</v>
      </c>
      <c r="G155" s="112">
        <v>1</v>
      </c>
      <c r="H155" s="121" t="s">
        <v>96</v>
      </c>
      <c r="I155" s="112">
        <v>10.5</v>
      </c>
      <c r="J155" s="112" t="s">
        <v>196</v>
      </c>
      <c r="K155" s="112" t="s">
        <v>105</v>
      </c>
      <c r="L155" s="112" t="s">
        <v>285</v>
      </c>
      <c r="M155" s="235">
        <v>104489000</v>
      </c>
      <c r="N155" s="235">
        <v>104489000</v>
      </c>
      <c r="O155" s="112" t="s">
        <v>71</v>
      </c>
      <c r="P155" s="112" t="s">
        <v>72</v>
      </c>
      <c r="Q155" s="112" t="s">
        <v>208</v>
      </c>
      <c r="S155" s="306" t="s">
        <v>765</v>
      </c>
      <c r="T155" s="290" t="s">
        <v>766</v>
      </c>
      <c r="U155" s="291">
        <v>43850</v>
      </c>
      <c r="V155" s="292" t="s">
        <v>767</v>
      </c>
      <c r="W155" s="293" t="s">
        <v>544</v>
      </c>
      <c r="X155" s="308">
        <v>100551733</v>
      </c>
      <c r="Y155" s="309">
        <v>0</v>
      </c>
      <c r="Z155" s="308">
        <v>100551733</v>
      </c>
      <c r="AA155" s="292" t="s">
        <v>759</v>
      </c>
      <c r="AB155" s="293">
        <v>6220</v>
      </c>
      <c r="AC155" s="292" t="s">
        <v>750</v>
      </c>
      <c r="AD155" s="291">
        <v>43850</v>
      </c>
      <c r="AE155" s="291">
        <v>44186</v>
      </c>
      <c r="AF155" s="293" t="s">
        <v>704</v>
      </c>
      <c r="AG155" s="293" t="s">
        <v>193</v>
      </c>
    </row>
    <row r="156" spans="1:33" ht="272.45" customHeight="1" x14ac:dyDescent="0.35">
      <c r="A156" s="111">
        <f t="shared" si="1"/>
        <v>133</v>
      </c>
      <c r="B156" s="112" t="s">
        <v>428</v>
      </c>
      <c r="C156" s="112" t="s">
        <v>193</v>
      </c>
      <c r="D156" s="119">
        <v>80101706</v>
      </c>
      <c r="E156" s="112" t="s">
        <v>435</v>
      </c>
      <c r="F156" s="112" t="s">
        <v>66</v>
      </c>
      <c r="G156" s="112">
        <v>1</v>
      </c>
      <c r="H156" s="121" t="s">
        <v>96</v>
      </c>
      <c r="I156" s="112">
        <v>10.5</v>
      </c>
      <c r="J156" s="112" t="s">
        <v>196</v>
      </c>
      <c r="K156" s="112" t="s">
        <v>105</v>
      </c>
      <c r="L156" s="112" t="s">
        <v>285</v>
      </c>
      <c r="M156" s="235">
        <v>104489000</v>
      </c>
      <c r="N156" s="235">
        <v>104489000</v>
      </c>
      <c r="O156" s="112" t="s">
        <v>71</v>
      </c>
      <c r="P156" s="112" t="s">
        <v>72</v>
      </c>
      <c r="Q156" s="112" t="s">
        <v>208</v>
      </c>
      <c r="S156" s="306" t="s">
        <v>768</v>
      </c>
      <c r="T156" s="290" t="s">
        <v>769</v>
      </c>
      <c r="U156" s="291">
        <v>43850</v>
      </c>
      <c r="V156" s="292" t="s">
        <v>753</v>
      </c>
      <c r="W156" s="293" t="s">
        <v>544</v>
      </c>
      <c r="X156" s="308">
        <v>100551733</v>
      </c>
      <c r="Y156" s="309">
        <v>0</v>
      </c>
      <c r="Z156" s="308">
        <v>100551733</v>
      </c>
      <c r="AA156" s="292" t="s">
        <v>754</v>
      </c>
      <c r="AB156" s="293">
        <v>7720</v>
      </c>
      <c r="AC156" s="292" t="s">
        <v>755</v>
      </c>
      <c r="AD156" s="291">
        <v>43850</v>
      </c>
      <c r="AE156" s="291">
        <v>44186</v>
      </c>
      <c r="AF156" s="293" t="s">
        <v>704</v>
      </c>
      <c r="AG156" s="293" t="s">
        <v>193</v>
      </c>
    </row>
    <row r="157" spans="1:33" ht="272.45" customHeight="1" x14ac:dyDescent="0.35">
      <c r="A157" s="111">
        <f t="shared" si="1"/>
        <v>134</v>
      </c>
      <c r="B157" s="112" t="s">
        <v>428</v>
      </c>
      <c r="C157" s="112" t="s">
        <v>193</v>
      </c>
      <c r="D157" s="119">
        <v>80101706</v>
      </c>
      <c r="E157" s="112" t="s">
        <v>436</v>
      </c>
      <c r="F157" s="112" t="s">
        <v>66</v>
      </c>
      <c r="G157" s="112">
        <v>1</v>
      </c>
      <c r="H157" s="121" t="s">
        <v>89</v>
      </c>
      <c r="I157" s="112">
        <v>9</v>
      </c>
      <c r="J157" s="112" t="s">
        <v>196</v>
      </c>
      <c r="K157" s="112" t="s">
        <v>105</v>
      </c>
      <c r="L157" s="112" t="s">
        <v>285</v>
      </c>
      <c r="M157" s="235">
        <v>104489000</v>
      </c>
      <c r="N157" s="235">
        <v>104489000</v>
      </c>
      <c r="O157" s="112" t="s">
        <v>71</v>
      </c>
      <c r="P157" s="112" t="s">
        <v>72</v>
      </c>
      <c r="Q157" s="112" t="s">
        <v>208</v>
      </c>
      <c r="S157" s="290"/>
      <c r="T157" s="290"/>
      <c r="U157" s="301"/>
      <c r="V157" s="292"/>
      <c r="W157" s="293"/>
      <c r="X157" s="294"/>
      <c r="Y157" s="295"/>
      <c r="Z157" s="294"/>
      <c r="AA157" s="292"/>
      <c r="AB157" s="293"/>
      <c r="AC157" s="292"/>
      <c r="AD157" s="291"/>
      <c r="AE157" s="291"/>
      <c r="AF157" s="293"/>
      <c r="AG157" s="296"/>
    </row>
    <row r="158" spans="1:33" ht="272.45" customHeight="1" x14ac:dyDescent="0.35">
      <c r="A158" s="111">
        <f t="shared" si="1"/>
        <v>135</v>
      </c>
      <c r="B158" s="112" t="s">
        <v>428</v>
      </c>
      <c r="C158" s="112" t="s">
        <v>193</v>
      </c>
      <c r="D158" s="119">
        <v>80101706</v>
      </c>
      <c r="E158" s="112" t="s">
        <v>437</v>
      </c>
      <c r="F158" s="112" t="s">
        <v>66</v>
      </c>
      <c r="G158" s="112">
        <v>1</v>
      </c>
      <c r="H158" s="121" t="s">
        <v>96</v>
      </c>
      <c r="I158" s="112">
        <v>10.5</v>
      </c>
      <c r="J158" s="112" t="s">
        <v>196</v>
      </c>
      <c r="K158" s="112" t="s">
        <v>105</v>
      </c>
      <c r="L158" s="112" t="s">
        <v>285</v>
      </c>
      <c r="M158" s="235">
        <v>104489000</v>
      </c>
      <c r="N158" s="235">
        <v>104489000</v>
      </c>
      <c r="O158" s="112" t="s">
        <v>71</v>
      </c>
      <c r="P158" s="112" t="s">
        <v>72</v>
      </c>
      <c r="Q158" s="112" t="s">
        <v>208</v>
      </c>
      <c r="S158" s="306" t="s">
        <v>770</v>
      </c>
      <c r="T158" s="290" t="s">
        <v>771</v>
      </c>
      <c r="U158" s="291">
        <v>43850</v>
      </c>
      <c r="V158" s="292" t="s">
        <v>748</v>
      </c>
      <c r="W158" s="293" t="s">
        <v>544</v>
      </c>
      <c r="X158" s="308">
        <v>100551733</v>
      </c>
      <c r="Y158" s="309">
        <v>0</v>
      </c>
      <c r="Z158" s="308">
        <v>100551733</v>
      </c>
      <c r="AA158" s="292" t="s">
        <v>759</v>
      </c>
      <c r="AB158" s="293">
        <v>6320</v>
      </c>
      <c r="AC158" s="292" t="s">
        <v>755</v>
      </c>
      <c r="AD158" s="291">
        <v>43850</v>
      </c>
      <c r="AE158" s="291">
        <v>44186</v>
      </c>
      <c r="AF158" s="293" t="s">
        <v>704</v>
      </c>
      <c r="AG158" s="293" t="s">
        <v>193</v>
      </c>
    </row>
    <row r="159" spans="1:33" ht="272.45" customHeight="1" x14ac:dyDescent="0.35">
      <c r="A159" s="111">
        <f t="shared" si="1"/>
        <v>136</v>
      </c>
      <c r="B159" s="112" t="s">
        <v>428</v>
      </c>
      <c r="C159" s="112" t="s">
        <v>193</v>
      </c>
      <c r="D159" s="119">
        <v>80101706</v>
      </c>
      <c r="E159" s="112" t="s">
        <v>438</v>
      </c>
      <c r="F159" s="112" t="s">
        <v>66</v>
      </c>
      <c r="G159" s="112">
        <v>1</v>
      </c>
      <c r="H159" s="121" t="s">
        <v>96</v>
      </c>
      <c r="I159" s="112">
        <v>10.5</v>
      </c>
      <c r="J159" s="112" t="s">
        <v>196</v>
      </c>
      <c r="K159" s="112" t="s">
        <v>105</v>
      </c>
      <c r="L159" s="112" t="s">
        <v>285</v>
      </c>
      <c r="M159" s="235">
        <v>104489000</v>
      </c>
      <c r="N159" s="235">
        <v>104489000</v>
      </c>
      <c r="O159" s="112" t="s">
        <v>71</v>
      </c>
      <c r="P159" s="112" t="s">
        <v>72</v>
      </c>
      <c r="Q159" s="112" t="s">
        <v>208</v>
      </c>
      <c r="S159" s="306" t="s">
        <v>772</v>
      </c>
      <c r="T159" s="290" t="s">
        <v>773</v>
      </c>
      <c r="U159" s="291">
        <v>43850</v>
      </c>
      <c r="V159" s="292" t="s">
        <v>774</v>
      </c>
      <c r="W159" s="293" t="s">
        <v>544</v>
      </c>
      <c r="X159" s="308">
        <v>100551733</v>
      </c>
      <c r="Y159" s="309">
        <v>0</v>
      </c>
      <c r="Z159" s="308">
        <v>100551733</v>
      </c>
      <c r="AA159" s="292" t="s">
        <v>759</v>
      </c>
      <c r="AB159" s="293">
        <v>6420</v>
      </c>
      <c r="AC159" s="292" t="s">
        <v>755</v>
      </c>
      <c r="AD159" s="291">
        <v>43850</v>
      </c>
      <c r="AE159" s="291">
        <v>44186</v>
      </c>
      <c r="AF159" s="293" t="s">
        <v>704</v>
      </c>
      <c r="AG159" s="293" t="s">
        <v>193</v>
      </c>
    </row>
    <row r="160" spans="1:33" ht="272.45" customHeight="1" x14ac:dyDescent="0.35">
      <c r="A160" s="111">
        <f t="shared" si="1"/>
        <v>137</v>
      </c>
      <c r="B160" s="112" t="s">
        <v>383</v>
      </c>
      <c r="C160" s="112" t="s">
        <v>193</v>
      </c>
      <c r="D160" s="119">
        <v>80101706</v>
      </c>
      <c r="E160" s="112" t="s">
        <v>439</v>
      </c>
      <c r="F160" s="112" t="s">
        <v>66</v>
      </c>
      <c r="G160" s="112">
        <v>1</v>
      </c>
      <c r="H160" s="121" t="s">
        <v>96</v>
      </c>
      <c r="I160" s="112">
        <v>10.5</v>
      </c>
      <c r="J160" s="112" t="s">
        <v>196</v>
      </c>
      <c r="K160" s="112" t="s">
        <v>105</v>
      </c>
      <c r="L160" s="112" t="s">
        <v>285</v>
      </c>
      <c r="M160" s="235">
        <v>63238560</v>
      </c>
      <c r="N160" s="235">
        <v>63238560</v>
      </c>
      <c r="O160" s="112" t="s">
        <v>71</v>
      </c>
      <c r="P160" s="112" t="s">
        <v>72</v>
      </c>
      <c r="Q160" s="112" t="s">
        <v>208</v>
      </c>
      <c r="S160" s="306" t="s">
        <v>1035</v>
      </c>
      <c r="T160" s="290" t="s">
        <v>1036</v>
      </c>
      <c r="U160" s="291">
        <v>43861</v>
      </c>
      <c r="V160" s="292" t="s">
        <v>1037</v>
      </c>
      <c r="W160" s="293" t="s">
        <v>544</v>
      </c>
      <c r="X160" s="308">
        <v>62636287</v>
      </c>
      <c r="Y160" s="309">
        <v>0</v>
      </c>
      <c r="Z160" s="308">
        <v>62636287</v>
      </c>
      <c r="AA160" s="292" t="s">
        <v>1038</v>
      </c>
      <c r="AB160" s="293">
        <v>15420</v>
      </c>
      <c r="AC160" s="292" t="s">
        <v>1039</v>
      </c>
      <c r="AD160" s="291">
        <v>43864</v>
      </c>
      <c r="AE160" s="291">
        <v>44179</v>
      </c>
      <c r="AF160" s="293" t="s">
        <v>704</v>
      </c>
      <c r="AG160" s="293" t="s">
        <v>193</v>
      </c>
    </row>
    <row r="161" spans="1:33" ht="272.45" customHeight="1" x14ac:dyDescent="0.35">
      <c r="A161" s="111">
        <f t="shared" si="1"/>
        <v>138</v>
      </c>
      <c r="B161" s="112" t="s">
        <v>428</v>
      </c>
      <c r="C161" s="112" t="s">
        <v>193</v>
      </c>
      <c r="D161" s="119">
        <v>80101706</v>
      </c>
      <c r="E161" s="112" t="s">
        <v>440</v>
      </c>
      <c r="F161" s="112" t="s">
        <v>66</v>
      </c>
      <c r="G161" s="112">
        <v>1</v>
      </c>
      <c r="H161" s="121" t="s">
        <v>96</v>
      </c>
      <c r="I161" s="112">
        <v>10.5</v>
      </c>
      <c r="J161" s="112" t="s">
        <v>196</v>
      </c>
      <c r="K161" s="112" t="s">
        <v>105</v>
      </c>
      <c r="L161" s="112" t="s">
        <v>285</v>
      </c>
      <c r="M161" s="235">
        <v>104489000</v>
      </c>
      <c r="N161" s="235">
        <v>104489000</v>
      </c>
      <c r="O161" s="112" t="s">
        <v>71</v>
      </c>
      <c r="P161" s="112" t="s">
        <v>72</v>
      </c>
      <c r="Q161" s="112" t="s">
        <v>208</v>
      </c>
      <c r="S161" s="306" t="s">
        <v>775</v>
      </c>
      <c r="T161" s="290" t="s">
        <v>776</v>
      </c>
      <c r="U161" s="291">
        <v>43850</v>
      </c>
      <c r="V161" s="292" t="s">
        <v>748</v>
      </c>
      <c r="W161" s="293" t="s">
        <v>544</v>
      </c>
      <c r="X161" s="308">
        <v>100551733</v>
      </c>
      <c r="Y161" s="309">
        <v>0</v>
      </c>
      <c r="Z161" s="308">
        <v>100551733</v>
      </c>
      <c r="AA161" s="292" t="s">
        <v>759</v>
      </c>
      <c r="AB161" s="293">
        <v>6520</v>
      </c>
      <c r="AC161" s="292" t="s">
        <v>755</v>
      </c>
      <c r="AD161" s="291">
        <v>43850</v>
      </c>
      <c r="AE161" s="291">
        <v>44186</v>
      </c>
      <c r="AF161" s="293" t="s">
        <v>704</v>
      </c>
      <c r="AG161" s="293" t="s">
        <v>193</v>
      </c>
    </row>
    <row r="162" spans="1:33" ht="272.45" customHeight="1" x14ac:dyDescent="0.35">
      <c r="A162" s="111">
        <f t="shared" ref="A162:A225" si="2">SUM(A161+1)</f>
        <v>139</v>
      </c>
      <c r="B162" s="112" t="s">
        <v>428</v>
      </c>
      <c r="C162" s="112" t="s">
        <v>193</v>
      </c>
      <c r="D162" s="119">
        <v>80101706</v>
      </c>
      <c r="E162" s="112" t="s">
        <v>441</v>
      </c>
      <c r="F162" s="112" t="s">
        <v>66</v>
      </c>
      <c r="G162" s="112">
        <v>1</v>
      </c>
      <c r="H162" s="121" t="s">
        <v>96</v>
      </c>
      <c r="I162" s="112">
        <v>10.5</v>
      </c>
      <c r="J162" s="112" t="s">
        <v>196</v>
      </c>
      <c r="K162" s="112" t="s">
        <v>105</v>
      </c>
      <c r="L162" s="112" t="s">
        <v>285</v>
      </c>
      <c r="M162" s="235">
        <v>104489000</v>
      </c>
      <c r="N162" s="235">
        <v>104489000</v>
      </c>
      <c r="O162" s="112" t="s">
        <v>71</v>
      </c>
      <c r="P162" s="112" t="s">
        <v>72</v>
      </c>
      <c r="Q162" s="112" t="s">
        <v>208</v>
      </c>
      <c r="S162" s="306" t="s">
        <v>777</v>
      </c>
      <c r="T162" s="290" t="s">
        <v>778</v>
      </c>
      <c r="U162" s="291">
        <v>43850</v>
      </c>
      <c r="V162" s="292" t="s">
        <v>779</v>
      </c>
      <c r="W162" s="293" t="s">
        <v>544</v>
      </c>
      <c r="X162" s="308">
        <v>100551733</v>
      </c>
      <c r="Y162" s="309">
        <v>0</v>
      </c>
      <c r="Z162" s="308">
        <v>100551733</v>
      </c>
      <c r="AA162" s="292" t="s">
        <v>759</v>
      </c>
      <c r="AB162" s="293">
        <v>6620</v>
      </c>
      <c r="AC162" s="292" t="s">
        <v>755</v>
      </c>
      <c r="AD162" s="291">
        <v>43850</v>
      </c>
      <c r="AE162" s="291">
        <v>44186</v>
      </c>
      <c r="AF162" s="293" t="s">
        <v>704</v>
      </c>
      <c r="AG162" s="293" t="s">
        <v>193</v>
      </c>
    </row>
    <row r="163" spans="1:33" ht="272.45" customHeight="1" x14ac:dyDescent="0.35">
      <c r="A163" s="111">
        <f t="shared" si="2"/>
        <v>140</v>
      </c>
      <c r="B163" s="112" t="s">
        <v>428</v>
      </c>
      <c r="C163" s="112" t="s">
        <v>193</v>
      </c>
      <c r="D163" s="119">
        <v>80101706</v>
      </c>
      <c r="E163" s="112" t="s">
        <v>442</v>
      </c>
      <c r="F163" s="112" t="s">
        <v>66</v>
      </c>
      <c r="G163" s="112">
        <v>1</v>
      </c>
      <c r="H163" s="121" t="s">
        <v>96</v>
      </c>
      <c r="I163" s="112">
        <v>10.5</v>
      </c>
      <c r="J163" s="112" t="s">
        <v>196</v>
      </c>
      <c r="K163" s="112" t="s">
        <v>105</v>
      </c>
      <c r="L163" s="112" t="s">
        <v>285</v>
      </c>
      <c r="M163" s="235">
        <v>104489000</v>
      </c>
      <c r="N163" s="235">
        <v>104489000</v>
      </c>
      <c r="O163" s="112" t="s">
        <v>71</v>
      </c>
      <c r="P163" s="112" t="s">
        <v>72</v>
      </c>
      <c r="Q163" s="112" t="s">
        <v>208</v>
      </c>
      <c r="S163" s="306" t="s">
        <v>780</v>
      </c>
      <c r="T163" s="290" t="s">
        <v>781</v>
      </c>
      <c r="U163" s="291">
        <v>43850</v>
      </c>
      <c r="V163" s="292" t="s">
        <v>753</v>
      </c>
      <c r="W163" s="293" t="s">
        <v>544</v>
      </c>
      <c r="X163" s="308">
        <v>100551733</v>
      </c>
      <c r="Y163" s="309">
        <v>0</v>
      </c>
      <c r="Z163" s="308">
        <v>100551733</v>
      </c>
      <c r="AA163" s="292" t="s">
        <v>754</v>
      </c>
      <c r="AB163" s="293">
        <v>7520</v>
      </c>
      <c r="AC163" s="292" t="s">
        <v>755</v>
      </c>
      <c r="AD163" s="291">
        <v>43850</v>
      </c>
      <c r="AE163" s="291">
        <v>44186</v>
      </c>
      <c r="AF163" s="293" t="s">
        <v>704</v>
      </c>
      <c r="AG163" s="293" t="s">
        <v>193</v>
      </c>
    </row>
    <row r="164" spans="1:33" s="27" customFormat="1" ht="272.45" customHeight="1" x14ac:dyDescent="0.35">
      <c r="A164" s="111">
        <f t="shared" si="2"/>
        <v>141</v>
      </c>
      <c r="B164" s="112" t="s">
        <v>428</v>
      </c>
      <c r="C164" s="112" t="s">
        <v>193</v>
      </c>
      <c r="D164" s="119">
        <v>80101706</v>
      </c>
      <c r="E164" s="112" t="s">
        <v>443</v>
      </c>
      <c r="F164" s="112" t="s">
        <v>66</v>
      </c>
      <c r="G164" s="112">
        <v>1</v>
      </c>
      <c r="H164" s="121" t="s">
        <v>96</v>
      </c>
      <c r="I164" s="112">
        <v>10.5</v>
      </c>
      <c r="J164" s="112" t="s">
        <v>196</v>
      </c>
      <c r="K164" s="112" t="s">
        <v>105</v>
      </c>
      <c r="L164" s="112" t="s">
        <v>285</v>
      </c>
      <c r="M164" s="235">
        <v>104489000</v>
      </c>
      <c r="N164" s="235">
        <v>104489000</v>
      </c>
      <c r="O164" s="112" t="s">
        <v>71</v>
      </c>
      <c r="P164" s="112" t="s">
        <v>72</v>
      </c>
      <c r="Q164" s="112" t="s">
        <v>208</v>
      </c>
      <c r="R164" s="26"/>
      <c r="S164" s="306" t="s">
        <v>782</v>
      </c>
      <c r="T164" s="290" t="s">
        <v>783</v>
      </c>
      <c r="U164" s="291">
        <v>43850</v>
      </c>
      <c r="V164" s="292" t="s">
        <v>753</v>
      </c>
      <c r="W164" s="293" t="s">
        <v>544</v>
      </c>
      <c r="X164" s="308">
        <v>100551733</v>
      </c>
      <c r="Y164" s="309">
        <v>0</v>
      </c>
      <c r="Z164" s="308">
        <v>100551733</v>
      </c>
      <c r="AA164" s="292" t="s">
        <v>754</v>
      </c>
      <c r="AB164" s="293">
        <v>7420</v>
      </c>
      <c r="AC164" s="292" t="s">
        <v>755</v>
      </c>
      <c r="AD164" s="291">
        <v>43850</v>
      </c>
      <c r="AE164" s="291">
        <v>44186</v>
      </c>
      <c r="AF164" s="293" t="s">
        <v>704</v>
      </c>
      <c r="AG164" s="293" t="s">
        <v>193</v>
      </c>
    </row>
    <row r="165" spans="1:33" ht="272.45" customHeight="1" x14ac:dyDescent="0.35">
      <c r="A165" s="111">
        <f t="shared" si="2"/>
        <v>142</v>
      </c>
      <c r="B165" s="112" t="s">
        <v>294</v>
      </c>
      <c r="C165" s="112" t="s">
        <v>193</v>
      </c>
      <c r="D165" s="119">
        <v>80101706</v>
      </c>
      <c r="E165" s="112" t="s">
        <v>444</v>
      </c>
      <c r="F165" s="112" t="s">
        <v>66</v>
      </c>
      <c r="G165" s="112">
        <v>1</v>
      </c>
      <c r="H165" s="121" t="s">
        <v>96</v>
      </c>
      <c r="I165" s="112">
        <v>11</v>
      </c>
      <c r="J165" s="112" t="s">
        <v>196</v>
      </c>
      <c r="K165" s="112" t="s">
        <v>105</v>
      </c>
      <c r="L165" s="112" t="s">
        <v>285</v>
      </c>
      <c r="M165" s="235">
        <v>75387840</v>
      </c>
      <c r="N165" s="235">
        <v>75387840</v>
      </c>
      <c r="O165" s="112" t="s">
        <v>71</v>
      </c>
      <c r="P165" s="112" t="s">
        <v>72</v>
      </c>
      <c r="Q165" s="112" t="s">
        <v>208</v>
      </c>
      <c r="S165" s="306" t="s">
        <v>1098</v>
      </c>
      <c r="T165" s="290" t="s">
        <v>1099</v>
      </c>
      <c r="U165" s="291">
        <v>43853</v>
      </c>
      <c r="V165" s="292" t="s">
        <v>1100</v>
      </c>
      <c r="W165" s="293" t="s">
        <v>544</v>
      </c>
      <c r="X165" s="308">
        <v>75387840</v>
      </c>
      <c r="Y165" s="309">
        <v>0</v>
      </c>
      <c r="Z165" s="308">
        <v>75387840</v>
      </c>
      <c r="AA165" s="292" t="s">
        <v>1101</v>
      </c>
      <c r="AB165" s="293">
        <v>11920</v>
      </c>
      <c r="AC165" s="292" t="s">
        <v>1102</v>
      </c>
      <c r="AD165" s="291">
        <v>43853</v>
      </c>
      <c r="AE165" s="291">
        <v>44186</v>
      </c>
      <c r="AF165" s="293" t="s">
        <v>704</v>
      </c>
      <c r="AG165" s="293" t="s">
        <v>193</v>
      </c>
    </row>
    <row r="166" spans="1:33" ht="272.45" customHeight="1" x14ac:dyDescent="0.35">
      <c r="A166" s="111">
        <f t="shared" si="2"/>
        <v>143</v>
      </c>
      <c r="B166" s="112" t="s">
        <v>428</v>
      </c>
      <c r="C166" s="112" t="s">
        <v>193</v>
      </c>
      <c r="D166" s="119">
        <v>80101706</v>
      </c>
      <c r="E166" s="112" t="s">
        <v>445</v>
      </c>
      <c r="F166" s="112" t="s">
        <v>66</v>
      </c>
      <c r="G166" s="112">
        <v>1</v>
      </c>
      <c r="H166" s="121" t="s">
        <v>96</v>
      </c>
      <c r="I166" s="112">
        <v>10.5</v>
      </c>
      <c r="J166" s="112" t="s">
        <v>196</v>
      </c>
      <c r="K166" s="112" t="s">
        <v>105</v>
      </c>
      <c r="L166" s="112" t="s">
        <v>285</v>
      </c>
      <c r="M166" s="235">
        <v>104489000</v>
      </c>
      <c r="N166" s="235">
        <v>104489000</v>
      </c>
      <c r="O166" s="112" t="s">
        <v>71</v>
      </c>
      <c r="P166" s="112" t="s">
        <v>72</v>
      </c>
      <c r="Q166" s="112" t="s">
        <v>208</v>
      </c>
      <c r="S166" s="306" t="s">
        <v>1045</v>
      </c>
      <c r="T166" s="290" t="s">
        <v>1046</v>
      </c>
      <c r="U166" s="291">
        <v>43868</v>
      </c>
      <c r="V166" s="292" t="s">
        <v>779</v>
      </c>
      <c r="W166" s="293" t="s">
        <v>544</v>
      </c>
      <c r="X166" s="308">
        <v>95100133</v>
      </c>
      <c r="Y166" s="309">
        <v>0</v>
      </c>
      <c r="Z166" s="308">
        <v>95100133</v>
      </c>
      <c r="AA166" s="292" t="s">
        <v>1047</v>
      </c>
      <c r="AB166" s="293">
        <v>7320</v>
      </c>
      <c r="AC166" s="292" t="s">
        <v>1048</v>
      </c>
      <c r="AD166" s="291">
        <v>43868</v>
      </c>
      <c r="AE166" s="291">
        <v>44186</v>
      </c>
      <c r="AF166" s="293" t="s">
        <v>704</v>
      </c>
      <c r="AG166" s="293" t="s">
        <v>193</v>
      </c>
    </row>
    <row r="167" spans="1:33" ht="272.45" customHeight="1" x14ac:dyDescent="0.35">
      <c r="A167" s="111">
        <f t="shared" si="2"/>
        <v>144</v>
      </c>
      <c r="B167" s="112" t="s">
        <v>294</v>
      </c>
      <c r="C167" s="112" t="s">
        <v>221</v>
      </c>
      <c r="D167" s="119">
        <v>80101706</v>
      </c>
      <c r="E167" s="112" t="s">
        <v>446</v>
      </c>
      <c r="F167" s="112" t="s">
        <v>66</v>
      </c>
      <c r="G167" s="112">
        <v>1</v>
      </c>
      <c r="H167" s="121" t="s">
        <v>96</v>
      </c>
      <c r="I167" s="112">
        <v>10.5</v>
      </c>
      <c r="J167" s="112" t="s">
        <v>196</v>
      </c>
      <c r="K167" s="112" t="s">
        <v>105</v>
      </c>
      <c r="L167" s="112" t="s">
        <v>285</v>
      </c>
      <c r="M167" s="235">
        <v>38161200</v>
      </c>
      <c r="N167" s="235">
        <v>38161200</v>
      </c>
      <c r="O167" s="112" t="s">
        <v>71</v>
      </c>
      <c r="P167" s="112" t="s">
        <v>72</v>
      </c>
      <c r="Q167" s="112" t="s">
        <v>189</v>
      </c>
      <c r="S167" s="306" t="s">
        <v>784</v>
      </c>
      <c r="T167" s="290" t="s">
        <v>785</v>
      </c>
      <c r="U167" s="291">
        <v>43853</v>
      </c>
      <c r="V167" s="292" t="s">
        <v>786</v>
      </c>
      <c r="W167" s="293" t="s">
        <v>544</v>
      </c>
      <c r="X167" s="308">
        <v>38161200</v>
      </c>
      <c r="Y167" s="309">
        <v>0</v>
      </c>
      <c r="Z167" s="308">
        <v>38161200</v>
      </c>
      <c r="AA167" s="292" t="s">
        <v>787</v>
      </c>
      <c r="AB167" s="302">
        <v>7220</v>
      </c>
      <c r="AC167" s="300" t="s">
        <v>788</v>
      </c>
      <c r="AD167" s="301">
        <v>43853</v>
      </c>
      <c r="AE167" s="301">
        <v>44171</v>
      </c>
      <c r="AF167" s="293" t="s">
        <v>789</v>
      </c>
      <c r="AG167" s="293" t="s">
        <v>790</v>
      </c>
    </row>
    <row r="168" spans="1:33" ht="272.45" customHeight="1" x14ac:dyDescent="0.35">
      <c r="A168" s="111">
        <f t="shared" si="2"/>
        <v>145</v>
      </c>
      <c r="B168" s="112" t="s">
        <v>379</v>
      </c>
      <c r="C168" s="112" t="s">
        <v>240</v>
      </c>
      <c r="D168" s="119">
        <v>80101706</v>
      </c>
      <c r="E168" s="112" t="s">
        <v>447</v>
      </c>
      <c r="F168" s="112" t="s">
        <v>66</v>
      </c>
      <c r="G168" s="112">
        <v>1</v>
      </c>
      <c r="H168" s="121" t="s">
        <v>103</v>
      </c>
      <c r="I168" s="112">
        <v>10.5</v>
      </c>
      <c r="J168" s="112" t="s">
        <v>196</v>
      </c>
      <c r="K168" s="112" t="s">
        <v>105</v>
      </c>
      <c r="L168" s="112" t="s">
        <v>287</v>
      </c>
      <c r="M168" s="235">
        <v>82864320</v>
      </c>
      <c r="N168" s="235">
        <v>82864320</v>
      </c>
      <c r="O168" s="112" t="s">
        <v>71</v>
      </c>
      <c r="P168" s="112" t="s">
        <v>72</v>
      </c>
      <c r="Q168" s="112" t="s">
        <v>241</v>
      </c>
      <c r="S168" s="306" t="s">
        <v>1103</v>
      </c>
      <c r="T168" s="290" t="s">
        <v>1104</v>
      </c>
      <c r="U168" s="291">
        <v>43873</v>
      </c>
      <c r="V168" s="292" t="s">
        <v>1105</v>
      </c>
      <c r="W168" s="293" t="s">
        <v>544</v>
      </c>
      <c r="X168" s="308">
        <v>81812075</v>
      </c>
      <c r="Y168" s="309">
        <v>0</v>
      </c>
      <c r="Z168" s="308">
        <v>81812075</v>
      </c>
      <c r="AA168" s="292" t="s">
        <v>1106</v>
      </c>
      <c r="AB168" s="293">
        <v>19220</v>
      </c>
      <c r="AC168" s="292" t="s">
        <v>1086</v>
      </c>
      <c r="AD168" s="291">
        <v>43874</v>
      </c>
      <c r="AE168" s="291">
        <v>44188</v>
      </c>
      <c r="AF168" s="293" t="s">
        <v>796</v>
      </c>
      <c r="AG168" s="293" t="s">
        <v>240</v>
      </c>
    </row>
    <row r="169" spans="1:33" ht="272.45" customHeight="1" x14ac:dyDescent="0.35">
      <c r="A169" s="111">
        <f t="shared" si="2"/>
        <v>146</v>
      </c>
      <c r="B169" s="112" t="s">
        <v>389</v>
      </c>
      <c r="C169" s="112" t="s">
        <v>240</v>
      </c>
      <c r="D169" s="119">
        <v>80101706</v>
      </c>
      <c r="E169" s="112" t="s">
        <v>530</v>
      </c>
      <c r="F169" s="112" t="s">
        <v>66</v>
      </c>
      <c r="G169" s="112">
        <v>1</v>
      </c>
      <c r="H169" s="121" t="s">
        <v>96</v>
      </c>
      <c r="I169" s="112">
        <v>11</v>
      </c>
      <c r="J169" s="112" t="s">
        <v>196</v>
      </c>
      <c r="K169" s="112" t="s">
        <v>105</v>
      </c>
      <c r="L169" s="112" t="s">
        <v>287</v>
      </c>
      <c r="M169" s="235">
        <v>31982720</v>
      </c>
      <c r="N169" s="235">
        <v>31982720</v>
      </c>
      <c r="O169" s="112" t="s">
        <v>71</v>
      </c>
      <c r="P169" s="112" t="s">
        <v>72</v>
      </c>
      <c r="Q169" s="112" t="s">
        <v>241</v>
      </c>
      <c r="S169" s="306" t="s">
        <v>791</v>
      </c>
      <c r="T169" s="290" t="s">
        <v>792</v>
      </c>
      <c r="U169" s="291">
        <v>43853</v>
      </c>
      <c r="V169" s="292" t="s">
        <v>793</v>
      </c>
      <c r="W169" s="293" t="s">
        <v>544</v>
      </c>
      <c r="X169" s="308">
        <v>31900000</v>
      </c>
      <c r="Y169" s="309">
        <v>0</v>
      </c>
      <c r="Z169" s="308">
        <v>31900000</v>
      </c>
      <c r="AA169" s="292" t="s">
        <v>794</v>
      </c>
      <c r="AB169" s="293">
        <v>10420</v>
      </c>
      <c r="AC169" s="292" t="s">
        <v>795</v>
      </c>
      <c r="AD169" s="291">
        <v>43853</v>
      </c>
      <c r="AE169" s="291">
        <v>44186</v>
      </c>
      <c r="AF169" s="293" t="s">
        <v>796</v>
      </c>
      <c r="AG169" s="293" t="s">
        <v>240</v>
      </c>
    </row>
    <row r="170" spans="1:33" ht="272.45" customHeight="1" x14ac:dyDescent="0.35">
      <c r="A170" s="111">
        <f t="shared" si="2"/>
        <v>147</v>
      </c>
      <c r="B170" s="112" t="s">
        <v>448</v>
      </c>
      <c r="C170" s="112" t="s">
        <v>240</v>
      </c>
      <c r="D170" s="119">
        <v>80101706</v>
      </c>
      <c r="E170" s="112" t="s">
        <v>449</v>
      </c>
      <c r="F170" s="112" t="s">
        <v>66</v>
      </c>
      <c r="G170" s="112">
        <v>1</v>
      </c>
      <c r="H170" s="121" t="s">
        <v>96</v>
      </c>
      <c r="I170" s="112">
        <v>10.5</v>
      </c>
      <c r="J170" s="112" t="s">
        <v>196</v>
      </c>
      <c r="K170" s="112" t="s">
        <v>105</v>
      </c>
      <c r="L170" s="112" t="s">
        <v>285</v>
      </c>
      <c r="M170" s="235">
        <v>82864320</v>
      </c>
      <c r="N170" s="235">
        <v>82864320</v>
      </c>
      <c r="O170" s="112" t="s">
        <v>71</v>
      </c>
      <c r="P170" s="112" t="s">
        <v>72</v>
      </c>
      <c r="Q170" s="112" t="s">
        <v>241</v>
      </c>
      <c r="S170" s="306" t="s">
        <v>797</v>
      </c>
      <c r="T170" s="290" t="s">
        <v>798</v>
      </c>
      <c r="U170" s="291">
        <v>43861</v>
      </c>
      <c r="V170" s="292" t="s">
        <v>799</v>
      </c>
      <c r="W170" s="293" t="s">
        <v>544</v>
      </c>
      <c r="X170" s="308">
        <v>82864320</v>
      </c>
      <c r="Y170" s="309">
        <v>0</v>
      </c>
      <c r="Z170" s="308">
        <v>82864320</v>
      </c>
      <c r="AA170" s="292" t="s">
        <v>800</v>
      </c>
      <c r="AB170" s="302">
        <v>14020</v>
      </c>
      <c r="AC170" s="300" t="s">
        <v>801</v>
      </c>
      <c r="AD170" s="301">
        <v>43861</v>
      </c>
      <c r="AE170" s="301">
        <v>44179</v>
      </c>
      <c r="AF170" s="302" t="s">
        <v>796</v>
      </c>
      <c r="AG170" s="302" t="s">
        <v>240</v>
      </c>
    </row>
    <row r="171" spans="1:33" ht="272.45" customHeight="1" x14ac:dyDescent="0.35">
      <c r="A171" s="111">
        <f t="shared" si="2"/>
        <v>148</v>
      </c>
      <c r="B171" s="112" t="s">
        <v>448</v>
      </c>
      <c r="C171" s="112" t="s">
        <v>240</v>
      </c>
      <c r="D171" s="119">
        <v>80101706</v>
      </c>
      <c r="E171" s="112" t="s">
        <v>450</v>
      </c>
      <c r="F171" s="112" t="s">
        <v>66</v>
      </c>
      <c r="G171" s="112">
        <v>1</v>
      </c>
      <c r="H171" s="121" t="s">
        <v>96</v>
      </c>
      <c r="I171" s="112">
        <v>11</v>
      </c>
      <c r="J171" s="112" t="s">
        <v>196</v>
      </c>
      <c r="K171" s="112" t="s">
        <v>105</v>
      </c>
      <c r="L171" s="112" t="s">
        <v>285</v>
      </c>
      <c r="M171" s="235">
        <v>39978400</v>
      </c>
      <c r="N171" s="235">
        <v>39978400</v>
      </c>
      <c r="O171" s="112" t="s">
        <v>71</v>
      </c>
      <c r="P171" s="112" t="s">
        <v>72</v>
      </c>
      <c r="Q171" s="112" t="s">
        <v>241</v>
      </c>
      <c r="S171" s="306" t="s">
        <v>1107</v>
      </c>
      <c r="T171" s="290" t="s">
        <v>1108</v>
      </c>
      <c r="U171" s="291">
        <v>43854</v>
      </c>
      <c r="V171" s="292" t="s">
        <v>1109</v>
      </c>
      <c r="W171" s="293" t="s">
        <v>544</v>
      </c>
      <c r="X171" s="308">
        <v>39978400</v>
      </c>
      <c r="Y171" s="309">
        <v>0</v>
      </c>
      <c r="Z171" s="308">
        <v>39978400</v>
      </c>
      <c r="AA171" s="292" t="s">
        <v>1110</v>
      </c>
      <c r="AB171" s="293">
        <v>12320</v>
      </c>
      <c r="AC171" s="292" t="s">
        <v>990</v>
      </c>
      <c r="AD171" s="291">
        <v>43854</v>
      </c>
      <c r="AE171" s="291">
        <v>44157</v>
      </c>
      <c r="AF171" s="293" t="s">
        <v>796</v>
      </c>
      <c r="AG171" s="293" t="s">
        <v>240</v>
      </c>
    </row>
    <row r="172" spans="1:33" ht="272.45" customHeight="1" x14ac:dyDescent="0.35">
      <c r="A172" s="111">
        <f t="shared" si="2"/>
        <v>149</v>
      </c>
      <c r="B172" s="112" t="s">
        <v>310</v>
      </c>
      <c r="C172" s="112" t="s">
        <v>210</v>
      </c>
      <c r="D172" s="119">
        <v>80101706</v>
      </c>
      <c r="E172" s="112" t="s">
        <v>451</v>
      </c>
      <c r="F172" s="112" t="s">
        <v>66</v>
      </c>
      <c r="G172" s="112">
        <v>1</v>
      </c>
      <c r="H172" s="121" t="s">
        <v>96</v>
      </c>
      <c r="I172" s="112">
        <v>11</v>
      </c>
      <c r="J172" s="112" t="s">
        <v>196</v>
      </c>
      <c r="K172" s="112" t="s">
        <v>105</v>
      </c>
      <c r="L172" s="112" t="s">
        <v>287</v>
      </c>
      <c r="M172" s="235">
        <v>51400800</v>
      </c>
      <c r="N172" s="235">
        <v>51400800</v>
      </c>
      <c r="O172" s="112" t="s">
        <v>71</v>
      </c>
      <c r="P172" s="112" t="s">
        <v>72</v>
      </c>
      <c r="Q172" s="112" t="s">
        <v>99</v>
      </c>
      <c r="S172" s="306" t="s">
        <v>802</v>
      </c>
      <c r="T172" s="290" t="s">
        <v>803</v>
      </c>
      <c r="U172" s="291">
        <v>43854</v>
      </c>
      <c r="V172" s="292" t="s">
        <v>804</v>
      </c>
      <c r="W172" s="293" t="s">
        <v>544</v>
      </c>
      <c r="X172" s="308">
        <v>51400800</v>
      </c>
      <c r="Y172" s="309">
        <v>0</v>
      </c>
      <c r="Z172" s="308">
        <v>51400800</v>
      </c>
      <c r="AA172" s="292" t="s">
        <v>805</v>
      </c>
      <c r="AB172" s="293">
        <v>13720</v>
      </c>
      <c r="AC172" s="292" t="s">
        <v>806</v>
      </c>
      <c r="AD172" s="291">
        <v>43854</v>
      </c>
      <c r="AE172" s="291">
        <v>44188</v>
      </c>
      <c r="AF172" s="302" t="s">
        <v>822</v>
      </c>
      <c r="AG172" s="302" t="s">
        <v>560</v>
      </c>
    </row>
    <row r="173" spans="1:33" ht="272.45" customHeight="1" x14ac:dyDescent="0.35">
      <c r="A173" s="111">
        <f t="shared" si="2"/>
        <v>150</v>
      </c>
      <c r="B173" s="112" t="s">
        <v>310</v>
      </c>
      <c r="C173" s="112" t="s">
        <v>210</v>
      </c>
      <c r="D173" s="119">
        <v>80101706</v>
      </c>
      <c r="E173" s="112" t="s">
        <v>452</v>
      </c>
      <c r="F173" s="112" t="s">
        <v>66</v>
      </c>
      <c r="G173" s="112">
        <v>1</v>
      </c>
      <c r="H173" s="121" t="s">
        <v>96</v>
      </c>
      <c r="I173" s="112">
        <v>11</v>
      </c>
      <c r="J173" s="112" t="s">
        <v>196</v>
      </c>
      <c r="K173" s="112" t="s">
        <v>105</v>
      </c>
      <c r="L173" s="112" t="s">
        <v>287</v>
      </c>
      <c r="M173" s="235">
        <v>69676640</v>
      </c>
      <c r="N173" s="235">
        <v>69676640</v>
      </c>
      <c r="O173" s="112" t="s">
        <v>71</v>
      </c>
      <c r="P173" s="112" t="s">
        <v>72</v>
      </c>
      <c r="Q173" s="112" t="s">
        <v>99</v>
      </c>
      <c r="S173" s="306" t="s">
        <v>807</v>
      </c>
      <c r="T173" s="290" t="s">
        <v>808</v>
      </c>
      <c r="U173" s="291">
        <v>43852</v>
      </c>
      <c r="V173" s="292" t="s">
        <v>809</v>
      </c>
      <c r="W173" s="293" t="s">
        <v>544</v>
      </c>
      <c r="X173" s="308">
        <v>69676640</v>
      </c>
      <c r="Y173" s="309">
        <v>0</v>
      </c>
      <c r="Z173" s="308">
        <v>69676640</v>
      </c>
      <c r="AA173" s="292" t="s">
        <v>810</v>
      </c>
      <c r="AB173" s="293">
        <v>10520</v>
      </c>
      <c r="AC173" s="292" t="s">
        <v>811</v>
      </c>
      <c r="AD173" s="291">
        <v>43852</v>
      </c>
      <c r="AE173" s="291">
        <v>44186</v>
      </c>
      <c r="AF173" s="293" t="s">
        <v>812</v>
      </c>
      <c r="AG173" s="293" t="s">
        <v>560</v>
      </c>
    </row>
    <row r="174" spans="1:33" ht="272.45" customHeight="1" x14ac:dyDescent="0.35">
      <c r="A174" s="111">
        <f t="shared" si="2"/>
        <v>151</v>
      </c>
      <c r="B174" s="112" t="s">
        <v>310</v>
      </c>
      <c r="C174" s="112" t="s">
        <v>210</v>
      </c>
      <c r="D174" s="119">
        <v>80101706</v>
      </c>
      <c r="E174" s="112" t="s">
        <v>453</v>
      </c>
      <c r="F174" s="112" t="s">
        <v>66</v>
      </c>
      <c r="G174" s="112">
        <v>1</v>
      </c>
      <c r="H174" s="121" t="s">
        <v>96</v>
      </c>
      <c r="I174" s="112">
        <v>11</v>
      </c>
      <c r="J174" s="112" t="s">
        <v>196</v>
      </c>
      <c r="K174" s="112" t="s">
        <v>105</v>
      </c>
      <c r="L174" s="112" t="s">
        <v>287</v>
      </c>
      <c r="M174" s="235">
        <v>75387840</v>
      </c>
      <c r="N174" s="235">
        <v>75387840</v>
      </c>
      <c r="O174" s="112" t="s">
        <v>71</v>
      </c>
      <c r="P174" s="112" t="s">
        <v>72</v>
      </c>
      <c r="Q174" s="112" t="s">
        <v>99</v>
      </c>
      <c r="S174" s="306" t="s">
        <v>813</v>
      </c>
      <c r="T174" s="290" t="s">
        <v>814</v>
      </c>
      <c r="U174" s="291">
        <v>43853</v>
      </c>
      <c r="V174" s="292" t="s">
        <v>815</v>
      </c>
      <c r="W174" s="293" t="s">
        <v>544</v>
      </c>
      <c r="X174" s="308">
        <v>75387840</v>
      </c>
      <c r="Y174" s="309">
        <v>0</v>
      </c>
      <c r="Z174" s="308">
        <v>75387840</v>
      </c>
      <c r="AA174" s="292" t="s">
        <v>816</v>
      </c>
      <c r="AB174" s="293">
        <v>10620</v>
      </c>
      <c r="AC174" s="292" t="s">
        <v>795</v>
      </c>
      <c r="AD174" s="291">
        <v>43853</v>
      </c>
      <c r="AE174" s="291">
        <v>44186</v>
      </c>
      <c r="AF174" s="293" t="s">
        <v>817</v>
      </c>
      <c r="AG174" s="293" t="s">
        <v>560</v>
      </c>
    </row>
    <row r="175" spans="1:33" ht="272.45" customHeight="1" x14ac:dyDescent="0.35">
      <c r="A175" s="111">
        <f t="shared" si="2"/>
        <v>152</v>
      </c>
      <c r="B175" s="112" t="s">
        <v>310</v>
      </c>
      <c r="C175" s="112" t="s">
        <v>210</v>
      </c>
      <c r="D175" s="119">
        <v>80101706</v>
      </c>
      <c r="E175" s="112" t="s">
        <v>454</v>
      </c>
      <c r="F175" s="112" t="s">
        <v>66</v>
      </c>
      <c r="G175" s="112">
        <v>1</v>
      </c>
      <c r="H175" s="121" t="s">
        <v>96</v>
      </c>
      <c r="I175" s="112">
        <v>11</v>
      </c>
      <c r="J175" s="112" t="s">
        <v>196</v>
      </c>
      <c r="K175" s="112" t="s">
        <v>105</v>
      </c>
      <c r="L175" s="112" t="s">
        <v>287</v>
      </c>
      <c r="M175" s="235">
        <v>82241280</v>
      </c>
      <c r="N175" s="235">
        <v>82241280</v>
      </c>
      <c r="O175" s="112" t="s">
        <v>71</v>
      </c>
      <c r="P175" s="112" t="s">
        <v>72</v>
      </c>
      <c r="Q175" s="112" t="s">
        <v>99</v>
      </c>
      <c r="S175" s="306" t="s">
        <v>818</v>
      </c>
      <c r="T175" s="290" t="s">
        <v>819</v>
      </c>
      <c r="U175" s="291">
        <v>43850</v>
      </c>
      <c r="V175" s="292" t="s">
        <v>820</v>
      </c>
      <c r="W175" s="293" t="s">
        <v>544</v>
      </c>
      <c r="X175" s="308">
        <v>82241280</v>
      </c>
      <c r="Y175" s="309">
        <v>0</v>
      </c>
      <c r="Z175" s="308">
        <v>82241280</v>
      </c>
      <c r="AA175" s="292" t="s">
        <v>821</v>
      </c>
      <c r="AB175" s="293">
        <v>10720</v>
      </c>
      <c r="AC175" s="292" t="s">
        <v>538</v>
      </c>
      <c r="AD175" s="291">
        <v>43851</v>
      </c>
      <c r="AE175" s="291">
        <v>44185</v>
      </c>
      <c r="AF175" s="293" t="s">
        <v>822</v>
      </c>
      <c r="AG175" s="293" t="s">
        <v>560</v>
      </c>
    </row>
    <row r="176" spans="1:33" ht="272.45" customHeight="1" x14ac:dyDescent="0.35">
      <c r="A176" s="111">
        <f t="shared" si="2"/>
        <v>153</v>
      </c>
      <c r="B176" s="112" t="s">
        <v>310</v>
      </c>
      <c r="C176" s="112" t="s">
        <v>210</v>
      </c>
      <c r="D176" s="119">
        <v>80101706</v>
      </c>
      <c r="E176" s="112" t="s">
        <v>455</v>
      </c>
      <c r="F176" s="112" t="s">
        <v>66</v>
      </c>
      <c r="G176" s="112">
        <v>1</v>
      </c>
      <c r="H176" s="121" t="s">
        <v>96</v>
      </c>
      <c r="I176" s="112">
        <v>11</v>
      </c>
      <c r="J176" s="112" t="s">
        <v>196</v>
      </c>
      <c r="K176" s="112" t="s">
        <v>105</v>
      </c>
      <c r="L176" s="112" t="s">
        <v>287</v>
      </c>
      <c r="M176" s="235">
        <v>72600000</v>
      </c>
      <c r="N176" s="235">
        <v>72600000</v>
      </c>
      <c r="O176" s="112" t="s">
        <v>71</v>
      </c>
      <c r="P176" s="112" t="s">
        <v>72</v>
      </c>
      <c r="Q176" s="112" t="s">
        <v>99</v>
      </c>
      <c r="S176" s="306" t="s">
        <v>823</v>
      </c>
      <c r="T176" s="290" t="s">
        <v>824</v>
      </c>
      <c r="U176" s="291">
        <v>43854</v>
      </c>
      <c r="V176" s="292" t="s">
        <v>825</v>
      </c>
      <c r="W176" s="293" t="s">
        <v>544</v>
      </c>
      <c r="X176" s="308">
        <v>72600000</v>
      </c>
      <c r="Y176" s="309">
        <v>0</v>
      </c>
      <c r="Z176" s="308">
        <v>72600000</v>
      </c>
      <c r="AA176" s="292" t="s">
        <v>826</v>
      </c>
      <c r="AB176" s="293">
        <v>10820</v>
      </c>
      <c r="AC176" s="300" t="s">
        <v>630</v>
      </c>
      <c r="AD176" s="301">
        <v>43854</v>
      </c>
      <c r="AE176" s="301">
        <v>44188</v>
      </c>
      <c r="AF176" s="302" t="s">
        <v>836</v>
      </c>
      <c r="AG176" s="302" t="s">
        <v>230</v>
      </c>
    </row>
    <row r="177" spans="1:33" ht="272.45" customHeight="1" x14ac:dyDescent="0.35">
      <c r="A177" s="111">
        <f t="shared" si="2"/>
        <v>154</v>
      </c>
      <c r="B177" s="112" t="s">
        <v>310</v>
      </c>
      <c r="C177" s="112" t="s">
        <v>210</v>
      </c>
      <c r="D177" s="119">
        <v>80101706</v>
      </c>
      <c r="E177" s="112" t="s">
        <v>456</v>
      </c>
      <c r="F177" s="112" t="s">
        <v>66</v>
      </c>
      <c r="G177" s="112">
        <v>1</v>
      </c>
      <c r="H177" s="121" t="s">
        <v>96</v>
      </c>
      <c r="I177" s="112">
        <v>11</v>
      </c>
      <c r="J177" s="112" t="s">
        <v>196</v>
      </c>
      <c r="K177" s="112" t="s">
        <v>105</v>
      </c>
      <c r="L177" s="112" t="s">
        <v>287</v>
      </c>
      <c r="M177" s="235">
        <v>131357600</v>
      </c>
      <c r="N177" s="235">
        <v>131357600</v>
      </c>
      <c r="O177" s="112" t="s">
        <v>71</v>
      </c>
      <c r="P177" s="112" t="s">
        <v>72</v>
      </c>
      <c r="Q177" s="112" t="s">
        <v>99</v>
      </c>
      <c r="S177" s="306" t="s">
        <v>827</v>
      </c>
      <c r="T177" s="290" t="s">
        <v>828</v>
      </c>
      <c r="U177" s="291">
        <v>43850</v>
      </c>
      <c r="V177" s="292" t="s">
        <v>829</v>
      </c>
      <c r="W177" s="293" t="s">
        <v>544</v>
      </c>
      <c r="X177" s="308">
        <v>131357600</v>
      </c>
      <c r="Y177" s="309">
        <v>0</v>
      </c>
      <c r="Z177" s="308">
        <v>131357600</v>
      </c>
      <c r="AA177" s="292" t="s">
        <v>830</v>
      </c>
      <c r="AB177" s="293">
        <v>10920</v>
      </c>
      <c r="AC177" s="292" t="s">
        <v>538</v>
      </c>
      <c r="AD177" s="291">
        <v>43850</v>
      </c>
      <c r="AE177" s="291">
        <v>44184</v>
      </c>
      <c r="AF177" s="293" t="s">
        <v>822</v>
      </c>
      <c r="AG177" s="293" t="s">
        <v>560</v>
      </c>
    </row>
    <row r="178" spans="1:33" ht="272.45" customHeight="1" x14ac:dyDescent="0.35">
      <c r="A178" s="111">
        <f t="shared" si="2"/>
        <v>155</v>
      </c>
      <c r="B178" s="112" t="s">
        <v>310</v>
      </c>
      <c r="C178" s="112" t="s">
        <v>210</v>
      </c>
      <c r="D178" s="119">
        <v>80101706</v>
      </c>
      <c r="E178" s="112" t="s">
        <v>457</v>
      </c>
      <c r="F178" s="112" t="s">
        <v>66</v>
      </c>
      <c r="G178" s="112">
        <v>1</v>
      </c>
      <c r="H178" s="121" t="s">
        <v>96</v>
      </c>
      <c r="I178" s="112">
        <v>11</v>
      </c>
      <c r="J178" s="112" t="s">
        <v>196</v>
      </c>
      <c r="K178" s="112" t="s">
        <v>105</v>
      </c>
      <c r="L178" s="112" t="s">
        <v>287</v>
      </c>
      <c r="M178" s="235">
        <v>66509520</v>
      </c>
      <c r="N178" s="235">
        <v>66509520</v>
      </c>
      <c r="O178" s="112" t="s">
        <v>71</v>
      </c>
      <c r="P178" s="112" t="s">
        <v>72</v>
      </c>
      <c r="Q178" s="112" t="s">
        <v>99</v>
      </c>
      <c r="S178" s="306" t="s">
        <v>831</v>
      </c>
      <c r="T178" s="290" t="s">
        <v>832</v>
      </c>
      <c r="U178" s="291">
        <v>43858</v>
      </c>
      <c r="V178" s="292" t="s">
        <v>833</v>
      </c>
      <c r="W178" s="293" t="s">
        <v>544</v>
      </c>
      <c r="X178" s="308">
        <v>66509520</v>
      </c>
      <c r="Y178" s="309"/>
      <c r="Z178" s="308">
        <v>66509520</v>
      </c>
      <c r="AA178" s="292" t="s">
        <v>834</v>
      </c>
      <c r="AB178" s="293">
        <v>13820</v>
      </c>
      <c r="AC178" s="292" t="s">
        <v>835</v>
      </c>
      <c r="AD178" s="301">
        <v>43858</v>
      </c>
      <c r="AE178" s="301">
        <v>44177</v>
      </c>
      <c r="AF178" s="293" t="s">
        <v>836</v>
      </c>
      <c r="AG178" s="293" t="s">
        <v>560</v>
      </c>
    </row>
    <row r="179" spans="1:33" ht="272.45" customHeight="1" x14ac:dyDescent="0.35">
      <c r="A179" s="111">
        <f t="shared" si="2"/>
        <v>156</v>
      </c>
      <c r="B179" s="112" t="s">
        <v>310</v>
      </c>
      <c r="C179" s="112" t="s">
        <v>210</v>
      </c>
      <c r="D179" s="119">
        <v>80101706</v>
      </c>
      <c r="E179" s="112" t="s">
        <v>458</v>
      </c>
      <c r="F179" s="112" t="s">
        <v>66</v>
      </c>
      <c r="G179" s="112">
        <v>1</v>
      </c>
      <c r="H179" s="121" t="s">
        <v>96</v>
      </c>
      <c r="I179" s="112">
        <v>11</v>
      </c>
      <c r="J179" s="112" t="s">
        <v>196</v>
      </c>
      <c r="K179" s="112" t="s">
        <v>105</v>
      </c>
      <c r="L179" s="112" t="s">
        <v>287</v>
      </c>
      <c r="M179" s="235">
        <v>98232640</v>
      </c>
      <c r="N179" s="235">
        <v>98232640</v>
      </c>
      <c r="O179" s="112" t="s">
        <v>71</v>
      </c>
      <c r="P179" s="112" t="s">
        <v>72</v>
      </c>
      <c r="Q179" s="112" t="s">
        <v>99</v>
      </c>
      <c r="S179" s="306" t="s">
        <v>837</v>
      </c>
      <c r="T179" s="290" t="s">
        <v>838</v>
      </c>
      <c r="U179" s="291">
        <v>43850</v>
      </c>
      <c r="V179" s="292" t="s">
        <v>839</v>
      </c>
      <c r="W179" s="293" t="s">
        <v>544</v>
      </c>
      <c r="X179" s="308">
        <v>98232640</v>
      </c>
      <c r="Y179" s="309">
        <v>0</v>
      </c>
      <c r="Z179" s="308">
        <v>98232640</v>
      </c>
      <c r="AA179" s="292" t="s">
        <v>840</v>
      </c>
      <c r="AB179" s="293">
        <v>6720</v>
      </c>
      <c r="AC179" s="292" t="s">
        <v>538</v>
      </c>
      <c r="AD179" s="291">
        <v>43850</v>
      </c>
      <c r="AE179" s="291">
        <v>44186</v>
      </c>
      <c r="AF179" s="293" t="s">
        <v>822</v>
      </c>
      <c r="AG179" s="293" t="s">
        <v>560</v>
      </c>
    </row>
    <row r="180" spans="1:33" ht="272.45" customHeight="1" x14ac:dyDescent="0.35">
      <c r="A180" s="111">
        <f t="shared" si="2"/>
        <v>157</v>
      </c>
      <c r="B180" s="112" t="s">
        <v>310</v>
      </c>
      <c r="C180" s="112" t="s">
        <v>210</v>
      </c>
      <c r="D180" s="119">
        <v>80101706</v>
      </c>
      <c r="E180" s="112" t="s">
        <v>459</v>
      </c>
      <c r="F180" s="112" t="s">
        <v>66</v>
      </c>
      <c r="G180" s="112">
        <v>1</v>
      </c>
      <c r="H180" s="121" t="s">
        <v>96</v>
      </c>
      <c r="I180" s="112">
        <v>11</v>
      </c>
      <c r="J180" s="112" t="s">
        <v>196</v>
      </c>
      <c r="K180" s="112" t="s">
        <v>105</v>
      </c>
      <c r="L180" s="112" t="s">
        <v>287</v>
      </c>
      <c r="M180" s="235">
        <v>69676640</v>
      </c>
      <c r="N180" s="235">
        <v>69676640</v>
      </c>
      <c r="O180" s="112" t="s">
        <v>71</v>
      </c>
      <c r="P180" s="112" t="s">
        <v>72</v>
      </c>
      <c r="Q180" s="112" t="s">
        <v>99</v>
      </c>
      <c r="S180" s="306" t="s">
        <v>841</v>
      </c>
      <c r="T180" s="290" t="s">
        <v>842</v>
      </c>
      <c r="U180" s="291">
        <v>43850</v>
      </c>
      <c r="V180" s="292" t="s">
        <v>843</v>
      </c>
      <c r="W180" s="293" t="s">
        <v>544</v>
      </c>
      <c r="X180" s="308">
        <v>69676640</v>
      </c>
      <c r="Y180" s="309">
        <v>0</v>
      </c>
      <c r="Z180" s="308">
        <v>69676640</v>
      </c>
      <c r="AA180" s="292" t="s">
        <v>844</v>
      </c>
      <c r="AB180" s="293">
        <v>11020</v>
      </c>
      <c r="AC180" s="292" t="s">
        <v>538</v>
      </c>
      <c r="AD180" s="291">
        <v>43850</v>
      </c>
      <c r="AE180" s="291">
        <v>44184</v>
      </c>
      <c r="AF180" s="293" t="s">
        <v>845</v>
      </c>
      <c r="AG180" s="293" t="s">
        <v>560</v>
      </c>
    </row>
    <row r="181" spans="1:33" ht="272.45" customHeight="1" x14ac:dyDescent="0.35">
      <c r="A181" s="111">
        <f t="shared" si="2"/>
        <v>158</v>
      </c>
      <c r="B181" s="112" t="s">
        <v>310</v>
      </c>
      <c r="C181" s="112" t="s">
        <v>210</v>
      </c>
      <c r="D181" s="119">
        <v>80101706</v>
      </c>
      <c r="E181" s="112" t="s">
        <v>460</v>
      </c>
      <c r="F181" s="112" t="s">
        <v>66</v>
      </c>
      <c r="G181" s="112">
        <v>1</v>
      </c>
      <c r="H181" s="121" t="s">
        <v>96</v>
      </c>
      <c r="I181" s="112">
        <v>11</v>
      </c>
      <c r="J181" s="112" t="s">
        <v>196</v>
      </c>
      <c r="K181" s="112" t="s">
        <v>105</v>
      </c>
      <c r="L181" s="112" t="s">
        <v>287</v>
      </c>
      <c r="M181" s="235">
        <v>69676640</v>
      </c>
      <c r="N181" s="235">
        <v>69676640</v>
      </c>
      <c r="O181" s="112" t="s">
        <v>71</v>
      </c>
      <c r="P181" s="112" t="s">
        <v>72</v>
      </c>
      <c r="Q181" s="112" t="s">
        <v>99</v>
      </c>
      <c r="S181" s="306" t="s">
        <v>846</v>
      </c>
      <c r="T181" s="290" t="s">
        <v>847</v>
      </c>
      <c r="U181" s="291">
        <v>43851</v>
      </c>
      <c r="V181" s="292" t="s">
        <v>848</v>
      </c>
      <c r="W181" s="293" t="s">
        <v>544</v>
      </c>
      <c r="X181" s="308">
        <v>69676640</v>
      </c>
      <c r="Y181" s="309">
        <v>0</v>
      </c>
      <c r="Z181" s="308">
        <v>69676640</v>
      </c>
      <c r="AA181" s="292" t="s">
        <v>849</v>
      </c>
      <c r="AB181" s="293">
        <v>11120</v>
      </c>
      <c r="AC181" s="292" t="s">
        <v>850</v>
      </c>
      <c r="AD181" s="291">
        <v>43851</v>
      </c>
      <c r="AE181" s="291">
        <v>44185</v>
      </c>
      <c r="AF181" s="293" t="s">
        <v>845</v>
      </c>
      <c r="AG181" s="293" t="s">
        <v>560</v>
      </c>
    </row>
    <row r="182" spans="1:33" ht="272.45" customHeight="1" x14ac:dyDescent="0.35">
      <c r="A182" s="111">
        <f t="shared" si="2"/>
        <v>159</v>
      </c>
      <c r="B182" s="112" t="s">
        <v>310</v>
      </c>
      <c r="C182" s="112" t="s">
        <v>210</v>
      </c>
      <c r="D182" s="119">
        <v>80101706</v>
      </c>
      <c r="E182" s="112" t="s">
        <v>461</v>
      </c>
      <c r="F182" s="112" t="s">
        <v>66</v>
      </c>
      <c r="G182" s="112">
        <v>1</v>
      </c>
      <c r="H182" s="121" t="s">
        <v>96</v>
      </c>
      <c r="I182" s="112">
        <v>10.5</v>
      </c>
      <c r="J182" s="112" t="s">
        <v>196</v>
      </c>
      <c r="K182" s="112" t="s">
        <v>105</v>
      </c>
      <c r="L182" s="112" t="s">
        <v>287</v>
      </c>
      <c r="M182" s="235">
        <v>69676640</v>
      </c>
      <c r="N182" s="235">
        <v>69676640</v>
      </c>
      <c r="O182" s="112" t="s">
        <v>71</v>
      </c>
      <c r="P182" s="112" t="s">
        <v>72</v>
      </c>
      <c r="Q182" s="112" t="s">
        <v>99</v>
      </c>
      <c r="S182" s="306" t="s">
        <v>851</v>
      </c>
      <c r="T182" s="290" t="s">
        <v>852</v>
      </c>
      <c r="U182" s="291">
        <v>43850</v>
      </c>
      <c r="V182" s="292" t="s">
        <v>843</v>
      </c>
      <c r="W182" s="293" t="s">
        <v>544</v>
      </c>
      <c r="X182" s="308">
        <v>69676640</v>
      </c>
      <c r="Y182" s="309">
        <v>0</v>
      </c>
      <c r="Z182" s="308">
        <v>69676640</v>
      </c>
      <c r="AA182" s="292" t="s">
        <v>844</v>
      </c>
      <c r="AB182" s="293">
        <v>11220</v>
      </c>
      <c r="AC182" s="292" t="s">
        <v>538</v>
      </c>
      <c r="AD182" s="291">
        <v>43850</v>
      </c>
      <c r="AE182" s="291">
        <v>44184</v>
      </c>
      <c r="AF182" s="293" t="s">
        <v>845</v>
      </c>
      <c r="AG182" s="293" t="s">
        <v>560</v>
      </c>
    </row>
    <row r="183" spans="1:33" ht="272.45" customHeight="1" x14ac:dyDescent="0.35">
      <c r="A183" s="111">
        <f t="shared" si="2"/>
        <v>160</v>
      </c>
      <c r="B183" s="112" t="s">
        <v>310</v>
      </c>
      <c r="C183" s="112" t="s">
        <v>210</v>
      </c>
      <c r="D183" s="119">
        <v>80101706</v>
      </c>
      <c r="E183" s="112" t="s">
        <v>462</v>
      </c>
      <c r="F183" s="112" t="s">
        <v>66</v>
      </c>
      <c r="G183" s="112">
        <v>1</v>
      </c>
      <c r="H183" s="121" t="s">
        <v>96</v>
      </c>
      <c r="I183" s="112">
        <v>10.5</v>
      </c>
      <c r="J183" s="112" t="s">
        <v>196</v>
      </c>
      <c r="K183" s="112" t="s">
        <v>105</v>
      </c>
      <c r="L183" s="112" t="s">
        <v>287</v>
      </c>
      <c r="M183" s="235">
        <v>69676640</v>
      </c>
      <c r="N183" s="235">
        <v>69676640</v>
      </c>
      <c r="O183" s="112" t="s">
        <v>71</v>
      </c>
      <c r="P183" s="112" t="s">
        <v>72</v>
      </c>
      <c r="Q183" s="112" t="s">
        <v>99</v>
      </c>
      <c r="S183" s="306" t="s">
        <v>853</v>
      </c>
      <c r="T183" s="290" t="s">
        <v>854</v>
      </c>
      <c r="U183" s="291">
        <v>43850</v>
      </c>
      <c r="V183" s="292" t="s">
        <v>843</v>
      </c>
      <c r="W183" s="293" t="s">
        <v>544</v>
      </c>
      <c r="X183" s="308">
        <v>69676640</v>
      </c>
      <c r="Y183" s="309">
        <v>0</v>
      </c>
      <c r="Z183" s="308">
        <v>69676640</v>
      </c>
      <c r="AA183" s="292" t="s">
        <v>844</v>
      </c>
      <c r="AB183" s="293">
        <v>11320</v>
      </c>
      <c r="AC183" s="292" t="s">
        <v>538</v>
      </c>
      <c r="AD183" s="291">
        <v>43850</v>
      </c>
      <c r="AE183" s="291">
        <v>44184</v>
      </c>
      <c r="AF183" s="293" t="s">
        <v>845</v>
      </c>
      <c r="AG183" s="293" t="s">
        <v>560</v>
      </c>
    </row>
    <row r="184" spans="1:33" ht="272.45" customHeight="1" x14ac:dyDescent="0.35">
      <c r="A184" s="111">
        <f t="shared" si="2"/>
        <v>161</v>
      </c>
      <c r="B184" s="112" t="s">
        <v>335</v>
      </c>
      <c r="C184" s="112" t="s">
        <v>210</v>
      </c>
      <c r="D184" s="119">
        <v>80101706</v>
      </c>
      <c r="E184" s="112" t="s">
        <v>463</v>
      </c>
      <c r="F184" s="112" t="s">
        <v>66</v>
      </c>
      <c r="G184" s="112">
        <v>1</v>
      </c>
      <c r="H184" s="121" t="s">
        <v>89</v>
      </c>
      <c r="I184" s="112">
        <v>9.5</v>
      </c>
      <c r="J184" s="112" t="s">
        <v>196</v>
      </c>
      <c r="K184" s="112" t="s">
        <v>105</v>
      </c>
      <c r="L184" s="112" t="s">
        <v>288</v>
      </c>
      <c r="M184" s="235">
        <v>63000000</v>
      </c>
      <c r="N184" s="235">
        <v>63000000</v>
      </c>
      <c r="O184" s="112" t="s">
        <v>71</v>
      </c>
      <c r="P184" s="112" t="s">
        <v>72</v>
      </c>
      <c r="Q184" s="112" t="s">
        <v>99</v>
      </c>
      <c r="S184" s="290"/>
      <c r="T184" s="290"/>
      <c r="U184" s="291"/>
      <c r="V184" s="292"/>
      <c r="W184" s="293"/>
      <c r="X184" s="294"/>
      <c r="Y184" s="295"/>
      <c r="Z184" s="294"/>
      <c r="AA184" s="292"/>
      <c r="AB184" s="293"/>
      <c r="AC184" s="292"/>
      <c r="AD184" s="291"/>
      <c r="AE184" s="291"/>
      <c r="AF184" s="293"/>
      <c r="AG184" s="296"/>
    </row>
    <row r="185" spans="1:33" ht="272.45" customHeight="1" x14ac:dyDescent="0.35">
      <c r="A185" s="111">
        <f t="shared" si="2"/>
        <v>162</v>
      </c>
      <c r="B185" s="112" t="s">
        <v>335</v>
      </c>
      <c r="C185" s="112" t="s">
        <v>210</v>
      </c>
      <c r="D185" s="119">
        <v>80101706</v>
      </c>
      <c r="E185" s="112" t="s">
        <v>464</v>
      </c>
      <c r="F185" s="112" t="s">
        <v>66</v>
      </c>
      <c r="G185" s="112">
        <v>1</v>
      </c>
      <c r="H185" s="121" t="s">
        <v>103</v>
      </c>
      <c r="I185" s="112">
        <v>10.5</v>
      </c>
      <c r="J185" s="112" t="s">
        <v>196</v>
      </c>
      <c r="K185" s="112" t="s">
        <v>105</v>
      </c>
      <c r="L185" s="112" t="s">
        <v>289</v>
      </c>
      <c r="M185" s="235">
        <v>66000000</v>
      </c>
      <c r="N185" s="235">
        <v>66000000</v>
      </c>
      <c r="O185" s="112" t="s">
        <v>71</v>
      </c>
      <c r="P185" s="112" t="s">
        <v>72</v>
      </c>
      <c r="Q185" s="112" t="s">
        <v>99</v>
      </c>
      <c r="S185" s="306" t="s">
        <v>1111</v>
      </c>
      <c r="T185" s="290" t="s">
        <v>1112</v>
      </c>
      <c r="U185" s="291">
        <v>43875</v>
      </c>
      <c r="V185" s="292" t="s">
        <v>1113</v>
      </c>
      <c r="W185" s="293" t="s">
        <v>544</v>
      </c>
      <c r="X185" s="308">
        <v>61800000</v>
      </c>
      <c r="Y185" s="309">
        <v>0</v>
      </c>
      <c r="Z185" s="308">
        <v>61800000</v>
      </c>
      <c r="AA185" s="292" t="s">
        <v>1114</v>
      </c>
      <c r="AB185" s="293">
        <v>9320</v>
      </c>
      <c r="AC185" s="292" t="s">
        <v>1086</v>
      </c>
      <c r="AD185" s="291">
        <v>43875</v>
      </c>
      <c r="AE185" s="291">
        <v>44188</v>
      </c>
      <c r="AF185" s="293" t="s">
        <v>1115</v>
      </c>
      <c r="AG185" s="293" t="s">
        <v>560</v>
      </c>
    </row>
    <row r="186" spans="1:33" ht="272.45" customHeight="1" x14ac:dyDescent="0.35">
      <c r="A186" s="111">
        <f t="shared" si="2"/>
        <v>163</v>
      </c>
      <c r="B186" s="112" t="s">
        <v>335</v>
      </c>
      <c r="C186" s="112" t="s">
        <v>210</v>
      </c>
      <c r="D186" s="119">
        <v>80101706</v>
      </c>
      <c r="E186" s="112" t="s">
        <v>465</v>
      </c>
      <c r="F186" s="112" t="s">
        <v>66</v>
      </c>
      <c r="G186" s="112">
        <v>1</v>
      </c>
      <c r="H186" s="121" t="s">
        <v>103</v>
      </c>
      <c r="I186" s="112">
        <v>10.5</v>
      </c>
      <c r="J186" s="112" t="s">
        <v>196</v>
      </c>
      <c r="K186" s="112" t="s">
        <v>105</v>
      </c>
      <c r="L186" s="112" t="s">
        <v>288</v>
      </c>
      <c r="M186" s="235">
        <v>63000000</v>
      </c>
      <c r="N186" s="235">
        <v>63000000</v>
      </c>
      <c r="O186" s="112" t="s">
        <v>71</v>
      </c>
      <c r="P186" s="112" t="s">
        <v>72</v>
      </c>
      <c r="Q186" s="112" t="s">
        <v>99</v>
      </c>
      <c r="S186" s="306" t="s">
        <v>1161</v>
      </c>
      <c r="T186" s="290" t="s">
        <v>1162</v>
      </c>
      <c r="U186" s="307">
        <v>43887</v>
      </c>
      <c r="V186" s="292" t="s">
        <v>1163</v>
      </c>
      <c r="W186" s="293" t="s">
        <v>544</v>
      </c>
      <c r="X186" s="308">
        <v>59400000</v>
      </c>
      <c r="Y186" s="309">
        <v>0</v>
      </c>
      <c r="Z186" s="308">
        <v>59400000</v>
      </c>
      <c r="AA186" s="292" t="s">
        <v>1164</v>
      </c>
      <c r="AB186" s="293">
        <v>20320</v>
      </c>
      <c r="AC186" s="292" t="s">
        <v>1165</v>
      </c>
      <c r="AD186" s="291">
        <v>43888</v>
      </c>
      <c r="AE186" s="291">
        <v>44188</v>
      </c>
      <c r="AF186" s="293" t="s">
        <v>1166</v>
      </c>
      <c r="AG186" s="293" t="s">
        <v>560</v>
      </c>
    </row>
    <row r="187" spans="1:33" s="27" customFormat="1" ht="272.45" customHeight="1" x14ac:dyDescent="0.35">
      <c r="A187" s="111">
        <f t="shared" si="2"/>
        <v>164</v>
      </c>
      <c r="B187" s="112" t="s">
        <v>335</v>
      </c>
      <c r="C187" s="112" t="s">
        <v>210</v>
      </c>
      <c r="D187" s="119">
        <v>80101706</v>
      </c>
      <c r="E187" s="112" t="s">
        <v>466</v>
      </c>
      <c r="F187" s="112" t="s">
        <v>66</v>
      </c>
      <c r="G187" s="112">
        <v>1</v>
      </c>
      <c r="H187" s="121" t="s">
        <v>103</v>
      </c>
      <c r="I187" s="112" t="s">
        <v>1034</v>
      </c>
      <c r="J187" s="112" t="s">
        <v>196</v>
      </c>
      <c r="K187" s="112" t="s">
        <v>105</v>
      </c>
      <c r="L187" s="112" t="s">
        <v>289</v>
      </c>
      <c r="M187" s="235">
        <v>75465720</v>
      </c>
      <c r="N187" s="235">
        <v>75465720</v>
      </c>
      <c r="O187" s="112" t="s">
        <v>71</v>
      </c>
      <c r="P187" s="112" t="s">
        <v>72</v>
      </c>
      <c r="Q187" s="112" t="s">
        <v>99</v>
      </c>
      <c r="R187" s="26"/>
      <c r="S187" s="306" t="s">
        <v>1156</v>
      </c>
      <c r="T187" s="290" t="s">
        <v>1157</v>
      </c>
      <c r="U187" s="307">
        <v>43887</v>
      </c>
      <c r="V187" s="292" t="s">
        <v>1158</v>
      </c>
      <c r="W187" s="293" t="s">
        <v>544</v>
      </c>
      <c r="X187" s="308">
        <v>75465720</v>
      </c>
      <c r="Y187" s="309">
        <v>0</v>
      </c>
      <c r="Z187" s="308">
        <v>75465720</v>
      </c>
      <c r="AA187" s="292" t="s">
        <v>1159</v>
      </c>
      <c r="AB187" s="293">
        <v>20220</v>
      </c>
      <c r="AC187" s="292" t="s">
        <v>1160</v>
      </c>
      <c r="AD187" s="291">
        <v>43888</v>
      </c>
      <c r="AE187" s="291">
        <v>44176</v>
      </c>
      <c r="AF187" s="293" t="s">
        <v>817</v>
      </c>
      <c r="AG187" s="293" t="s">
        <v>560</v>
      </c>
    </row>
    <row r="188" spans="1:33" s="27" customFormat="1" ht="272.45" customHeight="1" x14ac:dyDescent="0.35">
      <c r="A188" s="111">
        <f t="shared" si="2"/>
        <v>165</v>
      </c>
      <c r="B188" s="112" t="s">
        <v>329</v>
      </c>
      <c r="C188" s="112" t="s">
        <v>210</v>
      </c>
      <c r="D188" s="119">
        <v>80101706</v>
      </c>
      <c r="E188" s="112" t="s">
        <v>467</v>
      </c>
      <c r="F188" s="112" t="s">
        <v>66</v>
      </c>
      <c r="G188" s="112">
        <v>1</v>
      </c>
      <c r="H188" s="121" t="s">
        <v>96</v>
      </c>
      <c r="I188" s="112">
        <v>11</v>
      </c>
      <c r="J188" s="112" t="s">
        <v>196</v>
      </c>
      <c r="K188" s="112" t="s">
        <v>105</v>
      </c>
      <c r="L188" s="112" t="s">
        <v>289</v>
      </c>
      <c r="M188" s="235">
        <v>51400800</v>
      </c>
      <c r="N188" s="235">
        <v>51400800</v>
      </c>
      <c r="O188" s="112" t="s">
        <v>71</v>
      </c>
      <c r="P188" s="112" t="s">
        <v>72</v>
      </c>
      <c r="Q188" s="112" t="s">
        <v>99</v>
      </c>
      <c r="R188" s="26"/>
      <c r="S188" s="306" t="s">
        <v>855</v>
      </c>
      <c r="T188" s="290" t="s">
        <v>856</v>
      </c>
      <c r="U188" s="291">
        <v>43844</v>
      </c>
      <c r="V188" s="292" t="s">
        <v>857</v>
      </c>
      <c r="W188" s="293" t="s">
        <v>544</v>
      </c>
      <c r="X188" s="308">
        <v>51400800</v>
      </c>
      <c r="Y188" s="309">
        <v>0</v>
      </c>
      <c r="Z188" s="308">
        <v>51400800</v>
      </c>
      <c r="AA188" s="292" t="s">
        <v>858</v>
      </c>
      <c r="AB188" s="293">
        <v>1220</v>
      </c>
      <c r="AC188" s="292" t="s">
        <v>538</v>
      </c>
      <c r="AD188" s="291">
        <v>43845</v>
      </c>
      <c r="AE188" s="291">
        <v>44179</v>
      </c>
      <c r="AF188" s="293" t="s">
        <v>859</v>
      </c>
      <c r="AG188" s="293" t="s">
        <v>560</v>
      </c>
    </row>
    <row r="189" spans="1:33" s="27" customFormat="1" ht="272.45" customHeight="1" x14ac:dyDescent="0.35">
      <c r="A189" s="111">
        <f t="shared" si="2"/>
        <v>166</v>
      </c>
      <c r="B189" s="112" t="s">
        <v>335</v>
      </c>
      <c r="C189" s="112" t="s">
        <v>210</v>
      </c>
      <c r="D189" s="119">
        <v>80101706</v>
      </c>
      <c r="E189" s="112" t="s">
        <v>468</v>
      </c>
      <c r="F189" s="112" t="s">
        <v>66</v>
      </c>
      <c r="G189" s="112">
        <v>1</v>
      </c>
      <c r="H189" s="121" t="s">
        <v>96</v>
      </c>
      <c r="I189" s="112">
        <v>10.5</v>
      </c>
      <c r="J189" s="112" t="s">
        <v>196</v>
      </c>
      <c r="K189" s="112" t="s">
        <v>105</v>
      </c>
      <c r="L189" s="112" t="s">
        <v>288</v>
      </c>
      <c r="M189" s="235">
        <v>71961120</v>
      </c>
      <c r="N189" s="235">
        <v>71961120</v>
      </c>
      <c r="O189" s="112" t="s">
        <v>71</v>
      </c>
      <c r="P189" s="112" t="s">
        <v>72</v>
      </c>
      <c r="Q189" s="112" t="s">
        <v>99</v>
      </c>
      <c r="R189" s="26"/>
      <c r="S189" s="306" t="s">
        <v>860</v>
      </c>
      <c r="T189" s="290" t="s">
        <v>861</v>
      </c>
      <c r="U189" s="291">
        <v>43852</v>
      </c>
      <c r="V189" s="292" t="s">
        <v>862</v>
      </c>
      <c r="W189" s="293" t="s">
        <v>544</v>
      </c>
      <c r="X189" s="308">
        <v>71961120</v>
      </c>
      <c r="Y189" s="309">
        <v>0</v>
      </c>
      <c r="Z189" s="308">
        <v>71961120</v>
      </c>
      <c r="AA189" s="292" t="s">
        <v>863</v>
      </c>
      <c r="AB189" s="293">
        <v>9120</v>
      </c>
      <c r="AC189" s="292" t="s">
        <v>864</v>
      </c>
      <c r="AD189" s="291">
        <v>43852</v>
      </c>
      <c r="AE189" s="291">
        <v>44171</v>
      </c>
      <c r="AF189" s="293" t="s">
        <v>817</v>
      </c>
      <c r="AG189" s="293" t="s">
        <v>560</v>
      </c>
    </row>
    <row r="190" spans="1:33" s="27" customFormat="1" ht="272.45" customHeight="1" x14ac:dyDescent="0.35">
      <c r="A190" s="111">
        <f t="shared" si="2"/>
        <v>167</v>
      </c>
      <c r="B190" s="112" t="s">
        <v>389</v>
      </c>
      <c r="C190" s="112" t="s">
        <v>230</v>
      </c>
      <c r="D190" s="119">
        <v>80101706</v>
      </c>
      <c r="E190" s="112" t="s">
        <v>469</v>
      </c>
      <c r="F190" s="112" t="s">
        <v>66</v>
      </c>
      <c r="G190" s="112">
        <v>1</v>
      </c>
      <c r="H190" s="121" t="s">
        <v>96</v>
      </c>
      <c r="I190" s="112">
        <v>11.5</v>
      </c>
      <c r="J190" s="112" t="s">
        <v>196</v>
      </c>
      <c r="K190" s="112" t="s">
        <v>105</v>
      </c>
      <c r="L190" s="112" t="s">
        <v>212</v>
      </c>
      <c r="M190" s="235">
        <v>75900000</v>
      </c>
      <c r="N190" s="235">
        <v>75900000</v>
      </c>
      <c r="O190" s="112" t="s">
        <v>71</v>
      </c>
      <c r="P190" s="112" t="s">
        <v>72</v>
      </c>
      <c r="Q190" s="112" t="s">
        <v>231</v>
      </c>
      <c r="R190" s="26"/>
      <c r="S190" s="306" t="s">
        <v>865</v>
      </c>
      <c r="T190" s="290" t="s">
        <v>866</v>
      </c>
      <c r="U190" s="291">
        <v>43843</v>
      </c>
      <c r="V190" s="292" t="s">
        <v>867</v>
      </c>
      <c r="W190" s="293" t="s">
        <v>544</v>
      </c>
      <c r="X190" s="308">
        <v>75680000</v>
      </c>
      <c r="Y190" s="309">
        <v>0</v>
      </c>
      <c r="Z190" s="308">
        <v>75680000</v>
      </c>
      <c r="AA190" s="292" t="s">
        <v>868</v>
      </c>
      <c r="AB190" s="293">
        <v>1920</v>
      </c>
      <c r="AC190" s="292" t="s">
        <v>630</v>
      </c>
      <c r="AD190" s="291">
        <v>43843</v>
      </c>
      <c r="AE190" s="291">
        <v>44188</v>
      </c>
      <c r="AF190" s="293" t="s">
        <v>869</v>
      </c>
      <c r="AG190" s="293" t="s">
        <v>230</v>
      </c>
    </row>
    <row r="191" spans="1:33" s="27" customFormat="1" ht="272.45" customHeight="1" x14ac:dyDescent="0.35">
      <c r="A191" s="111">
        <f t="shared" si="2"/>
        <v>168</v>
      </c>
      <c r="B191" s="112" t="s">
        <v>389</v>
      </c>
      <c r="C191" s="112" t="s">
        <v>230</v>
      </c>
      <c r="D191" s="119">
        <v>80101706</v>
      </c>
      <c r="E191" s="112" t="s">
        <v>470</v>
      </c>
      <c r="F191" s="112" t="s">
        <v>66</v>
      </c>
      <c r="G191" s="112">
        <v>1</v>
      </c>
      <c r="H191" s="121" t="s">
        <v>96</v>
      </c>
      <c r="I191" s="112">
        <v>11</v>
      </c>
      <c r="J191" s="112" t="s">
        <v>196</v>
      </c>
      <c r="K191" s="112" t="s">
        <v>105</v>
      </c>
      <c r="L191" s="112" t="s">
        <v>212</v>
      </c>
      <c r="M191" s="235">
        <v>61680960</v>
      </c>
      <c r="N191" s="235">
        <v>61680960</v>
      </c>
      <c r="O191" s="112" t="s">
        <v>71</v>
      </c>
      <c r="P191" s="112" t="s">
        <v>72</v>
      </c>
      <c r="Q191" s="112" t="s">
        <v>231</v>
      </c>
      <c r="R191" s="26"/>
      <c r="S191" s="306" t="s">
        <v>870</v>
      </c>
      <c r="T191" s="290" t="s">
        <v>871</v>
      </c>
      <c r="U191" s="291">
        <v>43844</v>
      </c>
      <c r="V191" s="292" t="s">
        <v>872</v>
      </c>
      <c r="W191" s="293" t="s">
        <v>544</v>
      </c>
      <c r="X191" s="308">
        <v>61680960</v>
      </c>
      <c r="Y191" s="309">
        <v>0</v>
      </c>
      <c r="Z191" s="308">
        <v>61680960</v>
      </c>
      <c r="AA191" s="292" t="s">
        <v>873</v>
      </c>
      <c r="AB191" s="293">
        <v>2420</v>
      </c>
      <c r="AC191" s="292" t="s">
        <v>538</v>
      </c>
      <c r="AD191" s="291">
        <v>43844</v>
      </c>
      <c r="AE191" s="291">
        <v>44178</v>
      </c>
      <c r="AF191" s="293" t="s">
        <v>874</v>
      </c>
      <c r="AG191" s="293" t="s">
        <v>230</v>
      </c>
    </row>
    <row r="192" spans="1:33" s="27" customFormat="1" ht="272.45" customHeight="1" x14ac:dyDescent="0.35">
      <c r="A192" s="111">
        <f t="shared" si="2"/>
        <v>169</v>
      </c>
      <c r="B192" s="112" t="s">
        <v>389</v>
      </c>
      <c r="C192" s="112" t="s">
        <v>230</v>
      </c>
      <c r="D192" s="119">
        <v>80101706</v>
      </c>
      <c r="E192" s="112" t="s">
        <v>471</v>
      </c>
      <c r="F192" s="112" t="s">
        <v>66</v>
      </c>
      <c r="G192" s="112">
        <v>1</v>
      </c>
      <c r="H192" s="121" t="s">
        <v>96</v>
      </c>
      <c r="I192" s="112">
        <v>11</v>
      </c>
      <c r="J192" s="112" t="s">
        <v>196</v>
      </c>
      <c r="K192" s="112" t="s">
        <v>105</v>
      </c>
      <c r="L192" s="112" t="s">
        <v>212</v>
      </c>
      <c r="M192" s="235">
        <v>61680960</v>
      </c>
      <c r="N192" s="235">
        <v>61680960</v>
      </c>
      <c r="O192" s="112" t="s">
        <v>71</v>
      </c>
      <c r="P192" s="112" t="s">
        <v>72</v>
      </c>
      <c r="Q192" s="112" t="s">
        <v>231</v>
      </c>
      <c r="R192" s="26"/>
      <c r="S192" s="306" t="s">
        <v>875</v>
      </c>
      <c r="T192" s="290" t="s">
        <v>876</v>
      </c>
      <c r="U192" s="291">
        <v>43847</v>
      </c>
      <c r="V192" s="292" t="s">
        <v>877</v>
      </c>
      <c r="W192" s="293" t="s">
        <v>544</v>
      </c>
      <c r="X192" s="308">
        <v>46658774</v>
      </c>
      <c r="Y192" s="309">
        <v>0</v>
      </c>
      <c r="Z192" s="308">
        <v>46658774</v>
      </c>
      <c r="AA192" s="292" t="s">
        <v>878</v>
      </c>
      <c r="AB192" s="293">
        <v>2520</v>
      </c>
      <c r="AC192" s="292" t="s">
        <v>630</v>
      </c>
      <c r="AD192" s="291">
        <v>43847</v>
      </c>
      <c r="AE192" s="291">
        <v>44188</v>
      </c>
      <c r="AF192" s="293" t="s">
        <v>869</v>
      </c>
      <c r="AG192" s="293" t="s">
        <v>230</v>
      </c>
    </row>
    <row r="193" spans="1:33" s="27" customFormat="1" ht="272.45" customHeight="1" x14ac:dyDescent="0.35">
      <c r="A193" s="111">
        <f t="shared" si="2"/>
        <v>170</v>
      </c>
      <c r="B193" s="112" t="s">
        <v>389</v>
      </c>
      <c r="C193" s="112" t="s">
        <v>230</v>
      </c>
      <c r="D193" s="119">
        <v>80101706</v>
      </c>
      <c r="E193" s="112" t="s">
        <v>472</v>
      </c>
      <c r="F193" s="112" t="s">
        <v>66</v>
      </c>
      <c r="G193" s="112">
        <v>1</v>
      </c>
      <c r="H193" s="121" t="s">
        <v>96</v>
      </c>
      <c r="I193" s="112">
        <v>11.5</v>
      </c>
      <c r="J193" s="112" t="s">
        <v>196</v>
      </c>
      <c r="K193" s="112" t="s">
        <v>105</v>
      </c>
      <c r="L193" s="112" t="s">
        <v>287</v>
      </c>
      <c r="M193" s="235">
        <v>50154720</v>
      </c>
      <c r="N193" s="235">
        <v>50154720</v>
      </c>
      <c r="O193" s="112" t="s">
        <v>71</v>
      </c>
      <c r="P193" s="112" t="s">
        <v>72</v>
      </c>
      <c r="Q193" s="112" t="s">
        <v>231</v>
      </c>
      <c r="R193" s="26"/>
      <c r="S193" s="306" t="s">
        <v>879</v>
      </c>
      <c r="T193" s="290" t="s">
        <v>880</v>
      </c>
      <c r="U193" s="291">
        <v>43852</v>
      </c>
      <c r="V193" s="292" t="s">
        <v>881</v>
      </c>
      <c r="W193" s="293" t="s">
        <v>544</v>
      </c>
      <c r="X193" s="308">
        <v>48410208</v>
      </c>
      <c r="Y193" s="309">
        <v>0</v>
      </c>
      <c r="Z193" s="308">
        <v>48410208</v>
      </c>
      <c r="AA193" s="292" t="s">
        <v>882</v>
      </c>
      <c r="AB193" s="293">
        <v>11420</v>
      </c>
      <c r="AC193" s="292" t="s">
        <v>883</v>
      </c>
      <c r="AD193" s="291">
        <v>43852</v>
      </c>
      <c r="AE193" s="291">
        <v>44188</v>
      </c>
      <c r="AF193" s="293" t="s">
        <v>869</v>
      </c>
      <c r="AG193" s="293" t="s">
        <v>230</v>
      </c>
    </row>
    <row r="194" spans="1:33" s="27" customFormat="1" ht="272.45" customHeight="1" x14ac:dyDescent="0.55000000000000004">
      <c r="A194" s="111">
        <f t="shared" si="2"/>
        <v>171</v>
      </c>
      <c r="B194" s="112" t="s">
        <v>389</v>
      </c>
      <c r="C194" s="112" t="s">
        <v>230</v>
      </c>
      <c r="D194" s="119">
        <v>80101706</v>
      </c>
      <c r="E194" s="112" t="s">
        <v>473</v>
      </c>
      <c r="F194" s="112" t="s">
        <v>66</v>
      </c>
      <c r="G194" s="112">
        <v>1</v>
      </c>
      <c r="H194" s="121" t="s">
        <v>89</v>
      </c>
      <c r="I194" s="112">
        <v>9</v>
      </c>
      <c r="J194" s="112" t="s">
        <v>196</v>
      </c>
      <c r="K194" s="112" t="s">
        <v>105</v>
      </c>
      <c r="L194" s="112" t="s">
        <v>287</v>
      </c>
      <c r="M194" s="235">
        <v>47766400</v>
      </c>
      <c r="N194" s="235">
        <v>47766400</v>
      </c>
      <c r="O194" s="112" t="s">
        <v>71</v>
      </c>
      <c r="P194" s="112" t="s">
        <v>72</v>
      </c>
      <c r="Q194" s="112" t="s">
        <v>231</v>
      </c>
      <c r="R194" s="26"/>
      <c r="S194" s="297"/>
      <c r="T194" s="297"/>
      <c r="U194" s="297"/>
      <c r="V194" s="297"/>
      <c r="W194" s="297"/>
      <c r="X194" s="298"/>
      <c r="Y194" s="298"/>
      <c r="Z194" s="298"/>
      <c r="AA194" s="297"/>
      <c r="AB194" s="297"/>
      <c r="AC194" s="297"/>
      <c r="AD194" s="297"/>
      <c r="AE194" s="297"/>
      <c r="AF194" s="297"/>
      <c r="AG194" s="297"/>
    </row>
    <row r="195" spans="1:33" s="27" customFormat="1" ht="272.45" customHeight="1" x14ac:dyDescent="0.35">
      <c r="A195" s="111">
        <f t="shared" si="2"/>
        <v>172</v>
      </c>
      <c r="B195" s="112" t="s">
        <v>294</v>
      </c>
      <c r="C195" s="112" t="s">
        <v>230</v>
      </c>
      <c r="D195" s="119">
        <v>80101706</v>
      </c>
      <c r="E195" s="112" t="s">
        <v>474</v>
      </c>
      <c r="F195" s="112" t="s">
        <v>66</v>
      </c>
      <c r="G195" s="112">
        <v>1</v>
      </c>
      <c r="H195" s="121" t="s">
        <v>96</v>
      </c>
      <c r="I195" s="112">
        <v>11</v>
      </c>
      <c r="J195" s="112" t="s">
        <v>196</v>
      </c>
      <c r="K195" s="112" t="s">
        <v>105</v>
      </c>
      <c r="L195" s="112" t="s">
        <v>285</v>
      </c>
      <c r="M195" s="235">
        <v>39978400</v>
      </c>
      <c r="N195" s="235">
        <v>39978400</v>
      </c>
      <c r="O195" s="112" t="s">
        <v>71</v>
      </c>
      <c r="P195" s="112" t="s">
        <v>72</v>
      </c>
      <c r="Q195" s="112" t="s">
        <v>231</v>
      </c>
      <c r="R195" s="26"/>
      <c r="S195" s="306" t="s">
        <v>884</v>
      </c>
      <c r="T195" s="290" t="s">
        <v>885</v>
      </c>
      <c r="U195" s="291">
        <v>43858</v>
      </c>
      <c r="V195" s="292" t="s">
        <v>886</v>
      </c>
      <c r="W195" s="293" t="s">
        <v>544</v>
      </c>
      <c r="X195" s="308">
        <v>39493813</v>
      </c>
      <c r="Y195" s="309"/>
      <c r="Z195" s="308">
        <v>39493813</v>
      </c>
      <c r="AA195" s="292" t="s">
        <v>887</v>
      </c>
      <c r="AB195" s="293">
        <v>15120</v>
      </c>
      <c r="AC195" s="292" t="s">
        <v>888</v>
      </c>
      <c r="AD195" s="301">
        <v>43858</v>
      </c>
      <c r="AE195" s="301">
        <v>44188</v>
      </c>
      <c r="AF195" s="293" t="s">
        <v>869</v>
      </c>
      <c r="AG195" s="293" t="s">
        <v>230</v>
      </c>
    </row>
    <row r="196" spans="1:33" s="27" customFormat="1" ht="272.45" customHeight="1" x14ac:dyDescent="0.35">
      <c r="A196" s="111">
        <f t="shared" si="2"/>
        <v>173</v>
      </c>
      <c r="B196" s="112" t="s">
        <v>294</v>
      </c>
      <c r="C196" s="112" t="s">
        <v>230</v>
      </c>
      <c r="D196" s="119">
        <v>80101706</v>
      </c>
      <c r="E196" s="112" t="s">
        <v>475</v>
      </c>
      <c r="F196" s="112" t="s">
        <v>66</v>
      </c>
      <c r="G196" s="112">
        <v>1</v>
      </c>
      <c r="H196" s="121" t="s">
        <v>96</v>
      </c>
      <c r="I196" s="112">
        <v>11.5</v>
      </c>
      <c r="J196" s="112" t="s">
        <v>196</v>
      </c>
      <c r="K196" s="112" t="s">
        <v>105</v>
      </c>
      <c r="L196" s="112" t="s">
        <v>285</v>
      </c>
      <c r="M196" s="235">
        <v>47974080</v>
      </c>
      <c r="N196" s="235">
        <v>47974080</v>
      </c>
      <c r="O196" s="112" t="s">
        <v>71</v>
      </c>
      <c r="P196" s="112" t="s">
        <v>72</v>
      </c>
      <c r="Q196" s="112" t="s">
        <v>231</v>
      </c>
      <c r="R196" s="26"/>
      <c r="S196" s="306" t="s">
        <v>889</v>
      </c>
      <c r="T196" s="290" t="s">
        <v>890</v>
      </c>
      <c r="U196" s="291">
        <v>43854</v>
      </c>
      <c r="V196" s="292" t="s">
        <v>891</v>
      </c>
      <c r="W196" s="293" t="s">
        <v>544</v>
      </c>
      <c r="X196" s="308">
        <v>47974080</v>
      </c>
      <c r="Y196" s="309">
        <v>0</v>
      </c>
      <c r="Z196" s="308">
        <v>47974080</v>
      </c>
      <c r="AA196" s="292" t="s">
        <v>892</v>
      </c>
      <c r="AB196" s="293">
        <v>7120</v>
      </c>
      <c r="AC196" s="300" t="s">
        <v>630</v>
      </c>
      <c r="AD196" s="301">
        <v>43854</v>
      </c>
      <c r="AE196" s="301">
        <v>44188</v>
      </c>
      <c r="AF196" s="293" t="s">
        <v>869</v>
      </c>
      <c r="AG196" s="293" t="s">
        <v>230</v>
      </c>
    </row>
    <row r="197" spans="1:33" s="27" customFormat="1" ht="272.45" customHeight="1" x14ac:dyDescent="0.35">
      <c r="A197" s="111">
        <f t="shared" si="2"/>
        <v>174</v>
      </c>
      <c r="B197" s="112" t="s">
        <v>294</v>
      </c>
      <c r="C197" s="112" t="s">
        <v>230</v>
      </c>
      <c r="D197" s="119">
        <v>80101706</v>
      </c>
      <c r="E197" s="112" t="s">
        <v>476</v>
      </c>
      <c r="F197" s="112" t="s">
        <v>66</v>
      </c>
      <c r="G197" s="112">
        <v>1</v>
      </c>
      <c r="H197" s="121" t="s">
        <v>96</v>
      </c>
      <c r="I197" s="112">
        <v>11.5</v>
      </c>
      <c r="J197" s="112" t="s">
        <v>196</v>
      </c>
      <c r="K197" s="112" t="s">
        <v>105</v>
      </c>
      <c r="L197" s="112" t="s">
        <v>285</v>
      </c>
      <c r="M197" s="235">
        <v>69261280</v>
      </c>
      <c r="N197" s="235">
        <v>69261280</v>
      </c>
      <c r="O197" s="112" t="s">
        <v>71</v>
      </c>
      <c r="P197" s="112" t="s">
        <v>72</v>
      </c>
      <c r="Q197" s="112" t="s">
        <v>231</v>
      </c>
      <c r="R197" s="26"/>
      <c r="S197" s="306" t="s">
        <v>893</v>
      </c>
      <c r="T197" s="290" t="s">
        <v>894</v>
      </c>
      <c r="U197" s="291">
        <v>43853</v>
      </c>
      <c r="V197" s="292" t="s">
        <v>895</v>
      </c>
      <c r="W197" s="293" t="s">
        <v>544</v>
      </c>
      <c r="X197" s="308">
        <v>66450676</v>
      </c>
      <c r="Y197" s="309">
        <v>0</v>
      </c>
      <c r="Z197" s="308">
        <v>66450676</v>
      </c>
      <c r="AA197" s="292" t="s">
        <v>896</v>
      </c>
      <c r="AB197" s="302">
        <v>7020</v>
      </c>
      <c r="AC197" s="300" t="s">
        <v>897</v>
      </c>
      <c r="AD197" s="301">
        <v>43853</v>
      </c>
      <c r="AE197" s="301">
        <v>44188</v>
      </c>
      <c r="AF197" s="293" t="s">
        <v>869</v>
      </c>
      <c r="AG197" s="293" t="s">
        <v>230</v>
      </c>
    </row>
    <row r="198" spans="1:33" s="27" customFormat="1" ht="272.45" customHeight="1" x14ac:dyDescent="0.35">
      <c r="A198" s="111">
        <f t="shared" si="2"/>
        <v>175</v>
      </c>
      <c r="B198" s="112" t="s">
        <v>389</v>
      </c>
      <c r="C198" s="112" t="s">
        <v>230</v>
      </c>
      <c r="D198" s="119">
        <v>80101706</v>
      </c>
      <c r="E198" s="112" t="s">
        <v>477</v>
      </c>
      <c r="F198" s="112" t="s">
        <v>66</v>
      </c>
      <c r="G198" s="112">
        <v>1</v>
      </c>
      <c r="H198" s="121" t="s">
        <v>96</v>
      </c>
      <c r="I198" s="112">
        <v>11</v>
      </c>
      <c r="J198" s="112" t="s">
        <v>196</v>
      </c>
      <c r="K198" s="112" t="s">
        <v>105</v>
      </c>
      <c r="L198" s="112" t="s">
        <v>287</v>
      </c>
      <c r="M198" s="235">
        <v>22844800</v>
      </c>
      <c r="N198" s="235">
        <v>22844800</v>
      </c>
      <c r="O198" s="112" t="s">
        <v>71</v>
      </c>
      <c r="P198" s="112" t="s">
        <v>72</v>
      </c>
      <c r="Q198" s="112" t="s">
        <v>231</v>
      </c>
      <c r="R198" s="26"/>
      <c r="S198" s="306" t="s">
        <v>898</v>
      </c>
      <c r="T198" s="290" t="s">
        <v>899</v>
      </c>
      <c r="U198" s="291">
        <v>43857</v>
      </c>
      <c r="V198" s="292" t="s">
        <v>900</v>
      </c>
      <c r="W198" s="293" t="s">
        <v>536</v>
      </c>
      <c r="X198" s="308">
        <v>22637120</v>
      </c>
      <c r="Y198" s="309"/>
      <c r="Z198" s="308">
        <v>22637120</v>
      </c>
      <c r="AA198" s="292" t="s">
        <v>901</v>
      </c>
      <c r="AB198" s="293">
        <v>17420</v>
      </c>
      <c r="AC198" s="292" t="s">
        <v>888</v>
      </c>
      <c r="AD198" s="291">
        <v>43857</v>
      </c>
      <c r="AE198" s="291">
        <v>44188</v>
      </c>
      <c r="AF198" s="293" t="s">
        <v>902</v>
      </c>
      <c r="AG198" s="293" t="s">
        <v>903</v>
      </c>
    </row>
    <row r="199" spans="1:33" s="27" customFormat="1" ht="272.45" customHeight="1" x14ac:dyDescent="0.35">
      <c r="A199" s="111">
        <f t="shared" si="2"/>
        <v>176</v>
      </c>
      <c r="B199" s="112" t="s">
        <v>329</v>
      </c>
      <c r="C199" s="112" t="s">
        <v>230</v>
      </c>
      <c r="D199" s="119">
        <v>80101706</v>
      </c>
      <c r="E199" s="112" t="s">
        <v>478</v>
      </c>
      <c r="F199" s="112" t="s">
        <v>66</v>
      </c>
      <c r="G199" s="112">
        <v>1</v>
      </c>
      <c r="H199" s="121" t="s">
        <v>96</v>
      </c>
      <c r="I199" s="112">
        <v>11</v>
      </c>
      <c r="J199" s="112" t="s">
        <v>196</v>
      </c>
      <c r="K199" s="112" t="s">
        <v>105</v>
      </c>
      <c r="L199" s="112" t="s">
        <v>288</v>
      </c>
      <c r="M199" s="235">
        <v>105086080</v>
      </c>
      <c r="N199" s="235">
        <v>105086080</v>
      </c>
      <c r="O199" s="112" t="s">
        <v>71</v>
      </c>
      <c r="P199" s="112" t="s">
        <v>72</v>
      </c>
      <c r="Q199" s="112" t="s">
        <v>231</v>
      </c>
      <c r="R199" s="26"/>
      <c r="S199" s="306" t="s">
        <v>904</v>
      </c>
      <c r="T199" s="290" t="s">
        <v>905</v>
      </c>
      <c r="U199" s="291">
        <v>43854</v>
      </c>
      <c r="V199" s="292" t="s">
        <v>906</v>
      </c>
      <c r="W199" s="293" t="s">
        <v>544</v>
      </c>
      <c r="X199" s="308">
        <v>105086080</v>
      </c>
      <c r="Y199" s="309">
        <v>0</v>
      </c>
      <c r="Z199" s="308">
        <v>105086080</v>
      </c>
      <c r="AA199" s="292" t="s">
        <v>907</v>
      </c>
      <c r="AB199" s="302">
        <v>8820</v>
      </c>
      <c r="AC199" s="300" t="s">
        <v>630</v>
      </c>
      <c r="AD199" s="301">
        <v>43854</v>
      </c>
      <c r="AE199" s="301">
        <v>44188</v>
      </c>
      <c r="AF199" s="293" t="s">
        <v>869</v>
      </c>
      <c r="AG199" s="293" t="s">
        <v>230</v>
      </c>
    </row>
    <row r="200" spans="1:33" s="27" customFormat="1" ht="272.45" customHeight="1" x14ac:dyDescent="0.35">
      <c r="A200" s="111">
        <f t="shared" si="2"/>
        <v>177</v>
      </c>
      <c r="B200" s="112" t="s">
        <v>374</v>
      </c>
      <c r="C200" s="112" t="s">
        <v>131</v>
      </c>
      <c r="D200" s="119">
        <v>80101706</v>
      </c>
      <c r="E200" s="112" t="s">
        <v>479</v>
      </c>
      <c r="F200" s="112" t="s">
        <v>66</v>
      </c>
      <c r="G200" s="112">
        <v>1</v>
      </c>
      <c r="H200" s="121" t="s">
        <v>96</v>
      </c>
      <c r="I200" s="112">
        <v>11</v>
      </c>
      <c r="J200" s="112" t="s">
        <v>196</v>
      </c>
      <c r="K200" s="112" t="s">
        <v>105</v>
      </c>
      <c r="L200" s="112" t="s">
        <v>287</v>
      </c>
      <c r="M200" s="235">
        <v>53685280</v>
      </c>
      <c r="N200" s="235">
        <v>53685280</v>
      </c>
      <c r="O200" s="112" t="s">
        <v>71</v>
      </c>
      <c r="P200" s="112" t="s">
        <v>72</v>
      </c>
      <c r="Q200" s="112" t="s">
        <v>123</v>
      </c>
      <c r="R200" s="117"/>
      <c r="S200" s="306" t="s">
        <v>908</v>
      </c>
      <c r="T200" s="290" t="s">
        <v>909</v>
      </c>
      <c r="U200" s="291">
        <v>43852</v>
      </c>
      <c r="V200" s="292" t="s">
        <v>910</v>
      </c>
      <c r="W200" s="293" t="s">
        <v>544</v>
      </c>
      <c r="X200" s="308">
        <v>53685280</v>
      </c>
      <c r="Y200" s="309">
        <v>0</v>
      </c>
      <c r="Z200" s="308">
        <v>53685280</v>
      </c>
      <c r="AA200" s="292" t="s">
        <v>911</v>
      </c>
      <c r="AB200" s="293">
        <v>11520</v>
      </c>
      <c r="AC200" s="292" t="s">
        <v>912</v>
      </c>
      <c r="AD200" s="291">
        <v>43852</v>
      </c>
      <c r="AE200" s="291">
        <v>44186</v>
      </c>
      <c r="AF200" s="293" t="s">
        <v>913</v>
      </c>
      <c r="AG200" s="293" t="s">
        <v>131</v>
      </c>
    </row>
    <row r="201" spans="1:33" s="27" customFormat="1" ht="272.45" customHeight="1" x14ac:dyDescent="0.35">
      <c r="A201" s="111">
        <f t="shared" si="2"/>
        <v>178</v>
      </c>
      <c r="B201" s="112" t="s">
        <v>374</v>
      </c>
      <c r="C201" s="112" t="s">
        <v>131</v>
      </c>
      <c r="D201" s="119">
        <v>80101706</v>
      </c>
      <c r="E201" s="112" t="s">
        <v>480</v>
      </c>
      <c r="F201" s="112" t="s">
        <v>66</v>
      </c>
      <c r="G201" s="112">
        <v>1</v>
      </c>
      <c r="H201" s="121" t="s">
        <v>96</v>
      </c>
      <c r="I201" s="112">
        <v>11</v>
      </c>
      <c r="J201" s="112" t="s">
        <v>196</v>
      </c>
      <c r="K201" s="112" t="s">
        <v>105</v>
      </c>
      <c r="L201" s="112" t="s">
        <v>287</v>
      </c>
      <c r="M201" s="235">
        <v>55969760</v>
      </c>
      <c r="N201" s="235">
        <v>55969760</v>
      </c>
      <c r="O201" s="112" t="s">
        <v>71</v>
      </c>
      <c r="P201" s="112" t="s">
        <v>72</v>
      </c>
      <c r="Q201" s="112" t="s">
        <v>123</v>
      </c>
      <c r="R201" s="30"/>
      <c r="S201" s="306" t="s">
        <v>914</v>
      </c>
      <c r="T201" s="290" t="s">
        <v>915</v>
      </c>
      <c r="U201" s="291">
        <v>43854</v>
      </c>
      <c r="V201" s="292" t="s">
        <v>916</v>
      </c>
      <c r="W201" s="293" t="s">
        <v>544</v>
      </c>
      <c r="X201" s="308">
        <v>55969760</v>
      </c>
      <c r="Y201" s="309"/>
      <c r="Z201" s="308">
        <v>55969760</v>
      </c>
      <c r="AA201" s="292" t="s">
        <v>917</v>
      </c>
      <c r="AB201" s="293">
        <v>12720</v>
      </c>
      <c r="AC201" s="300" t="s">
        <v>630</v>
      </c>
      <c r="AD201" s="301">
        <v>43854</v>
      </c>
      <c r="AE201" s="301">
        <v>44188</v>
      </c>
      <c r="AF201" s="293" t="s">
        <v>913</v>
      </c>
      <c r="AG201" s="293" t="s">
        <v>131</v>
      </c>
    </row>
    <row r="202" spans="1:33" s="72" customFormat="1" ht="272.45" customHeight="1" x14ac:dyDescent="0.35">
      <c r="A202" s="111">
        <f t="shared" si="2"/>
        <v>179</v>
      </c>
      <c r="B202" s="112" t="s">
        <v>374</v>
      </c>
      <c r="C202" s="112" t="s">
        <v>131</v>
      </c>
      <c r="D202" s="119">
        <v>80101706</v>
      </c>
      <c r="E202" s="112" t="s">
        <v>481</v>
      </c>
      <c r="F202" s="112" t="s">
        <v>66</v>
      </c>
      <c r="G202" s="112">
        <v>1</v>
      </c>
      <c r="H202" s="121" t="s">
        <v>96</v>
      </c>
      <c r="I202" s="112">
        <v>11.5</v>
      </c>
      <c r="J202" s="112" t="s">
        <v>196</v>
      </c>
      <c r="K202" s="112" t="s">
        <v>105</v>
      </c>
      <c r="L202" s="112" t="s">
        <v>212</v>
      </c>
      <c r="M202" s="235">
        <v>69261280</v>
      </c>
      <c r="N202" s="235">
        <v>69261280</v>
      </c>
      <c r="O202" s="112" t="s">
        <v>71</v>
      </c>
      <c r="P202" s="112" t="s">
        <v>72</v>
      </c>
      <c r="Q202" s="112" t="s">
        <v>123</v>
      </c>
      <c r="R202" s="26"/>
      <c r="S202" s="306" t="s">
        <v>918</v>
      </c>
      <c r="T202" s="290" t="s">
        <v>919</v>
      </c>
      <c r="U202" s="291">
        <v>43844</v>
      </c>
      <c r="V202" s="292" t="s">
        <v>920</v>
      </c>
      <c r="W202" s="293" t="s">
        <v>544</v>
      </c>
      <c r="X202" s="308">
        <v>68458250</v>
      </c>
      <c r="Y202" s="309">
        <v>0</v>
      </c>
      <c r="Z202" s="308">
        <v>68458250</v>
      </c>
      <c r="AA202" s="292" t="s">
        <v>921</v>
      </c>
      <c r="AB202" s="293">
        <v>2620</v>
      </c>
      <c r="AC202" s="292" t="s">
        <v>630</v>
      </c>
      <c r="AD202" s="291">
        <v>43844</v>
      </c>
      <c r="AE202" s="291">
        <v>44188</v>
      </c>
      <c r="AF202" s="293" t="s">
        <v>913</v>
      </c>
      <c r="AG202" s="293" t="s">
        <v>131</v>
      </c>
    </row>
    <row r="203" spans="1:33" s="72" customFormat="1" ht="272.45" customHeight="1" x14ac:dyDescent="0.35">
      <c r="A203" s="111">
        <f t="shared" si="2"/>
        <v>180</v>
      </c>
      <c r="B203" s="112" t="s">
        <v>374</v>
      </c>
      <c r="C203" s="112" t="s">
        <v>131</v>
      </c>
      <c r="D203" s="119">
        <v>80101706</v>
      </c>
      <c r="E203" s="112" t="s">
        <v>482</v>
      </c>
      <c r="F203" s="112" t="s">
        <v>66</v>
      </c>
      <c r="G203" s="112">
        <v>1</v>
      </c>
      <c r="H203" s="121" t="s">
        <v>96</v>
      </c>
      <c r="I203" s="112">
        <v>11</v>
      </c>
      <c r="J203" s="112" t="s">
        <v>196</v>
      </c>
      <c r="K203" s="112" t="s">
        <v>105</v>
      </c>
      <c r="L203" s="112" t="s">
        <v>287</v>
      </c>
      <c r="M203" s="235">
        <v>69676640</v>
      </c>
      <c r="N203" s="235">
        <v>69676640</v>
      </c>
      <c r="O203" s="112" t="s">
        <v>71</v>
      </c>
      <c r="P203" s="112" t="s">
        <v>72</v>
      </c>
      <c r="Q203" s="112" t="s">
        <v>123</v>
      </c>
      <c r="R203" s="26"/>
      <c r="S203" s="306" t="s">
        <v>922</v>
      </c>
      <c r="T203" s="290" t="s">
        <v>923</v>
      </c>
      <c r="U203" s="291">
        <v>43853</v>
      </c>
      <c r="V203" s="292" t="s">
        <v>924</v>
      </c>
      <c r="W203" s="293" t="s">
        <v>544</v>
      </c>
      <c r="X203" s="308">
        <v>69676640</v>
      </c>
      <c r="Y203" s="309">
        <v>0</v>
      </c>
      <c r="Z203" s="308">
        <v>69676640</v>
      </c>
      <c r="AA203" s="292" t="s">
        <v>810</v>
      </c>
      <c r="AB203" s="293">
        <v>11620</v>
      </c>
      <c r="AC203" s="292" t="s">
        <v>811</v>
      </c>
      <c r="AD203" s="291">
        <v>43853</v>
      </c>
      <c r="AE203" s="291">
        <v>44186</v>
      </c>
      <c r="AF203" s="293" t="s">
        <v>913</v>
      </c>
      <c r="AG203" s="293" t="s">
        <v>131</v>
      </c>
    </row>
    <row r="204" spans="1:33" s="72" customFormat="1" ht="272.45" customHeight="1" x14ac:dyDescent="0.35">
      <c r="A204" s="111">
        <f t="shared" si="2"/>
        <v>181</v>
      </c>
      <c r="B204" s="112" t="s">
        <v>374</v>
      </c>
      <c r="C204" s="112" t="s">
        <v>131</v>
      </c>
      <c r="D204" s="119">
        <v>80101706</v>
      </c>
      <c r="E204" s="112" t="s">
        <v>483</v>
      </c>
      <c r="F204" s="112" t="s">
        <v>66</v>
      </c>
      <c r="G204" s="112">
        <v>1</v>
      </c>
      <c r="H204" s="121" t="s">
        <v>96</v>
      </c>
      <c r="I204" s="112">
        <v>10.5</v>
      </c>
      <c r="J204" s="112" t="s">
        <v>196</v>
      </c>
      <c r="K204" s="112" t="s">
        <v>105</v>
      </c>
      <c r="L204" s="112" t="s">
        <v>287</v>
      </c>
      <c r="M204" s="235">
        <v>31500000</v>
      </c>
      <c r="N204" s="235">
        <v>31500000</v>
      </c>
      <c r="O204" s="112" t="s">
        <v>71</v>
      </c>
      <c r="P204" s="112" t="s">
        <v>72</v>
      </c>
      <c r="Q204" s="112" t="s">
        <v>123</v>
      </c>
      <c r="R204" s="26"/>
      <c r="S204" s="306" t="s">
        <v>925</v>
      </c>
      <c r="T204" s="290" t="s">
        <v>926</v>
      </c>
      <c r="U204" s="291">
        <v>43851</v>
      </c>
      <c r="V204" s="292" t="s">
        <v>927</v>
      </c>
      <c r="W204" s="293" t="s">
        <v>536</v>
      </c>
      <c r="X204" s="308">
        <v>31500000</v>
      </c>
      <c r="Y204" s="309">
        <v>0</v>
      </c>
      <c r="Z204" s="308">
        <v>31500000</v>
      </c>
      <c r="AA204" s="292" t="s">
        <v>928</v>
      </c>
      <c r="AB204" s="293">
        <v>11720</v>
      </c>
      <c r="AC204" s="292" t="s">
        <v>929</v>
      </c>
      <c r="AD204" s="291">
        <v>43851</v>
      </c>
      <c r="AE204" s="291">
        <v>44170</v>
      </c>
      <c r="AF204" s="293" t="s">
        <v>913</v>
      </c>
      <c r="AG204" s="293" t="s">
        <v>131</v>
      </c>
    </row>
    <row r="205" spans="1:33" s="72" customFormat="1" ht="272.45" customHeight="1" x14ac:dyDescent="0.35">
      <c r="A205" s="111">
        <f t="shared" si="2"/>
        <v>182</v>
      </c>
      <c r="B205" s="112" t="s">
        <v>374</v>
      </c>
      <c r="C205" s="112" t="s">
        <v>131</v>
      </c>
      <c r="D205" s="119">
        <v>80101706</v>
      </c>
      <c r="E205" s="112" t="s">
        <v>484</v>
      </c>
      <c r="F205" s="112" t="s">
        <v>66</v>
      </c>
      <c r="G205" s="112">
        <v>1</v>
      </c>
      <c r="H205" s="121" t="s">
        <v>96</v>
      </c>
      <c r="I205" s="112">
        <v>10.5</v>
      </c>
      <c r="J205" s="112" t="s">
        <v>196</v>
      </c>
      <c r="K205" s="112" t="s">
        <v>105</v>
      </c>
      <c r="L205" s="112" t="s">
        <v>287</v>
      </c>
      <c r="M205" s="235">
        <v>58877280</v>
      </c>
      <c r="N205" s="235">
        <v>58877280</v>
      </c>
      <c r="O205" s="112" t="s">
        <v>71</v>
      </c>
      <c r="P205" s="112" t="s">
        <v>72</v>
      </c>
      <c r="Q205" s="112" t="s">
        <v>123</v>
      </c>
      <c r="R205" s="26"/>
      <c r="S205" s="306" t="s">
        <v>930</v>
      </c>
      <c r="T205" s="290" t="s">
        <v>931</v>
      </c>
      <c r="U205" s="291">
        <v>43854</v>
      </c>
      <c r="V205" s="292" t="s">
        <v>932</v>
      </c>
      <c r="W205" s="293" t="s">
        <v>544</v>
      </c>
      <c r="X205" s="308">
        <v>58877280</v>
      </c>
      <c r="Y205" s="309">
        <v>0</v>
      </c>
      <c r="Z205" s="308">
        <v>58877280</v>
      </c>
      <c r="AA205" s="292" t="s">
        <v>933</v>
      </c>
      <c r="AB205" s="302">
        <v>12620</v>
      </c>
      <c r="AC205" s="300" t="s">
        <v>934</v>
      </c>
      <c r="AD205" s="301">
        <v>43854</v>
      </c>
      <c r="AE205" s="301">
        <v>44173</v>
      </c>
      <c r="AF205" s="293" t="s">
        <v>913</v>
      </c>
      <c r="AG205" s="293" t="s">
        <v>131</v>
      </c>
    </row>
    <row r="206" spans="1:33" s="27" customFormat="1" ht="272.45" customHeight="1" x14ac:dyDescent="0.35">
      <c r="A206" s="111">
        <f t="shared" si="2"/>
        <v>183</v>
      </c>
      <c r="B206" s="112" t="s">
        <v>374</v>
      </c>
      <c r="C206" s="112" t="s">
        <v>131</v>
      </c>
      <c r="D206" s="119">
        <v>80101706</v>
      </c>
      <c r="E206" s="112" t="s">
        <v>485</v>
      </c>
      <c r="F206" s="112" t="s">
        <v>66</v>
      </c>
      <c r="G206" s="112">
        <v>1</v>
      </c>
      <c r="H206" s="121" t="s">
        <v>96</v>
      </c>
      <c r="I206" s="112">
        <v>10.5</v>
      </c>
      <c r="J206" s="112" t="s">
        <v>196</v>
      </c>
      <c r="K206" s="112" t="s">
        <v>105</v>
      </c>
      <c r="L206" s="112" t="s">
        <v>287</v>
      </c>
      <c r="M206" s="235">
        <v>58877280</v>
      </c>
      <c r="N206" s="235">
        <v>58877280</v>
      </c>
      <c r="O206" s="112" t="s">
        <v>71</v>
      </c>
      <c r="P206" s="112" t="s">
        <v>72</v>
      </c>
      <c r="Q206" s="112" t="s">
        <v>123</v>
      </c>
      <c r="R206" s="26"/>
      <c r="S206" s="306" t="s">
        <v>935</v>
      </c>
      <c r="T206" s="290" t="s">
        <v>936</v>
      </c>
      <c r="U206" s="291">
        <v>43854</v>
      </c>
      <c r="V206" s="292" t="s">
        <v>937</v>
      </c>
      <c r="W206" s="293" t="s">
        <v>544</v>
      </c>
      <c r="X206" s="308">
        <v>58877280</v>
      </c>
      <c r="Y206" s="309">
        <v>0</v>
      </c>
      <c r="Z206" s="308">
        <v>58877280</v>
      </c>
      <c r="AA206" s="292" t="s">
        <v>938</v>
      </c>
      <c r="AB206" s="302">
        <v>12520</v>
      </c>
      <c r="AC206" s="300" t="s">
        <v>934</v>
      </c>
      <c r="AD206" s="301">
        <v>43854</v>
      </c>
      <c r="AE206" s="301">
        <v>44173</v>
      </c>
      <c r="AF206" s="293" t="s">
        <v>913</v>
      </c>
      <c r="AG206" s="293" t="s">
        <v>131</v>
      </c>
    </row>
    <row r="207" spans="1:33" s="27" customFormat="1" ht="272.45" customHeight="1" x14ac:dyDescent="0.35">
      <c r="A207" s="111">
        <f t="shared" si="2"/>
        <v>184</v>
      </c>
      <c r="B207" s="112" t="s">
        <v>374</v>
      </c>
      <c r="C207" s="112" t="s">
        <v>131</v>
      </c>
      <c r="D207" s="119">
        <v>80101706</v>
      </c>
      <c r="E207" s="112" t="s">
        <v>486</v>
      </c>
      <c r="F207" s="112" t="s">
        <v>66</v>
      </c>
      <c r="G207" s="112">
        <v>1</v>
      </c>
      <c r="H207" s="121" t="s">
        <v>96</v>
      </c>
      <c r="I207" s="112">
        <v>11</v>
      </c>
      <c r="J207" s="112" t="s">
        <v>196</v>
      </c>
      <c r="K207" s="112" t="s">
        <v>105</v>
      </c>
      <c r="L207" s="112" t="s">
        <v>212</v>
      </c>
      <c r="M207" s="235">
        <v>61680960</v>
      </c>
      <c r="N207" s="235">
        <v>61680960</v>
      </c>
      <c r="O207" s="112" t="s">
        <v>71</v>
      </c>
      <c r="P207" s="112" t="s">
        <v>72</v>
      </c>
      <c r="Q207" s="112" t="s">
        <v>123</v>
      </c>
      <c r="R207" s="26"/>
      <c r="S207" s="306" t="s">
        <v>939</v>
      </c>
      <c r="T207" s="290" t="s">
        <v>940</v>
      </c>
      <c r="U207" s="291">
        <v>43854</v>
      </c>
      <c r="V207" s="292" t="s">
        <v>941</v>
      </c>
      <c r="W207" s="293" t="s">
        <v>544</v>
      </c>
      <c r="X207" s="308">
        <v>61680960</v>
      </c>
      <c r="Y207" s="309">
        <v>0</v>
      </c>
      <c r="Z207" s="308">
        <v>61680960</v>
      </c>
      <c r="AA207" s="292" t="s">
        <v>942</v>
      </c>
      <c r="AB207" s="302">
        <v>2720</v>
      </c>
      <c r="AC207" s="300" t="s">
        <v>630</v>
      </c>
      <c r="AD207" s="301">
        <v>43854</v>
      </c>
      <c r="AE207" s="301">
        <v>44188</v>
      </c>
      <c r="AF207" s="293" t="s">
        <v>913</v>
      </c>
      <c r="AG207" s="293" t="s">
        <v>131</v>
      </c>
    </row>
    <row r="208" spans="1:33" s="27" customFormat="1" ht="272.45" customHeight="1" x14ac:dyDescent="0.35">
      <c r="A208" s="111">
        <f t="shared" si="2"/>
        <v>185</v>
      </c>
      <c r="B208" s="112" t="s">
        <v>389</v>
      </c>
      <c r="C208" s="112" t="s">
        <v>132</v>
      </c>
      <c r="D208" s="119">
        <v>80101706</v>
      </c>
      <c r="E208" s="112" t="s">
        <v>487</v>
      </c>
      <c r="F208" s="112" t="s">
        <v>66</v>
      </c>
      <c r="G208" s="112">
        <v>1</v>
      </c>
      <c r="H208" s="121" t="s">
        <v>96</v>
      </c>
      <c r="I208" s="112">
        <v>10.5</v>
      </c>
      <c r="J208" s="112" t="s">
        <v>196</v>
      </c>
      <c r="K208" s="112" t="s">
        <v>105</v>
      </c>
      <c r="L208" s="112" t="s">
        <v>287</v>
      </c>
      <c r="M208" s="235">
        <v>58877280</v>
      </c>
      <c r="N208" s="235">
        <v>58877280</v>
      </c>
      <c r="O208" s="112" t="s">
        <v>71</v>
      </c>
      <c r="P208" s="112" t="s">
        <v>72</v>
      </c>
      <c r="Q208" s="112" t="s">
        <v>242</v>
      </c>
      <c r="R208" s="26"/>
      <c r="S208" s="306" t="s">
        <v>943</v>
      </c>
      <c r="T208" s="290" t="s">
        <v>944</v>
      </c>
      <c r="U208" s="291">
        <v>43853</v>
      </c>
      <c r="V208" s="292" t="s">
        <v>945</v>
      </c>
      <c r="W208" s="293" t="s">
        <v>544</v>
      </c>
      <c r="X208" s="308">
        <v>58877280</v>
      </c>
      <c r="Y208" s="309">
        <v>0</v>
      </c>
      <c r="Z208" s="308">
        <v>58877280</v>
      </c>
      <c r="AA208" s="292" t="s">
        <v>946</v>
      </c>
      <c r="AB208" s="293">
        <v>12420</v>
      </c>
      <c r="AC208" s="300" t="s">
        <v>737</v>
      </c>
      <c r="AD208" s="301">
        <v>43853</v>
      </c>
      <c r="AE208" s="301">
        <v>44172</v>
      </c>
      <c r="AF208" s="293" t="s">
        <v>947</v>
      </c>
      <c r="AG208" s="293" t="s">
        <v>132</v>
      </c>
    </row>
    <row r="209" spans="1:33" s="27" customFormat="1" ht="272.45" customHeight="1" x14ac:dyDescent="0.35">
      <c r="A209" s="111">
        <f t="shared" si="2"/>
        <v>186</v>
      </c>
      <c r="B209" s="112"/>
      <c r="C209" s="112" t="s">
        <v>228</v>
      </c>
      <c r="D209" s="119">
        <v>80101706</v>
      </c>
      <c r="E209" s="112" t="s">
        <v>488</v>
      </c>
      <c r="F209" s="112" t="s">
        <v>66</v>
      </c>
      <c r="G209" s="112">
        <v>1</v>
      </c>
      <c r="H209" s="121" t="s">
        <v>96</v>
      </c>
      <c r="I209" s="112">
        <v>11.5</v>
      </c>
      <c r="J209" s="112" t="s">
        <v>196</v>
      </c>
      <c r="K209" s="112" t="s">
        <v>69</v>
      </c>
      <c r="L209" s="112" t="s">
        <v>112</v>
      </c>
      <c r="M209" s="235">
        <v>29854000</v>
      </c>
      <c r="N209" s="235">
        <v>29854000</v>
      </c>
      <c r="O209" s="112" t="s">
        <v>71</v>
      </c>
      <c r="P209" s="112" t="s">
        <v>72</v>
      </c>
      <c r="Q209" s="112" t="s">
        <v>531</v>
      </c>
      <c r="R209" s="26"/>
      <c r="S209" s="306" t="s">
        <v>948</v>
      </c>
      <c r="T209" s="290" t="s">
        <v>949</v>
      </c>
      <c r="U209" s="291">
        <v>43839</v>
      </c>
      <c r="V209" s="292" t="s">
        <v>950</v>
      </c>
      <c r="W209" s="293" t="s">
        <v>536</v>
      </c>
      <c r="X209" s="308">
        <v>23883200</v>
      </c>
      <c r="Y209" s="309">
        <v>0</v>
      </c>
      <c r="Z209" s="308">
        <v>23883200</v>
      </c>
      <c r="AA209" s="292" t="s">
        <v>951</v>
      </c>
      <c r="AB209" s="293">
        <v>1620</v>
      </c>
      <c r="AC209" s="292" t="s">
        <v>647</v>
      </c>
      <c r="AD209" s="291">
        <v>43839</v>
      </c>
      <c r="AE209" s="291">
        <v>44186</v>
      </c>
      <c r="AF209" s="293" t="s">
        <v>952</v>
      </c>
      <c r="AG209" s="293" t="s">
        <v>953</v>
      </c>
    </row>
    <row r="210" spans="1:33" s="27" customFormat="1" ht="272.45" customHeight="1" x14ac:dyDescent="0.35">
      <c r="A210" s="111">
        <f t="shared" si="2"/>
        <v>187</v>
      </c>
      <c r="B210" s="112" t="s">
        <v>294</v>
      </c>
      <c r="C210" s="112" t="s">
        <v>130</v>
      </c>
      <c r="D210" s="119">
        <v>80101706</v>
      </c>
      <c r="E210" s="112" t="s">
        <v>489</v>
      </c>
      <c r="F210" s="112" t="s">
        <v>66</v>
      </c>
      <c r="G210" s="112">
        <v>1</v>
      </c>
      <c r="H210" s="121" t="s">
        <v>96</v>
      </c>
      <c r="I210" s="112">
        <v>11</v>
      </c>
      <c r="J210" s="112" t="s">
        <v>196</v>
      </c>
      <c r="K210" s="112" t="s">
        <v>105</v>
      </c>
      <c r="L210" s="112" t="s">
        <v>285</v>
      </c>
      <c r="M210" s="235">
        <v>45689600</v>
      </c>
      <c r="N210" s="235">
        <v>45689600</v>
      </c>
      <c r="O210" s="112" t="s">
        <v>71</v>
      </c>
      <c r="P210" s="112" t="s">
        <v>72</v>
      </c>
      <c r="Q210" s="112" t="s">
        <v>244</v>
      </c>
      <c r="R210" s="26"/>
      <c r="S210" s="306" t="s">
        <v>954</v>
      </c>
      <c r="T210" s="290" t="s">
        <v>955</v>
      </c>
      <c r="U210" s="291">
        <v>43854</v>
      </c>
      <c r="V210" s="292" t="s">
        <v>956</v>
      </c>
      <c r="W210" s="293" t="s">
        <v>544</v>
      </c>
      <c r="X210" s="308">
        <v>45689600</v>
      </c>
      <c r="Y210" s="309">
        <v>0</v>
      </c>
      <c r="Z210" s="308">
        <v>45689600</v>
      </c>
      <c r="AA210" s="292" t="s">
        <v>957</v>
      </c>
      <c r="AB210" s="302">
        <v>13020</v>
      </c>
      <c r="AC210" s="300" t="s">
        <v>630</v>
      </c>
      <c r="AD210" s="301">
        <v>43854</v>
      </c>
      <c r="AE210" s="301">
        <v>44188</v>
      </c>
      <c r="AF210" s="293" t="s">
        <v>958</v>
      </c>
      <c r="AG210" s="293" t="s">
        <v>130</v>
      </c>
    </row>
    <row r="211" spans="1:33" s="27" customFormat="1" ht="272.45" customHeight="1" x14ac:dyDescent="0.35">
      <c r="A211" s="111">
        <f t="shared" si="2"/>
        <v>188</v>
      </c>
      <c r="B211" s="112" t="s">
        <v>294</v>
      </c>
      <c r="C211" s="112" t="s">
        <v>130</v>
      </c>
      <c r="D211" s="119">
        <v>80101706</v>
      </c>
      <c r="E211" s="112" t="s">
        <v>490</v>
      </c>
      <c r="F211" s="112" t="s">
        <v>66</v>
      </c>
      <c r="G211" s="112">
        <v>1</v>
      </c>
      <c r="H211" s="121" t="s">
        <v>96</v>
      </c>
      <c r="I211" s="112">
        <v>11</v>
      </c>
      <c r="J211" s="112" t="s">
        <v>196</v>
      </c>
      <c r="K211" s="112" t="s">
        <v>105</v>
      </c>
      <c r="L211" s="112" t="s">
        <v>285</v>
      </c>
      <c r="M211" s="235">
        <v>45689600</v>
      </c>
      <c r="N211" s="235">
        <v>45689600</v>
      </c>
      <c r="O211" s="112" t="s">
        <v>71</v>
      </c>
      <c r="P211" s="112" t="s">
        <v>72</v>
      </c>
      <c r="Q211" s="112" t="s">
        <v>244</v>
      </c>
      <c r="R211" s="26"/>
      <c r="S211" s="306" t="s">
        <v>959</v>
      </c>
      <c r="T211" s="290" t="s">
        <v>960</v>
      </c>
      <c r="U211" s="291">
        <v>43854</v>
      </c>
      <c r="V211" s="292" t="s">
        <v>961</v>
      </c>
      <c r="W211" s="293" t="s">
        <v>544</v>
      </c>
      <c r="X211" s="308">
        <v>45689600</v>
      </c>
      <c r="Y211" s="309">
        <v>0</v>
      </c>
      <c r="Z211" s="308">
        <v>45689600</v>
      </c>
      <c r="AA211" s="292" t="s">
        <v>957</v>
      </c>
      <c r="AB211" s="302">
        <v>13120</v>
      </c>
      <c r="AC211" s="300" t="s">
        <v>630</v>
      </c>
      <c r="AD211" s="301">
        <v>43854</v>
      </c>
      <c r="AE211" s="301">
        <v>44188</v>
      </c>
      <c r="AF211" s="293" t="s">
        <v>958</v>
      </c>
      <c r="AG211" s="293" t="s">
        <v>130</v>
      </c>
    </row>
    <row r="212" spans="1:33" s="72" customFormat="1" ht="272.45" customHeight="1" x14ac:dyDescent="0.35">
      <c r="A212" s="111">
        <f t="shared" si="2"/>
        <v>189</v>
      </c>
      <c r="B212" s="112" t="s">
        <v>294</v>
      </c>
      <c r="C212" s="112" t="s">
        <v>130</v>
      </c>
      <c r="D212" s="119">
        <v>80101706</v>
      </c>
      <c r="E212" s="112" t="s">
        <v>491</v>
      </c>
      <c r="F212" s="112" t="s">
        <v>66</v>
      </c>
      <c r="G212" s="112">
        <v>1</v>
      </c>
      <c r="H212" s="121" t="s">
        <v>96</v>
      </c>
      <c r="I212" s="112">
        <v>11</v>
      </c>
      <c r="J212" s="112" t="s">
        <v>196</v>
      </c>
      <c r="K212" s="112" t="s">
        <v>105</v>
      </c>
      <c r="L212" s="112" t="s">
        <v>285</v>
      </c>
      <c r="M212" s="235">
        <v>61680960</v>
      </c>
      <c r="N212" s="235">
        <v>61680960</v>
      </c>
      <c r="O212" s="112" t="s">
        <v>71</v>
      </c>
      <c r="P212" s="112" t="s">
        <v>72</v>
      </c>
      <c r="Q212" s="112" t="s">
        <v>244</v>
      </c>
      <c r="R212" s="26"/>
      <c r="S212" s="306" t="s">
        <v>962</v>
      </c>
      <c r="T212" s="290" t="s">
        <v>963</v>
      </c>
      <c r="U212" s="291">
        <v>43854</v>
      </c>
      <c r="V212" s="292" t="s">
        <v>964</v>
      </c>
      <c r="W212" s="293" t="s">
        <v>544</v>
      </c>
      <c r="X212" s="308">
        <v>61680960</v>
      </c>
      <c r="Y212" s="309">
        <v>0</v>
      </c>
      <c r="Z212" s="308">
        <v>61680960</v>
      </c>
      <c r="AA212" s="292" t="s">
        <v>965</v>
      </c>
      <c r="AB212" s="302">
        <v>13220</v>
      </c>
      <c r="AC212" s="300" t="s">
        <v>630</v>
      </c>
      <c r="AD212" s="301">
        <v>43854</v>
      </c>
      <c r="AE212" s="301">
        <v>44188</v>
      </c>
      <c r="AF212" s="293" t="s">
        <v>958</v>
      </c>
      <c r="AG212" s="293" t="s">
        <v>130</v>
      </c>
    </row>
    <row r="213" spans="1:33" s="72" customFormat="1" ht="272.45" customHeight="1" x14ac:dyDescent="0.35">
      <c r="A213" s="111">
        <f t="shared" si="2"/>
        <v>190</v>
      </c>
      <c r="B213" s="112" t="s">
        <v>294</v>
      </c>
      <c r="C213" s="112" t="s">
        <v>130</v>
      </c>
      <c r="D213" s="119">
        <v>80101706</v>
      </c>
      <c r="E213" s="112" t="s">
        <v>492</v>
      </c>
      <c r="F213" s="112" t="s">
        <v>66</v>
      </c>
      <c r="G213" s="112">
        <v>1</v>
      </c>
      <c r="H213" s="121" t="s">
        <v>96</v>
      </c>
      <c r="I213" s="112">
        <v>11</v>
      </c>
      <c r="J213" s="112" t="s">
        <v>196</v>
      </c>
      <c r="K213" s="112" t="s">
        <v>105</v>
      </c>
      <c r="L213" s="112" t="s">
        <v>285</v>
      </c>
      <c r="M213" s="235">
        <v>61680960</v>
      </c>
      <c r="N213" s="235">
        <v>61680960</v>
      </c>
      <c r="O213" s="112" t="s">
        <v>71</v>
      </c>
      <c r="P213" s="112" t="s">
        <v>72</v>
      </c>
      <c r="Q213" s="112" t="s">
        <v>244</v>
      </c>
      <c r="R213" s="26"/>
      <c r="S213" s="306" t="s">
        <v>966</v>
      </c>
      <c r="T213" s="290" t="s">
        <v>967</v>
      </c>
      <c r="U213" s="291">
        <v>43854</v>
      </c>
      <c r="V213" s="292" t="s">
        <v>968</v>
      </c>
      <c r="W213" s="293" t="s">
        <v>544</v>
      </c>
      <c r="X213" s="308">
        <v>61680960</v>
      </c>
      <c r="Y213" s="309">
        <v>0</v>
      </c>
      <c r="Z213" s="308">
        <v>61680960</v>
      </c>
      <c r="AA213" s="292" t="s">
        <v>965</v>
      </c>
      <c r="AB213" s="302">
        <v>13320</v>
      </c>
      <c r="AC213" s="300" t="s">
        <v>630</v>
      </c>
      <c r="AD213" s="301">
        <v>43854</v>
      </c>
      <c r="AE213" s="301">
        <v>44188</v>
      </c>
      <c r="AF213" s="293" t="s">
        <v>958</v>
      </c>
      <c r="AG213" s="293" t="s">
        <v>130</v>
      </c>
    </row>
    <row r="214" spans="1:33" s="72" customFormat="1" ht="272.45" customHeight="1" x14ac:dyDescent="0.35">
      <c r="A214" s="111">
        <f t="shared" si="2"/>
        <v>191</v>
      </c>
      <c r="B214" s="112" t="s">
        <v>294</v>
      </c>
      <c r="C214" s="112" t="s">
        <v>130</v>
      </c>
      <c r="D214" s="119">
        <v>80101706</v>
      </c>
      <c r="E214" s="112" t="s">
        <v>493</v>
      </c>
      <c r="F214" s="112" t="s">
        <v>66</v>
      </c>
      <c r="G214" s="112">
        <v>1</v>
      </c>
      <c r="H214" s="121" t="s">
        <v>96</v>
      </c>
      <c r="I214" s="112">
        <v>11</v>
      </c>
      <c r="J214" s="112" t="s">
        <v>196</v>
      </c>
      <c r="K214" s="112" t="s">
        <v>105</v>
      </c>
      <c r="L214" s="112" t="s">
        <v>285</v>
      </c>
      <c r="M214" s="235">
        <v>61680960</v>
      </c>
      <c r="N214" s="235">
        <v>61680960</v>
      </c>
      <c r="O214" s="112" t="s">
        <v>71</v>
      </c>
      <c r="P214" s="112" t="s">
        <v>72</v>
      </c>
      <c r="Q214" s="112" t="s">
        <v>244</v>
      </c>
      <c r="R214" s="26"/>
      <c r="S214" s="306" t="s">
        <v>969</v>
      </c>
      <c r="T214" s="290" t="s">
        <v>970</v>
      </c>
      <c r="U214" s="291">
        <v>43854</v>
      </c>
      <c r="V214" s="292" t="s">
        <v>964</v>
      </c>
      <c r="W214" s="293" t="s">
        <v>544</v>
      </c>
      <c r="X214" s="308">
        <v>61680960</v>
      </c>
      <c r="Y214" s="309">
        <v>0</v>
      </c>
      <c r="Z214" s="308">
        <v>61680960</v>
      </c>
      <c r="AA214" s="292" t="s">
        <v>965</v>
      </c>
      <c r="AB214" s="302">
        <v>13420</v>
      </c>
      <c r="AC214" s="300" t="s">
        <v>630</v>
      </c>
      <c r="AD214" s="301">
        <v>43854</v>
      </c>
      <c r="AE214" s="301">
        <v>44188</v>
      </c>
      <c r="AF214" s="293" t="s">
        <v>958</v>
      </c>
      <c r="AG214" s="293" t="s">
        <v>130</v>
      </c>
    </row>
    <row r="215" spans="1:33" s="72" customFormat="1" ht="272.45" customHeight="1" x14ac:dyDescent="0.35">
      <c r="A215" s="111">
        <f t="shared" si="2"/>
        <v>192</v>
      </c>
      <c r="B215" s="112" t="s">
        <v>294</v>
      </c>
      <c r="C215" s="112" t="s">
        <v>130</v>
      </c>
      <c r="D215" s="119">
        <v>80101706</v>
      </c>
      <c r="E215" s="112" t="s">
        <v>494</v>
      </c>
      <c r="F215" s="112" t="s">
        <v>66</v>
      </c>
      <c r="G215" s="112">
        <v>1</v>
      </c>
      <c r="H215" s="121" t="s">
        <v>96</v>
      </c>
      <c r="I215" s="112">
        <v>11</v>
      </c>
      <c r="J215" s="112" t="s">
        <v>196</v>
      </c>
      <c r="K215" s="112" t="s">
        <v>105</v>
      </c>
      <c r="L215" s="112" t="s">
        <v>285</v>
      </c>
      <c r="M215" s="235">
        <v>61680960</v>
      </c>
      <c r="N215" s="235">
        <v>61680960</v>
      </c>
      <c r="O215" s="112" t="s">
        <v>71</v>
      </c>
      <c r="P215" s="112" t="s">
        <v>72</v>
      </c>
      <c r="Q215" s="112" t="s">
        <v>244</v>
      </c>
      <c r="R215" s="26"/>
      <c r="S215" s="306" t="s">
        <v>971</v>
      </c>
      <c r="T215" s="290" t="s">
        <v>972</v>
      </c>
      <c r="U215" s="291">
        <v>43854</v>
      </c>
      <c r="V215" s="292" t="s">
        <v>964</v>
      </c>
      <c r="W215" s="293" t="s">
        <v>544</v>
      </c>
      <c r="X215" s="308">
        <v>61680960</v>
      </c>
      <c r="Y215" s="309">
        <v>0</v>
      </c>
      <c r="Z215" s="308">
        <v>61680960</v>
      </c>
      <c r="AA215" s="292" t="s">
        <v>973</v>
      </c>
      <c r="AB215" s="302">
        <v>13520</v>
      </c>
      <c r="AC215" s="300" t="s">
        <v>630</v>
      </c>
      <c r="AD215" s="301">
        <v>43854</v>
      </c>
      <c r="AE215" s="301">
        <v>44188</v>
      </c>
      <c r="AF215" s="293" t="s">
        <v>958</v>
      </c>
      <c r="AG215" s="293" t="s">
        <v>130</v>
      </c>
    </row>
    <row r="216" spans="1:33" s="72" customFormat="1" ht="272.45" customHeight="1" x14ac:dyDescent="0.35">
      <c r="A216" s="111">
        <f t="shared" si="2"/>
        <v>193</v>
      </c>
      <c r="B216" s="112" t="s">
        <v>335</v>
      </c>
      <c r="C216" s="112" t="s">
        <v>221</v>
      </c>
      <c r="D216" s="119">
        <v>80101706</v>
      </c>
      <c r="E216" s="112" t="s">
        <v>495</v>
      </c>
      <c r="F216" s="112" t="s">
        <v>66</v>
      </c>
      <c r="G216" s="112">
        <v>1</v>
      </c>
      <c r="H216" s="121" t="s">
        <v>96</v>
      </c>
      <c r="I216" s="112">
        <v>10.5</v>
      </c>
      <c r="J216" s="112" t="s">
        <v>196</v>
      </c>
      <c r="K216" s="112" t="s">
        <v>105</v>
      </c>
      <c r="L216" s="112" t="s">
        <v>288</v>
      </c>
      <c r="M216" s="235">
        <v>31619280</v>
      </c>
      <c r="N216" s="235">
        <v>31619280</v>
      </c>
      <c r="O216" s="112" t="s">
        <v>71</v>
      </c>
      <c r="P216" s="112" t="s">
        <v>72</v>
      </c>
      <c r="Q216" s="112" t="s">
        <v>189</v>
      </c>
      <c r="R216" s="26"/>
      <c r="S216" s="306" t="s">
        <v>974</v>
      </c>
      <c r="T216" s="290" t="s">
        <v>975</v>
      </c>
      <c r="U216" s="291">
        <v>43851</v>
      </c>
      <c r="V216" s="292" t="s">
        <v>976</v>
      </c>
      <c r="W216" s="293" t="s">
        <v>544</v>
      </c>
      <c r="X216" s="308">
        <v>31619280</v>
      </c>
      <c r="Y216" s="309">
        <v>0</v>
      </c>
      <c r="Z216" s="308">
        <v>31619280</v>
      </c>
      <c r="AA216" s="292" t="s">
        <v>977</v>
      </c>
      <c r="AB216" s="293">
        <v>8920</v>
      </c>
      <c r="AC216" s="292" t="s">
        <v>978</v>
      </c>
      <c r="AD216" s="291">
        <v>43851</v>
      </c>
      <c r="AE216" s="291">
        <v>44170</v>
      </c>
      <c r="AF216" s="293" t="s">
        <v>789</v>
      </c>
      <c r="AG216" s="293" t="s">
        <v>790</v>
      </c>
    </row>
    <row r="217" spans="1:33" s="72" customFormat="1" ht="345.95" customHeight="1" x14ac:dyDescent="0.35">
      <c r="A217" s="111">
        <f t="shared" si="2"/>
        <v>194</v>
      </c>
      <c r="B217" s="112" t="s">
        <v>335</v>
      </c>
      <c r="C217" s="112" t="s">
        <v>224</v>
      </c>
      <c r="D217" s="119">
        <v>80101706</v>
      </c>
      <c r="E217" s="112" t="s">
        <v>496</v>
      </c>
      <c r="F217" s="112" t="s">
        <v>66</v>
      </c>
      <c r="G217" s="112">
        <v>1</v>
      </c>
      <c r="H217" s="121" t="s">
        <v>103</v>
      </c>
      <c r="I217" s="112">
        <v>11</v>
      </c>
      <c r="J217" s="112" t="s">
        <v>196</v>
      </c>
      <c r="K217" s="112" t="s">
        <v>105</v>
      </c>
      <c r="L217" s="112" t="s">
        <v>288</v>
      </c>
      <c r="M217" s="235">
        <v>28556000</v>
      </c>
      <c r="N217" s="235">
        <v>28556000</v>
      </c>
      <c r="O217" s="112" t="s">
        <v>71</v>
      </c>
      <c r="P217" s="112" t="s">
        <v>72</v>
      </c>
      <c r="Q217" s="112" t="s">
        <v>226</v>
      </c>
      <c r="R217" s="26"/>
      <c r="S217" s="306" t="s">
        <v>1116</v>
      </c>
      <c r="T217" s="290" t="s">
        <v>1117</v>
      </c>
      <c r="U217" s="291">
        <v>43874</v>
      </c>
      <c r="V217" s="292" t="s">
        <v>1118</v>
      </c>
      <c r="W217" s="293" t="s">
        <v>536</v>
      </c>
      <c r="X217" s="308">
        <v>19850334</v>
      </c>
      <c r="Y217" s="309">
        <v>0</v>
      </c>
      <c r="Z217" s="308">
        <v>19850334</v>
      </c>
      <c r="AA217" s="292" t="s">
        <v>1119</v>
      </c>
      <c r="AB217" s="293">
        <v>9020</v>
      </c>
      <c r="AC217" s="292" t="s">
        <v>1086</v>
      </c>
      <c r="AD217" s="291">
        <v>43874</v>
      </c>
      <c r="AE217" s="291">
        <v>44188</v>
      </c>
      <c r="AF217" s="293" t="s">
        <v>902</v>
      </c>
      <c r="AG217" s="293" t="s">
        <v>903</v>
      </c>
    </row>
    <row r="218" spans="1:33" s="72" customFormat="1" ht="363.6" customHeight="1" x14ac:dyDescent="0.35">
      <c r="A218" s="111">
        <f t="shared" si="2"/>
        <v>195</v>
      </c>
      <c r="B218" s="112" t="s">
        <v>294</v>
      </c>
      <c r="C218" s="112" t="s">
        <v>228</v>
      </c>
      <c r="D218" s="119">
        <v>80101706</v>
      </c>
      <c r="E218" s="112" t="s">
        <v>497</v>
      </c>
      <c r="F218" s="112" t="s">
        <v>66</v>
      </c>
      <c r="G218" s="112">
        <v>1</v>
      </c>
      <c r="H218" s="121" t="s">
        <v>96</v>
      </c>
      <c r="I218" s="112">
        <v>11.5</v>
      </c>
      <c r="J218" s="112" t="s">
        <v>196</v>
      </c>
      <c r="K218" s="112" t="s">
        <v>105</v>
      </c>
      <c r="L218" s="112" t="s">
        <v>290</v>
      </c>
      <c r="M218" s="235">
        <v>64484640</v>
      </c>
      <c r="N218" s="235">
        <v>64484640</v>
      </c>
      <c r="O218" s="112" t="s">
        <v>71</v>
      </c>
      <c r="P218" s="112" t="s">
        <v>72</v>
      </c>
      <c r="Q218" s="112" t="s">
        <v>229</v>
      </c>
      <c r="R218" s="26"/>
      <c r="S218" s="306" t="s">
        <v>979</v>
      </c>
      <c r="T218" s="290" t="s">
        <v>980</v>
      </c>
      <c r="U218" s="291">
        <v>43839</v>
      </c>
      <c r="V218" s="292" t="s">
        <v>981</v>
      </c>
      <c r="W218" s="293" t="s">
        <v>544</v>
      </c>
      <c r="X218" s="308">
        <v>64480500</v>
      </c>
      <c r="Y218" s="309">
        <v>0</v>
      </c>
      <c r="Z218" s="308">
        <v>64480500</v>
      </c>
      <c r="AA218" s="292" t="s">
        <v>982</v>
      </c>
      <c r="AB218" s="293">
        <v>520</v>
      </c>
      <c r="AC218" s="292" t="s">
        <v>588</v>
      </c>
      <c r="AD218" s="291">
        <v>43839</v>
      </c>
      <c r="AE218" s="291">
        <v>44188</v>
      </c>
      <c r="AF218" s="293" t="s">
        <v>952</v>
      </c>
      <c r="AG218" s="293" t="s">
        <v>953</v>
      </c>
    </row>
    <row r="219" spans="1:33" s="72" customFormat="1" ht="272.45" customHeight="1" x14ac:dyDescent="0.35">
      <c r="A219" s="111">
        <f t="shared" si="2"/>
        <v>196</v>
      </c>
      <c r="B219" s="112" t="s">
        <v>294</v>
      </c>
      <c r="C219" s="112" t="s">
        <v>228</v>
      </c>
      <c r="D219" s="119">
        <v>80101706</v>
      </c>
      <c r="E219" s="112" t="s">
        <v>498</v>
      </c>
      <c r="F219" s="112" t="s">
        <v>66</v>
      </c>
      <c r="G219" s="112">
        <v>1</v>
      </c>
      <c r="H219" s="121" t="s">
        <v>96</v>
      </c>
      <c r="I219" s="112">
        <v>11.5</v>
      </c>
      <c r="J219" s="112" t="s">
        <v>196</v>
      </c>
      <c r="K219" s="112" t="s">
        <v>105</v>
      </c>
      <c r="L219" s="112" t="s">
        <v>290</v>
      </c>
      <c r="M219" s="235">
        <v>64484640</v>
      </c>
      <c r="N219" s="235">
        <v>64484640</v>
      </c>
      <c r="O219" s="112" t="s">
        <v>71</v>
      </c>
      <c r="P219" s="112" t="s">
        <v>72</v>
      </c>
      <c r="Q219" s="112" t="s">
        <v>229</v>
      </c>
      <c r="R219" s="26"/>
      <c r="S219" s="306" t="s">
        <v>983</v>
      </c>
      <c r="T219" s="290" t="s">
        <v>984</v>
      </c>
      <c r="U219" s="291">
        <v>43839</v>
      </c>
      <c r="V219" s="292" t="s">
        <v>981</v>
      </c>
      <c r="W219" s="293" t="s">
        <v>544</v>
      </c>
      <c r="X219" s="308">
        <v>64480500</v>
      </c>
      <c r="Y219" s="309">
        <v>0</v>
      </c>
      <c r="Z219" s="308">
        <v>64480500</v>
      </c>
      <c r="AA219" s="292" t="s">
        <v>985</v>
      </c>
      <c r="AB219" s="293">
        <v>420</v>
      </c>
      <c r="AC219" s="292" t="s">
        <v>588</v>
      </c>
      <c r="AD219" s="291">
        <v>43839</v>
      </c>
      <c r="AE219" s="291">
        <v>44188</v>
      </c>
      <c r="AF219" s="293" t="s">
        <v>952</v>
      </c>
      <c r="AG219" s="293" t="s">
        <v>953</v>
      </c>
    </row>
    <row r="220" spans="1:33" s="72" customFormat="1" ht="272.45" customHeight="1" x14ac:dyDescent="0.35">
      <c r="A220" s="111">
        <f t="shared" si="2"/>
        <v>197</v>
      </c>
      <c r="B220" s="112" t="s">
        <v>294</v>
      </c>
      <c r="C220" s="112" t="s">
        <v>243</v>
      </c>
      <c r="D220" s="119">
        <v>80101706</v>
      </c>
      <c r="E220" s="112" t="s">
        <v>499</v>
      </c>
      <c r="F220" s="112" t="s">
        <v>66</v>
      </c>
      <c r="G220" s="112">
        <v>1</v>
      </c>
      <c r="H220" s="121" t="s">
        <v>103</v>
      </c>
      <c r="I220" s="112">
        <v>11</v>
      </c>
      <c r="J220" s="112" t="s">
        <v>196</v>
      </c>
      <c r="K220" s="112" t="s">
        <v>105</v>
      </c>
      <c r="L220" s="112" t="s">
        <v>285</v>
      </c>
      <c r="M220" s="235">
        <v>29854000</v>
      </c>
      <c r="N220" s="235">
        <v>29854000</v>
      </c>
      <c r="O220" s="112" t="s">
        <v>71</v>
      </c>
      <c r="P220" s="112" t="s">
        <v>72</v>
      </c>
      <c r="Q220" s="112" t="s">
        <v>239</v>
      </c>
      <c r="R220" s="26"/>
      <c r="S220" s="306" t="s">
        <v>1120</v>
      </c>
      <c r="T220" s="290" t="s">
        <v>1121</v>
      </c>
      <c r="U220" s="291">
        <v>43882</v>
      </c>
      <c r="V220" s="292" t="s">
        <v>1122</v>
      </c>
      <c r="W220" s="293" t="s">
        <v>544</v>
      </c>
      <c r="X220" s="308">
        <v>26133067</v>
      </c>
      <c r="Y220" s="309"/>
      <c r="Z220" s="308">
        <v>26133067</v>
      </c>
      <c r="AA220" s="292" t="s">
        <v>1123</v>
      </c>
      <c r="AB220" s="293">
        <v>15220</v>
      </c>
      <c r="AC220" s="292" t="s">
        <v>1124</v>
      </c>
      <c r="AD220" s="291">
        <v>43882</v>
      </c>
      <c r="AE220" s="291">
        <v>44188</v>
      </c>
      <c r="AF220" s="293" t="s">
        <v>1125</v>
      </c>
      <c r="AG220" s="293" t="s">
        <v>1126</v>
      </c>
    </row>
    <row r="221" spans="1:33" s="72" customFormat="1" ht="272.45" customHeight="1" x14ac:dyDescent="0.35">
      <c r="A221" s="111">
        <f t="shared" si="2"/>
        <v>198</v>
      </c>
      <c r="B221" s="112" t="s">
        <v>500</v>
      </c>
      <c r="C221" s="112" t="s">
        <v>238</v>
      </c>
      <c r="D221" s="119">
        <v>80101706</v>
      </c>
      <c r="E221" s="112" t="s">
        <v>501</v>
      </c>
      <c r="F221" s="112" t="s">
        <v>66</v>
      </c>
      <c r="G221" s="112">
        <v>1</v>
      </c>
      <c r="H221" s="121" t="s">
        <v>96</v>
      </c>
      <c r="I221" s="112">
        <v>11</v>
      </c>
      <c r="J221" s="112" t="s">
        <v>196</v>
      </c>
      <c r="K221" s="112" t="s">
        <v>105</v>
      </c>
      <c r="L221" s="112" t="s">
        <v>285</v>
      </c>
      <c r="M221" s="235">
        <v>75387840</v>
      </c>
      <c r="N221" s="235">
        <v>75387840</v>
      </c>
      <c r="O221" s="112" t="s">
        <v>71</v>
      </c>
      <c r="P221" s="112" t="s">
        <v>72</v>
      </c>
      <c r="Q221" s="112" t="s">
        <v>124</v>
      </c>
      <c r="R221" s="26"/>
      <c r="S221" s="306" t="s">
        <v>1040</v>
      </c>
      <c r="T221" s="290" t="s">
        <v>1041</v>
      </c>
      <c r="U221" s="291">
        <v>43868</v>
      </c>
      <c r="V221" s="292" t="s">
        <v>1042</v>
      </c>
      <c r="W221" s="293" t="s">
        <v>544</v>
      </c>
      <c r="X221" s="308">
        <v>72189568</v>
      </c>
      <c r="Y221" s="309">
        <v>0</v>
      </c>
      <c r="Z221" s="308">
        <v>72189568</v>
      </c>
      <c r="AA221" s="292" t="s">
        <v>1043</v>
      </c>
      <c r="AB221" s="293">
        <v>15320</v>
      </c>
      <c r="AC221" s="292" t="s">
        <v>1044</v>
      </c>
      <c r="AD221" s="291">
        <v>43868</v>
      </c>
      <c r="AE221" s="291">
        <v>44188</v>
      </c>
      <c r="AF221" s="293" t="s">
        <v>653</v>
      </c>
      <c r="AG221" s="293" t="s">
        <v>238</v>
      </c>
    </row>
    <row r="222" spans="1:33" s="72" customFormat="1" ht="272.45" customHeight="1" x14ac:dyDescent="0.35">
      <c r="A222" s="111">
        <f t="shared" si="2"/>
        <v>199</v>
      </c>
      <c r="B222" s="112" t="s">
        <v>374</v>
      </c>
      <c r="C222" s="112" t="s">
        <v>133</v>
      </c>
      <c r="D222" s="119">
        <v>80101706</v>
      </c>
      <c r="E222" s="112" t="s">
        <v>502</v>
      </c>
      <c r="F222" s="112" t="s">
        <v>66</v>
      </c>
      <c r="G222" s="112">
        <v>1</v>
      </c>
      <c r="H222" s="121" t="s">
        <v>89</v>
      </c>
      <c r="I222" s="112">
        <v>3</v>
      </c>
      <c r="J222" s="112" t="s">
        <v>196</v>
      </c>
      <c r="K222" s="112" t="s">
        <v>105</v>
      </c>
      <c r="L222" s="112" t="s">
        <v>212</v>
      </c>
      <c r="M222" s="235">
        <v>60000000</v>
      </c>
      <c r="N222" s="235">
        <v>60000000</v>
      </c>
      <c r="O222" s="112" t="s">
        <v>71</v>
      </c>
      <c r="P222" s="112" t="s">
        <v>72</v>
      </c>
      <c r="Q222" s="112" t="s">
        <v>124</v>
      </c>
      <c r="R222" s="26"/>
      <c r="S222" s="306" t="s">
        <v>1215</v>
      </c>
      <c r="T222" s="290" t="s">
        <v>1216</v>
      </c>
      <c r="U222" s="307">
        <v>43900</v>
      </c>
      <c r="V222" s="292" t="s">
        <v>1217</v>
      </c>
      <c r="W222" s="293" t="s">
        <v>544</v>
      </c>
      <c r="X222" s="308">
        <v>60000000</v>
      </c>
      <c r="Y222" s="309">
        <v>0</v>
      </c>
      <c r="Z222" s="308">
        <v>60000000</v>
      </c>
      <c r="AA222" s="292" t="s">
        <v>1218</v>
      </c>
      <c r="AB222" s="302">
        <v>19020</v>
      </c>
      <c r="AC222" s="300" t="s">
        <v>1219</v>
      </c>
      <c r="AD222" s="301">
        <v>43901</v>
      </c>
      <c r="AE222" s="301">
        <v>43992</v>
      </c>
      <c r="AF222" s="293" t="s">
        <v>595</v>
      </c>
      <c r="AG222" s="293" t="s">
        <v>133</v>
      </c>
    </row>
    <row r="223" spans="1:33" s="72" customFormat="1" ht="193.5" customHeight="1" x14ac:dyDescent="0.35">
      <c r="A223" s="111">
        <f t="shared" si="2"/>
        <v>200</v>
      </c>
      <c r="B223" s="112" t="s">
        <v>389</v>
      </c>
      <c r="C223" s="112" t="s">
        <v>232</v>
      </c>
      <c r="D223" s="119">
        <v>80101706</v>
      </c>
      <c r="E223" s="112" t="s">
        <v>503</v>
      </c>
      <c r="F223" s="112" t="s">
        <v>66</v>
      </c>
      <c r="G223" s="112">
        <v>1</v>
      </c>
      <c r="H223" s="121" t="s">
        <v>96</v>
      </c>
      <c r="I223" s="112">
        <v>11</v>
      </c>
      <c r="J223" s="112" t="s">
        <v>196</v>
      </c>
      <c r="K223" s="112" t="s">
        <v>105</v>
      </c>
      <c r="L223" s="112" t="s">
        <v>287</v>
      </c>
      <c r="M223" s="235">
        <v>99946000</v>
      </c>
      <c r="N223" s="235">
        <v>99946000</v>
      </c>
      <c r="O223" s="112" t="s">
        <v>71</v>
      </c>
      <c r="P223" s="112" t="s">
        <v>72</v>
      </c>
      <c r="Q223" s="112" t="s">
        <v>233</v>
      </c>
      <c r="R223" s="26"/>
      <c r="S223" s="306" t="s">
        <v>986</v>
      </c>
      <c r="T223" s="290" t="s">
        <v>987</v>
      </c>
      <c r="U223" s="291">
        <v>43854</v>
      </c>
      <c r="V223" s="292" t="s">
        <v>988</v>
      </c>
      <c r="W223" s="293" t="s">
        <v>544</v>
      </c>
      <c r="X223" s="308">
        <v>99666667</v>
      </c>
      <c r="Y223" s="309"/>
      <c r="Z223" s="308">
        <v>99666667</v>
      </c>
      <c r="AA223" s="292" t="s">
        <v>989</v>
      </c>
      <c r="AB223" s="293">
        <v>11820</v>
      </c>
      <c r="AC223" s="292" t="s">
        <v>990</v>
      </c>
      <c r="AD223" s="291">
        <v>43854</v>
      </c>
      <c r="AE223" s="291">
        <v>44157</v>
      </c>
      <c r="AF223" s="313" t="s">
        <v>653</v>
      </c>
      <c r="AG223" s="293" t="s">
        <v>240</v>
      </c>
    </row>
    <row r="224" spans="1:33" s="72" customFormat="1" ht="165.95" customHeight="1" x14ac:dyDescent="0.35">
      <c r="A224" s="111">
        <f t="shared" si="2"/>
        <v>201</v>
      </c>
      <c r="B224" s="112" t="s">
        <v>387</v>
      </c>
      <c r="C224" s="112" t="s">
        <v>133</v>
      </c>
      <c r="D224" s="119">
        <v>80101706</v>
      </c>
      <c r="E224" s="112" t="s">
        <v>504</v>
      </c>
      <c r="F224" s="112" t="s">
        <v>66</v>
      </c>
      <c r="G224" s="112">
        <v>1</v>
      </c>
      <c r="H224" s="121" t="s">
        <v>96</v>
      </c>
      <c r="I224" s="112">
        <v>10.5</v>
      </c>
      <c r="J224" s="112" t="s">
        <v>196</v>
      </c>
      <c r="K224" s="112" t="s">
        <v>105</v>
      </c>
      <c r="L224" s="112" t="s">
        <v>287</v>
      </c>
      <c r="M224" s="235">
        <v>93767520</v>
      </c>
      <c r="N224" s="235">
        <v>93767520</v>
      </c>
      <c r="O224" s="112" t="s">
        <v>71</v>
      </c>
      <c r="P224" s="112" t="s">
        <v>72</v>
      </c>
      <c r="Q224" s="112" t="s">
        <v>234</v>
      </c>
      <c r="R224" s="26"/>
      <c r="S224" s="306" t="s">
        <v>991</v>
      </c>
      <c r="T224" s="290" t="s">
        <v>992</v>
      </c>
      <c r="U224" s="291">
        <v>43861</v>
      </c>
      <c r="V224" s="292" t="s">
        <v>993</v>
      </c>
      <c r="W224" s="293" t="s">
        <v>544</v>
      </c>
      <c r="X224" s="308">
        <v>93767520</v>
      </c>
      <c r="Y224" s="309">
        <v>0</v>
      </c>
      <c r="Z224" s="308">
        <v>93767520</v>
      </c>
      <c r="AA224" s="292" t="s">
        <v>994</v>
      </c>
      <c r="AB224" s="302">
        <v>13920</v>
      </c>
      <c r="AC224" s="300" t="s">
        <v>995</v>
      </c>
      <c r="AD224" s="301">
        <v>43861</v>
      </c>
      <c r="AE224" s="301">
        <v>44179</v>
      </c>
      <c r="AF224" s="302" t="s">
        <v>1087</v>
      </c>
      <c r="AG224" s="302" t="s">
        <v>133</v>
      </c>
    </row>
    <row r="225" spans="1:33" s="72" customFormat="1" ht="165.95" customHeight="1" x14ac:dyDescent="0.35">
      <c r="A225" s="111">
        <f t="shared" si="2"/>
        <v>202</v>
      </c>
      <c r="B225" s="112" t="s">
        <v>387</v>
      </c>
      <c r="C225" s="112" t="s">
        <v>133</v>
      </c>
      <c r="D225" s="119">
        <v>80101706</v>
      </c>
      <c r="E225" s="112" t="s">
        <v>505</v>
      </c>
      <c r="F225" s="112" t="s">
        <v>66</v>
      </c>
      <c r="G225" s="112">
        <v>1</v>
      </c>
      <c r="H225" s="121" t="s">
        <v>103</v>
      </c>
      <c r="I225" s="112">
        <v>10.5</v>
      </c>
      <c r="J225" s="112" t="s">
        <v>196</v>
      </c>
      <c r="K225" s="112" t="s">
        <v>105</v>
      </c>
      <c r="L225" s="112" t="s">
        <v>287</v>
      </c>
      <c r="M225" s="235">
        <v>87225600</v>
      </c>
      <c r="N225" s="235">
        <v>87225600</v>
      </c>
      <c r="O225" s="112" t="s">
        <v>71</v>
      </c>
      <c r="P225" s="112" t="s">
        <v>72</v>
      </c>
      <c r="Q225" s="112" t="s">
        <v>234</v>
      </c>
      <c r="R225" s="26"/>
      <c r="S225" s="290"/>
      <c r="T225" s="290"/>
      <c r="U225" s="291"/>
      <c r="V225" s="292"/>
      <c r="W225" s="293"/>
      <c r="X225" s="294"/>
      <c r="Y225" s="295"/>
      <c r="Z225" s="294"/>
      <c r="AA225" s="299"/>
      <c r="AB225" s="293"/>
      <c r="AC225" s="292"/>
      <c r="AD225" s="301"/>
      <c r="AE225" s="301"/>
      <c r="AF225" s="293"/>
      <c r="AG225" s="293"/>
    </row>
    <row r="226" spans="1:33" s="72" customFormat="1" ht="141" customHeight="1" x14ac:dyDescent="0.35">
      <c r="A226" s="111">
        <f t="shared" ref="A226:A232" si="3">SUM(A225+1)</f>
        <v>203</v>
      </c>
      <c r="B226" s="112" t="s">
        <v>500</v>
      </c>
      <c r="C226" s="112" t="s">
        <v>193</v>
      </c>
      <c r="D226" s="119">
        <v>80101706</v>
      </c>
      <c r="E226" s="112" t="s">
        <v>506</v>
      </c>
      <c r="F226" s="112" t="s">
        <v>66</v>
      </c>
      <c r="G226" s="112">
        <v>1</v>
      </c>
      <c r="H226" s="121" t="s">
        <v>103</v>
      </c>
      <c r="I226" s="112">
        <v>10.5</v>
      </c>
      <c r="J226" s="112" t="s">
        <v>196</v>
      </c>
      <c r="K226" s="112" t="s">
        <v>105</v>
      </c>
      <c r="L226" s="112" t="s">
        <v>285</v>
      </c>
      <c r="M226" s="235">
        <v>63238560</v>
      </c>
      <c r="N226" s="235">
        <v>63238560</v>
      </c>
      <c r="O226" s="112" t="s">
        <v>71</v>
      </c>
      <c r="P226" s="112" t="s">
        <v>72</v>
      </c>
      <c r="Q226" s="112" t="s">
        <v>208</v>
      </c>
      <c r="R226" s="26"/>
      <c r="S226" s="306" t="s">
        <v>1127</v>
      </c>
      <c r="T226" s="290" t="s">
        <v>1128</v>
      </c>
      <c r="U226" s="291">
        <v>43882</v>
      </c>
      <c r="V226" s="292" t="s">
        <v>1129</v>
      </c>
      <c r="W226" s="293" t="s">
        <v>544</v>
      </c>
      <c r="X226" s="308">
        <v>60628715</v>
      </c>
      <c r="Y226" s="309">
        <v>0</v>
      </c>
      <c r="Z226" s="308">
        <v>60628715</v>
      </c>
      <c r="AA226" s="292" t="s">
        <v>1130</v>
      </c>
      <c r="AB226" s="293">
        <v>15520</v>
      </c>
      <c r="AC226" s="292" t="s">
        <v>1124</v>
      </c>
      <c r="AD226" s="291">
        <v>43882</v>
      </c>
      <c r="AE226" s="291">
        <v>44188</v>
      </c>
      <c r="AF226" s="293" t="s">
        <v>704</v>
      </c>
      <c r="AG226" s="293" t="s">
        <v>193</v>
      </c>
    </row>
    <row r="227" spans="1:33" s="72" customFormat="1" ht="141" customHeight="1" x14ac:dyDescent="0.35">
      <c r="A227" s="111">
        <f t="shared" si="3"/>
        <v>204</v>
      </c>
      <c r="B227" s="112" t="s">
        <v>500</v>
      </c>
      <c r="C227" s="112" t="s">
        <v>193</v>
      </c>
      <c r="D227" s="119">
        <v>80101706</v>
      </c>
      <c r="E227" s="112" t="s">
        <v>507</v>
      </c>
      <c r="F227" s="112" t="s">
        <v>66</v>
      </c>
      <c r="G227" s="112">
        <v>1</v>
      </c>
      <c r="H227" s="121" t="s">
        <v>103</v>
      </c>
      <c r="I227" s="112">
        <v>10.5</v>
      </c>
      <c r="J227" s="112" t="s">
        <v>196</v>
      </c>
      <c r="K227" s="112" t="s">
        <v>105</v>
      </c>
      <c r="L227" s="112" t="s">
        <v>285</v>
      </c>
      <c r="M227" s="235">
        <v>63238560</v>
      </c>
      <c r="N227" s="235">
        <v>63238560</v>
      </c>
      <c r="O227" s="112" t="s">
        <v>71</v>
      </c>
      <c r="P227" s="112" t="s">
        <v>72</v>
      </c>
      <c r="Q227" s="112" t="s">
        <v>208</v>
      </c>
      <c r="R227" s="26"/>
      <c r="S227" s="306" t="s">
        <v>1131</v>
      </c>
      <c r="T227" s="290" t="s">
        <v>1132</v>
      </c>
      <c r="U227" s="291">
        <v>43882</v>
      </c>
      <c r="V227" s="292" t="s">
        <v>1129</v>
      </c>
      <c r="W227" s="293" t="s">
        <v>544</v>
      </c>
      <c r="X227" s="308">
        <v>60628715</v>
      </c>
      <c r="Y227" s="309">
        <v>0</v>
      </c>
      <c r="Z227" s="308">
        <v>60628715</v>
      </c>
      <c r="AA227" s="292" t="s">
        <v>1130</v>
      </c>
      <c r="AB227" s="293">
        <v>15620</v>
      </c>
      <c r="AC227" s="292" t="s">
        <v>1124</v>
      </c>
      <c r="AD227" s="291">
        <v>43882</v>
      </c>
      <c r="AE227" s="291">
        <v>44188</v>
      </c>
      <c r="AF227" s="293" t="s">
        <v>704</v>
      </c>
      <c r="AG227" s="293" t="s">
        <v>193</v>
      </c>
    </row>
    <row r="228" spans="1:33" s="101" customFormat="1" ht="171.6" customHeight="1" x14ac:dyDescent="0.35">
      <c r="A228" s="111">
        <f t="shared" si="3"/>
        <v>205</v>
      </c>
      <c r="B228" s="112" t="s">
        <v>500</v>
      </c>
      <c r="C228" s="112" t="s">
        <v>193</v>
      </c>
      <c r="D228" s="119">
        <v>80101706</v>
      </c>
      <c r="E228" s="112" t="s">
        <v>508</v>
      </c>
      <c r="F228" s="112" t="s">
        <v>66</v>
      </c>
      <c r="G228" s="112">
        <v>1</v>
      </c>
      <c r="H228" s="121" t="s">
        <v>103</v>
      </c>
      <c r="I228" s="112">
        <v>10.5</v>
      </c>
      <c r="J228" s="112" t="s">
        <v>196</v>
      </c>
      <c r="K228" s="112" t="s">
        <v>105</v>
      </c>
      <c r="L228" s="112" t="s">
        <v>285</v>
      </c>
      <c r="M228" s="235">
        <v>63238560</v>
      </c>
      <c r="N228" s="235">
        <v>63238560</v>
      </c>
      <c r="O228" s="112" t="s">
        <v>71</v>
      </c>
      <c r="P228" s="112" t="s">
        <v>72</v>
      </c>
      <c r="Q228" s="112" t="s">
        <v>208</v>
      </c>
      <c r="R228" s="28"/>
      <c r="S228" s="306" t="s">
        <v>1167</v>
      </c>
      <c r="T228" s="290" t="s">
        <v>1168</v>
      </c>
      <c r="U228" s="307">
        <v>43888</v>
      </c>
      <c r="V228" s="292" t="s">
        <v>1169</v>
      </c>
      <c r="W228" s="293" t="s">
        <v>544</v>
      </c>
      <c r="X228" s="308">
        <v>59424171</v>
      </c>
      <c r="Y228" s="309">
        <v>0</v>
      </c>
      <c r="Z228" s="308">
        <v>59424171</v>
      </c>
      <c r="AA228" s="292" t="s">
        <v>1170</v>
      </c>
      <c r="AB228" s="293">
        <v>15720</v>
      </c>
      <c r="AC228" s="292" t="s">
        <v>1165</v>
      </c>
      <c r="AD228" s="291">
        <v>43888</v>
      </c>
      <c r="AE228" s="291">
        <v>44188</v>
      </c>
      <c r="AF228" s="293" t="s">
        <v>704</v>
      </c>
      <c r="AG228" s="293" t="s">
        <v>193</v>
      </c>
    </row>
    <row r="229" spans="1:33" s="101" customFormat="1" ht="171.6" customHeight="1" x14ac:dyDescent="0.35">
      <c r="A229" s="111">
        <f t="shared" si="3"/>
        <v>206</v>
      </c>
      <c r="B229" s="112" t="s">
        <v>500</v>
      </c>
      <c r="C229" s="112" t="s">
        <v>193</v>
      </c>
      <c r="D229" s="119">
        <v>80101706</v>
      </c>
      <c r="E229" s="112" t="s">
        <v>509</v>
      </c>
      <c r="F229" s="112" t="s">
        <v>66</v>
      </c>
      <c r="G229" s="112">
        <v>1</v>
      </c>
      <c r="H229" s="121" t="s">
        <v>103</v>
      </c>
      <c r="I229" s="112">
        <v>10.5</v>
      </c>
      <c r="J229" s="112" t="s">
        <v>196</v>
      </c>
      <c r="K229" s="112" t="s">
        <v>105</v>
      </c>
      <c r="L229" s="112" t="s">
        <v>285</v>
      </c>
      <c r="M229" s="235">
        <v>63238560</v>
      </c>
      <c r="N229" s="235">
        <v>63238560</v>
      </c>
      <c r="O229" s="112" t="s">
        <v>71</v>
      </c>
      <c r="P229" s="112" t="s">
        <v>72</v>
      </c>
      <c r="Q229" s="112" t="s">
        <v>208</v>
      </c>
      <c r="R229" s="28"/>
      <c r="S229" s="306" t="s">
        <v>1210</v>
      </c>
      <c r="T229" s="290" t="s">
        <v>1211</v>
      </c>
      <c r="U229" s="307">
        <v>43896</v>
      </c>
      <c r="V229" s="292" t="s">
        <v>1212</v>
      </c>
      <c r="W229" s="293" t="s">
        <v>544</v>
      </c>
      <c r="X229" s="308">
        <v>57818112</v>
      </c>
      <c r="Y229" s="309">
        <v>0</v>
      </c>
      <c r="Z229" s="308">
        <v>57818112</v>
      </c>
      <c r="AA229" s="292" t="s">
        <v>1213</v>
      </c>
      <c r="AB229" s="293">
        <v>19420</v>
      </c>
      <c r="AC229" s="292" t="s">
        <v>1214</v>
      </c>
      <c r="AD229" s="291">
        <v>43896</v>
      </c>
      <c r="AE229" s="291">
        <v>44188</v>
      </c>
      <c r="AF229" s="293" t="s">
        <v>704</v>
      </c>
      <c r="AG229" s="293" t="s">
        <v>193</v>
      </c>
    </row>
    <row r="230" spans="1:33" s="72" customFormat="1" ht="171.6" customHeight="1" x14ac:dyDescent="0.35">
      <c r="A230" s="111">
        <f t="shared" si="3"/>
        <v>207</v>
      </c>
      <c r="B230" s="112" t="s">
        <v>329</v>
      </c>
      <c r="C230" s="112" t="s">
        <v>228</v>
      </c>
      <c r="D230" s="119">
        <v>80101706</v>
      </c>
      <c r="E230" s="112" t="s">
        <v>510</v>
      </c>
      <c r="F230" s="112" t="s">
        <v>66</v>
      </c>
      <c r="G230" s="112">
        <v>1</v>
      </c>
      <c r="H230" s="121" t="s">
        <v>96</v>
      </c>
      <c r="I230" s="112">
        <v>11</v>
      </c>
      <c r="J230" s="112" t="s">
        <v>196</v>
      </c>
      <c r="K230" s="112" t="s">
        <v>105</v>
      </c>
      <c r="L230" s="112" t="s">
        <v>289</v>
      </c>
      <c r="M230" s="235">
        <v>64484640</v>
      </c>
      <c r="N230" s="235">
        <v>64484640</v>
      </c>
      <c r="O230" s="112" t="s">
        <v>71</v>
      </c>
      <c r="P230" s="112" t="s">
        <v>72</v>
      </c>
      <c r="Q230" s="112" t="s">
        <v>531</v>
      </c>
      <c r="R230" s="26"/>
      <c r="S230" s="306" t="s">
        <v>996</v>
      </c>
      <c r="T230" s="290" t="s">
        <v>997</v>
      </c>
      <c r="U230" s="291">
        <v>43839</v>
      </c>
      <c r="V230" s="292" t="s">
        <v>998</v>
      </c>
      <c r="W230" s="293" t="s">
        <v>544</v>
      </c>
      <c r="X230" s="308">
        <v>64484640</v>
      </c>
      <c r="Y230" s="309">
        <v>0</v>
      </c>
      <c r="Z230" s="308">
        <v>64484640</v>
      </c>
      <c r="AA230" s="292" t="s">
        <v>999</v>
      </c>
      <c r="AB230" s="293">
        <v>1120</v>
      </c>
      <c r="AC230" s="292" t="s">
        <v>588</v>
      </c>
      <c r="AD230" s="291">
        <v>43839</v>
      </c>
      <c r="AE230" s="291">
        <v>44188</v>
      </c>
      <c r="AF230" s="293" t="s">
        <v>952</v>
      </c>
      <c r="AG230" s="293" t="s">
        <v>953</v>
      </c>
    </row>
    <row r="231" spans="1:33" ht="408.95" customHeight="1" x14ac:dyDescent="0.35">
      <c r="A231" s="111">
        <f t="shared" si="3"/>
        <v>208</v>
      </c>
      <c r="B231" s="112" t="s">
        <v>383</v>
      </c>
      <c r="C231" s="112" t="s">
        <v>193</v>
      </c>
      <c r="D231" s="119">
        <v>80101706</v>
      </c>
      <c r="E231" s="112" t="s">
        <v>511</v>
      </c>
      <c r="F231" s="112" t="s">
        <v>66</v>
      </c>
      <c r="G231" s="112">
        <v>1</v>
      </c>
      <c r="H231" s="121" t="s">
        <v>103</v>
      </c>
      <c r="I231" s="112">
        <v>10.5</v>
      </c>
      <c r="J231" s="112" t="s">
        <v>196</v>
      </c>
      <c r="K231" s="112" t="s">
        <v>105</v>
      </c>
      <c r="L231" s="112" t="s">
        <v>285</v>
      </c>
      <c r="M231" s="235">
        <v>71961120</v>
      </c>
      <c r="N231" s="235">
        <v>71961120</v>
      </c>
      <c r="O231" s="112" t="s">
        <v>71</v>
      </c>
      <c r="P231" s="112" t="s">
        <v>72</v>
      </c>
      <c r="Q231" s="112" t="s">
        <v>208</v>
      </c>
      <c r="S231" s="306" t="s">
        <v>1133</v>
      </c>
      <c r="T231" s="290" t="s">
        <v>1134</v>
      </c>
      <c r="U231" s="291">
        <v>43874</v>
      </c>
      <c r="V231" s="292" t="s">
        <v>1135</v>
      </c>
      <c r="W231" s="293" t="s">
        <v>544</v>
      </c>
      <c r="X231" s="308">
        <v>70818880</v>
      </c>
      <c r="Y231" s="309">
        <v>0</v>
      </c>
      <c r="Z231" s="308">
        <v>70818880</v>
      </c>
      <c r="AA231" s="292" t="s">
        <v>1136</v>
      </c>
      <c r="AB231" s="293">
        <v>15820</v>
      </c>
      <c r="AC231" s="292" t="s">
        <v>1086</v>
      </c>
      <c r="AD231" s="291">
        <v>43875</v>
      </c>
      <c r="AE231" s="291">
        <v>44188</v>
      </c>
      <c r="AF231" s="293" t="s">
        <v>704</v>
      </c>
      <c r="AG231" s="293" t="s">
        <v>193</v>
      </c>
    </row>
    <row r="232" spans="1:33" ht="294.39999999999998" customHeight="1" x14ac:dyDescent="0.35">
      <c r="A232" s="111">
        <f t="shared" si="3"/>
        <v>209</v>
      </c>
      <c r="B232" s="112" t="s">
        <v>389</v>
      </c>
      <c r="C232" s="112" t="s">
        <v>221</v>
      </c>
      <c r="D232" s="119">
        <v>80101706</v>
      </c>
      <c r="E232" s="112" t="s">
        <v>512</v>
      </c>
      <c r="F232" s="112" t="s">
        <v>215</v>
      </c>
      <c r="G232" s="112">
        <v>1</v>
      </c>
      <c r="H232" s="121" t="s">
        <v>103</v>
      </c>
      <c r="I232" s="112">
        <v>11</v>
      </c>
      <c r="J232" s="112" t="s">
        <v>513</v>
      </c>
      <c r="K232" s="112" t="s">
        <v>105</v>
      </c>
      <c r="L232" s="112" t="s">
        <v>212</v>
      </c>
      <c r="M232" s="235">
        <f>2596000*11</f>
        <v>28556000</v>
      </c>
      <c r="N232" s="235">
        <f>+M232</f>
        <v>28556000</v>
      </c>
      <c r="O232" s="112" t="s">
        <v>71</v>
      </c>
      <c r="P232" s="112" t="s">
        <v>72</v>
      </c>
      <c r="Q232" s="112" t="s">
        <v>189</v>
      </c>
      <c r="S232" s="306" t="s">
        <v>1137</v>
      </c>
      <c r="T232" s="290" t="s">
        <v>1138</v>
      </c>
      <c r="U232" s="291">
        <v>43872</v>
      </c>
      <c r="V232" s="292" t="s">
        <v>1139</v>
      </c>
      <c r="W232" s="293" t="s">
        <v>544</v>
      </c>
      <c r="X232" s="308">
        <v>26998400</v>
      </c>
      <c r="Y232" s="309">
        <v>0</v>
      </c>
      <c r="Z232" s="308">
        <v>26998400</v>
      </c>
      <c r="AA232" s="292" t="s">
        <v>1140</v>
      </c>
      <c r="AB232" s="293">
        <v>17520</v>
      </c>
      <c r="AC232" s="292" t="s">
        <v>1141</v>
      </c>
      <c r="AD232" s="291">
        <v>0</v>
      </c>
      <c r="AE232" s="291">
        <v>0</v>
      </c>
      <c r="AF232" s="293"/>
      <c r="AG232" s="293"/>
    </row>
    <row r="233" spans="1:33" s="72" customFormat="1" ht="157.35" customHeight="1" x14ac:dyDescent="0.55000000000000004">
      <c r="A233" s="111">
        <f>SUM(A232+1)</f>
        <v>210</v>
      </c>
      <c r="B233" s="112"/>
      <c r="C233" s="112" t="s">
        <v>205</v>
      </c>
      <c r="D233" s="119">
        <v>72152302</v>
      </c>
      <c r="E233" s="112" t="s">
        <v>532</v>
      </c>
      <c r="F233" s="112" t="s">
        <v>66</v>
      </c>
      <c r="G233" s="112">
        <v>1</v>
      </c>
      <c r="H233" s="121" t="s">
        <v>89</v>
      </c>
      <c r="I233" s="112">
        <v>3</v>
      </c>
      <c r="J233" s="112" t="s">
        <v>88</v>
      </c>
      <c r="K233" s="112" t="s">
        <v>69</v>
      </c>
      <c r="L233" s="112" t="s">
        <v>184</v>
      </c>
      <c r="M233" s="235">
        <v>23000000</v>
      </c>
      <c r="N233" s="235">
        <v>23000000</v>
      </c>
      <c r="O233" s="112" t="s">
        <v>71</v>
      </c>
      <c r="P233" s="112" t="s">
        <v>72</v>
      </c>
      <c r="Q233" s="112" t="s">
        <v>73</v>
      </c>
      <c r="R233" s="26"/>
      <c r="S233" s="27"/>
      <c r="T233" s="27"/>
      <c r="U233" s="27"/>
      <c r="V233" s="27"/>
      <c r="W233" s="27"/>
      <c r="X233" s="315"/>
      <c r="Y233" s="315"/>
      <c r="Z233" s="315"/>
      <c r="AA233" s="27"/>
      <c r="AB233" s="27"/>
      <c r="AC233" s="27"/>
      <c r="AD233" s="27"/>
      <c r="AE233" s="27"/>
      <c r="AF233" s="27"/>
      <c r="AG233" s="27"/>
    </row>
    <row r="234" spans="1:33" s="72" customFormat="1" ht="157.35" customHeight="1" x14ac:dyDescent="0.35">
      <c r="A234" s="111">
        <v>211</v>
      </c>
      <c r="B234" s="112" t="s">
        <v>294</v>
      </c>
      <c r="C234" s="112" t="s">
        <v>193</v>
      </c>
      <c r="D234" s="119">
        <v>80101706</v>
      </c>
      <c r="E234" s="112" t="s">
        <v>1077</v>
      </c>
      <c r="F234" s="112" t="s">
        <v>66</v>
      </c>
      <c r="G234" s="112">
        <v>1</v>
      </c>
      <c r="H234" s="121" t="s">
        <v>1028</v>
      </c>
      <c r="I234" s="112">
        <v>10.5</v>
      </c>
      <c r="J234" s="112" t="s">
        <v>513</v>
      </c>
      <c r="K234" s="112" t="s">
        <v>105</v>
      </c>
      <c r="L234" s="112" t="s">
        <v>290</v>
      </c>
      <c r="M234" s="235">
        <f>5000000*I234</f>
        <v>52500000</v>
      </c>
      <c r="N234" s="235">
        <f>+M234</f>
        <v>52500000</v>
      </c>
      <c r="O234" s="112" t="s">
        <v>71</v>
      </c>
      <c r="P234" s="112" t="s">
        <v>72</v>
      </c>
      <c r="Q234" s="112" t="s">
        <v>208</v>
      </c>
      <c r="R234" s="26"/>
      <c r="S234" s="306" t="s">
        <v>1142</v>
      </c>
      <c r="T234" s="290" t="s">
        <v>1143</v>
      </c>
      <c r="U234" s="291">
        <v>43882</v>
      </c>
      <c r="V234" s="292" t="s">
        <v>1144</v>
      </c>
      <c r="W234" s="293" t="s">
        <v>544</v>
      </c>
      <c r="X234" s="308">
        <v>50000000</v>
      </c>
      <c r="Y234" s="309">
        <v>0</v>
      </c>
      <c r="Z234" s="308">
        <v>50000000</v>
      </c>
      <c r="AA234" s="292" t="s">
        <v>1145</v>
      </c>
      <c r="AB234" s="293">
        <v>19620</v>
      </c>
      <c r="AC234" s="292" t="s">
        <v>1146</v>
      </c>
      <c r="AD234" s="291">
        <v>43882</v>
      </c>
      <c r="AE234" s="291">
        <v>44186</v>
      </c>
      <c r="AF234" s="293" t="s">
        <v>704</v>
      </c>
      <c r="AG234" s="293" t="s">
        <v>193</v>
      </c>
    </row>
    <row r="235" spans="1:33" s="72" customFormat="1" ht="157.35" customHeight="1" x14ac:dyDescent="0.55000000000000004">
      <c r="A235" s="111">
        <v>212</v>
      </c>
      <c r="B235" s="112" t="s">
        <v>294</v>
      </c>
      <c r="C235" s="112" t="s">
        <v>240</v>
      </c>
      <c r="D235" s="119">
        <v>80101706</v>
      </c>
      <c r="E235" s="112" t="s">
        <v>1029</v>
      </c>
      <c r="F235" s="112" t="s">
        <v>66</v>
      </c>
      <c r="G235" s="112">
        <v>1</v>
      </c>
      <c r="H235" s="121" t="s">
        <v>89</v>
      </c>
      <c r="I235" s="112">
        <v>9</v>
      </c>
      <c r="J235" s="112" t="s">
        <v>513</v>
      </c>
      <c r="K235" s="112" t="s">
        <v>105</v>
      </c>
      <c r="L235" s="112" t="s">
        <v>290</v>
      </c>
      <c r="M235" s="235">
        <v>16800000</v>
      </c>
      <c r="N235" s="235">
        <f>+M235</f>
        <v>16800000</v>
      </c>
      <c r="O235" s="112" t="s">
        <v>71</v>
      </c>
      <c r="P235" s="112" t="s">
        <v>72</v>
      </c>
      <c r="Q235" s="112" t="s">
        <v>241</v>
      </c>
      <c r="R235" s="26"/>
      <c r="S235" s="27"/>
      <c r="T235" s="27"/>
      <c r="U235" s="27"/>
      <c r="V235" s="27"/>
      <c r="W235" s="27"/>
      <c r="X235" s="315"/>
      <c r="Y235" s="315"/>
      <c r="Z235" s="315"/>
      <c r="AA235" s="27"/>
      <c r="AB235" s="27"/>
      <c r="AC235" s="27"/>
      <c r="AD235" s="27"/>
      <c r="AE235" s="27"/>
      <c r="AF235" s="27"/>
      <c r="AG235" s="27"/>
    </row>
    <row r="236" spans="1:33" s="72" customFormat="1" ht="157.35" customHeight="1" x14ac:dyDescent="0.55000000000000004">
      <c r="A236" s="111">
        <v>213</v>
      </c>
      <c r="B236" s="112" t="s">
        <v>294</v>
      </c>
      <c r="C236" s="112" t="s">
        <v>903</v>
      </c>
      <c r="D236" s="119">
        <v>80101706</v>
      </c>
      <c r="E236" s="112" t="s">
        <v>1078</v>
      </c>
      <c r="F236" s="112" t="s">
        <v>66</v>
      </c>
      <c r="G236" s="112">
        <v>1</v>
      </c>
      <c r="H236" s="121" t="s">
        <v>1028</v>
      </c>
      <c r="I236" s="112">
        <v>10.5</v>
      </c>
      <c r="J236" s="112" t="s">
        <v>513</v>
      </c>
      <c r="K236" s="112" t="s">
        <v>105</v>
      </c>
      <c r="L236" s="112" t="s">
        <v>290</v>
      </c>
      <c r="M236" s="235">
        <f>1600000*I236</f>
        <v>16800000</v>
      </c>
      <c r="N236" s="235">
        <f>+M236</f>
        <v>16800000</v>
      </c>
      <c r="O236" s="112" t="s">
        <v>71</v>
      </c>
      <c r="P236" s="112" t="s">
        <v>72</v>
      </c>
      <c r="Q236" s="112" t="s">
        <v>226</v>
      </c>
      <c r="R236" s="26"/>
      <c r="S236" s="27"/>
      <c r="T236" s="27"/>
      <c r="U236" s="27"/>
      <c r="V236" s="27"/>
      <c r="W236" s="27"/>
      <c r="X236" s="315"/>
      <c r="Y236" s="315"/>
      <c r="Z236" s="315"/>
      <c r="AA236" s="27"/>
      <c r="AB236" s="27"/>
      <c r="AC236" s="27"/>
      <c r="AD236" s="27"/>
      <c r="AE236" s="27"/>
      <c r="AF236" s="27"/>
      <c r="AG236" s="27"/>
    </row>
    <row r="237" spans="1:33" s="72" customFormat="1" ht="157.35" customHeight="1" x14ac:dyDescent="0.55000000000000004">
      <c r="A237" s="111">
        <v>214</v>
      </c>
      <c r="B237" s="112" t="s">
        <v>337</v>
      </c>
      <c r="C237" s="112" t="s">
        <v>1030</v>
      </c>
      <c r="D237" s="119">
        <v>80101706</v>
      </c>
      <c r="E237" s="112" t="s">
        <v>1079</v>
      </c>
      <c r="F237" s="112" t="s">
        <v>66</v>
      </c>
      <c r="G237" s="112">
        <v>1</v>
      </c>
      <c r="H237" s="121" t="s">
        <v>1028</v>
      </c>
      <c r="I237" s="112">
        <v>10.5</v>
      </c>
      <c r="J237" s="112" t="s">
        <v>513</v>
      </c>
      <c r="K237" s="112" t="s">
        <v>105</v>
      </c>
      <c r="L237" s="112" t="s">
        <v>290</v>
      </c>
      <c r="M237" s="235">
        <f>2800000*I237</f>
        <v>29400000</v>
      </c>
      <c r="N237" s="235">
        <f>+M237</f>
        <v>29400000</v>
      </c>
      <c r="O237" s="112" t="s">
        <v>71</v>
      </c>
      <c r="P237" s="112" t="s">
        <v>72</v>
      </c>
      <c r="Q237" s="112" t="s">
        <v>99</v>
      </c>
      <c r="R237" s="26"/>
      <c r="S237" s="27"/>
      <c r="T237" s="27"/>
      <c r="U237" s="27"/>
      <c r="V237" s="27"/>
      <c r="W237" s="27"/>
      <c r="X237" s="315"/>
      <c r="Y237" s="315"/>
      <c r="Z237" s="315"/>
      <c r="AA237" s="27"/>
      <c r="AB237" s="27"/>
      <c r="AC237" s="27"/>
      <c r="AD237" s="27"/>
      <c r="AE237" s="27"/>
      <c r="AF237" s="27"/>
      <c r="AG237" s="27"/>
    </row>
    <row r="238" spans="1:33" s="72" customFormat="1" ht="157.35" customHeight="1" x14ac:dyDescent="0.35">
      <c r="A238" s="111">
        <v>215</v>
      </c>
      <c r="B238" s="112" t="s">
        <v>1073</v>
      </c>
      <c r="C238" s="112" t="s">
        <v>193</v>
      </c>
      <c r="D238" s="119">
        <v>80101706</v>
      </c>
      <c r="E238" s="112" t="s">
        <v>1080</v>
      </c>
      <c r="F238" s="112" t="s">
        <v>66</v>
      </c>
      <c r="G238" s="112">
        <v>1</v>
      </c>
      <c r="H238" s="121" t="s">
        <v>1028</v>
      </c>
      <c r="I238" s="112">
        <v>10</v>
      </c>
      <c r="J238" s="112" t="s">
        <v>513</v>
      </c>
      <c r="K238" s="112" t="s">
        <v>105</v>
      </c>
      <c r="L238" s="112" t="s">
        <v>290</v>
      </c>
      <c r="M238" s="235">
        <v>75000000</v>
      </c>
      <c r="N238" s="235">
        <v>75000000</v>
      </c>
      <c r="O238" s="112" t="s">
        <v>71</v>
      </c>
      <c r="P238" s="112" t="s">
        <v>72</v>
      </c>
      <c r="Q238" s="112" t="s">
        <v>208</v>
      </c>
      <c r="R238" s="26"/>
      <c r="S238" s="306" t="s">
        <v>1205</v>
      </c>
      <c r="T238" s="290" t="s">
        <v>1206</v>
      </c>
      <c r="U238" s="307">
        <v>43896</v>
      </c>
      <c r="V238" s="292" t="s">
        <v>1207</v>
      </c>
      <c r="W238" s="293" t="s">
        <v>544</v>
      </c>
      <c r="X238" s="308">
        <v>71500000</v>
      </c>
      <c r="Y238" s="309">
        <v>0</v>
      </c>
      <c r="Z238" s="308">
        <v>71500000</v>
      </c>
      <c r="AA238" s="300" t="s">
        <v>1208</v>
      </c>
      <c r="AB238" s="302">
        <v>20620</v>
      </c>
      <c r="AC238" s="300" t="s">
        <v>1209</v>
      </c>
      <c r="AD238" s="301">
        <v>43896</v>
      </c>
      <c r="AE238" s="301">
        <v>44186</v>
      </c>
      <c r="AF238" s="302" t="s">
        <v>704</v>
      </c>
      <c r="AG238" s="302" t="s">
        <v>193</v>
      </c>
    </row>
    <row r="239" spans="1:33" s="72" customFormat="1" ht="157.35" customHeight="1" x14ac:dyDescent="0.55000000000000004">
      <c r="A239" s="111">
        <v>216</v>
      </c>
      <c r="B239" s="112" t="s">
        <v>1073</v>
      </c>
      <c r="C239" s="112" t="s">
        <v>193</v>
      </c>
      <c r="D239" s="119">
        <v>80101706</v>
      </c>
      <c r="E239" s="112" t="s">
        <v>1081</v>
      </c>
      <c r="F239" s="112" t="s">
        <v>66</v>
      </c>
      <c r="G239" s="112">
        <v>1</v>
      </c>
      <c r="H239" s="121" t="s">
        <v>89</v>
      </c>
      <c r="I239" s="112">
        <v>9.5</v>
      </c>
      <c r="J239" s="112" t="s">
        <v>513</v>
      </c>
      <c r="K239" s="112" t="s">
        <v>105</v>
      </c>
      <c r="L239" s="112" t="s">
        <v>290</v>
      </c>
      <c r="M239" s="235">
        <v>25960000</v>
      </c>
      <c r="N239" s="235">
        <v>25960000</v>
      </c>
      <c r="O239" s="112" t="s">
        <v>71</v>
      </c>
      <c r="P239" s="112" t="s">
        <v>72</v>
      </c>
      <c r="Q239" s="112" t="s">
        <v>208</v>
      </c>
      <c r="R239" s="26"/>
      <c r="S239" s="27"/>
      <c r="T239" s="27"/>
      <c r="U239" s="27"/>
      <c r="V239" s="27"/>
      <c r="W239" s="27"/>
      <c r="X239" s="315"/>
      <c r="Y239" s="315"/>
      <c r="Z239" s="315"/>
      <c r="AA239" s="27"/>
      <c r="AB239" s="27"/>
      <c r="AC239" s="27"/>
      <c r="AD239" s="27"/>
      <c r="AE239" s="27"/>
      <c r="AF239" s="27"/>
      <c r="AG239" s="27"/>
    </row>
    <row r="240" spans="1:33" s="72" customFormat="1" ht="157.35" customHeight="1" x14ac:dyDescent="0.55000000000000004">
      <c r="A240" s="111">
        <v>217</v>
      </c>
      <c r="B240" s="112" t="s">
        <v>294</v>
      </c>
      <c r="C240" s="112" t="s">
        <v>131</v>
      </c>
      <c r="D240" s="119" t="s">
        <v>1074</v>
      </c>
      <c r="E240" s="112" t="s">
        <v>1149</v>
      </c>
      <c r="F240" s="112" t="s">
        <v>66</v>
      </c>
      <c r="G240" s="112">
        <v>1</v>
      </c>
      <c r="H240" s="121" t="s">
        <v>89</v>
      </c>
      <c r="I240" s="112" t="s">
        <v>1148</v>
      </c>
      <c r="J240" s="112" t="s">
        <v>1075</v>
      </c>
      <c r="K240" s="112" t="s">
        <v>105</v>
      </c>
      <c r="L240" s="112" t="s">
        <v>290</v>
      </c>
      <c r="M240" s="235">
        <v>36000000</v>
      </c>
      <c r="N240" s="235">
        <v>36000000</v>
      </c>
      <c r="O240" s="112" t="s">
        <v>71</v>
      </c>
      <c r="P240" s="112" t="s">
        <v>72</v>
      </c>
      <c r="Q240" s="112" t="s">
        <v>123</v>
      </c>
      <c r="R240" s="26"/>
      <c r="S240" s="27"/>
      <c r="T240" s="27"/>
      <c r="U240" s="27"/>
      <c r="V240" s="27"/>
      <c r="W240" s="27"/>
      <c r="X240" s="315"/>
      <c r="Y240" s="315"/>
      <c r="Z240" s="315"/>
      <c r="AA240" s="27"/>
      <c r="AB240" s="27"/>
      <c r="AC240" s="27"/>
      <c r="AD240" s="27"/>
      <c r="AE240" s="27"/>
      <c r="AF240" s="27"/>
      <c r="AG240" s="27"/>
    </row>
    <row r="241" spans="1:33" s="72" customFormat="1" ht="157.35" customHeight="1" x14ac:dyDescent="0.55000000000000004">
      <c r="A241" s="111">
        <v>218</v>
      </c>
      <c r="B241" s="112" t="s">
        <v>500</v>
      </c>
      <c r="C241" s="112" t="s">
        <v>1150</v>
      </c>
      <c r="D241" s="119">
        <v>60106604</v>
      </c>
      <c r="E241" s="112" t="s">
        <v>1151</v>
      </c>
      <c r="F241" s="119" t="s">
        <v>66</v>
      </c>
      <c r="G241" s="112">
        <v>1</v>
      </c>
      <c r="H241" s="112" t="s">
        <v>89</v>
      </c>
      <c r="I241" s="112">
        <v>18</v>
      </c>
      <c r="J241" s="121" t="s">
        <v>97</v>
      </c>
      <c r="K241" s="112" t="s">
        <v>105</v>
      </c>
      <c r="L241" s="112" t="s">
        <v>290</v>
      </c>
      <c r="M241" s="235">
        <v>57570000</v>
      </c>
      <c r="N241" s="235">
        <v>57570000</v>
      </c>
      <c r="O241" s="112" t="s">
        <v>71</v>
      </c>
      <c r="P241" s="112" t="s">
        <v>72</v>
      </c>
      <c r="Q241" s="112" t="s">
        <v>1152</v>
      </c>
      <c r="R241" s="26"/>
      <c r="S241" s="27"/>
      <c r="T241" s="27"/>
      <c r="U241" s="27"/>
      <c r="V241" s="27"/>
      <c r="W241" s="27"/>
      <c r="X241" s="315"/>
      <c r="Y241" s="315"/>
      <c r="Z241" s="315"/>
      <c r="AA241" s="27"/>
      <c r="AB241" s="27"/>
      <c r="AC241" s="27"/>
      <c r="AD241" s="27"/>
      <c r="AE241" s="27"/>
      <c r="AF241" s="27"/>
      <c r="AG241" s="27"/>
    </row>
    <row r="242" spans="1:33" s="72" customFormat="1" ht="157.35" customHeight="1" x14ac:dyDescent="0.55000000000000004">
      <c r="A242" s="111">
        <v>219</v>
      </c>
      <c r="B242" s="112" t="s">
        <v>294</v>
      </c>
      <c r="C242" s="112" t="s">
        <v>243</v>
      </c>
      <c r="D242" s="119">
        <v>80101706</v>
      </c>
      <c r="E242" s="112" t="s">
        <v>1153</v>
      </c>
      <c r="F242" s="112" t="s">
        <v>66</v>
      </c>
      <c r="G242" s="112">
        <v>1</v>
      </c>
      <c r="H242" s="121" t="s">
        <v>89</v>
      </c>
      <c r="I242" s="112">
        <v>9</v>
      </c>
      <c r="J242" s="112" t="s">
        <v>196</v>
      </c>
      <c r="K242" s="112" t="s">
        <v>105</v>
      </c>
      <c r="L242" s="112" t="s">
        <v>285</v>
      </c>
      <c r="M242" s="235">
        <v>66266667</v>
      </c>
      <c r="N242" s="235">
        <v>66266667</v>
      </c>
      <c r="O242" s="112" t="s">
        <v>71</v>
      </c>
      <c r="P242" s="112" t="s">
        <v>72</v>
      </c>
      <c r="Q242" s="112" t="s">
        <v>1154</v>
      </c>
      <c r="R242" s="26"/>
      <c r="S242" s="27"/>
      <c r="T242" s="27"/>
      <c r="U242" s="27"/>
      <c r="V242" s="27"/>
      <c r="W242" s="27"/>
      <c r="X242" s="315"/>
      <c r="Y242" s="315"/>
      <c r="Z242" s="315"/>
      <c r="AA242" s="27"/>
      <c r="AB242" s="27"/>
      <c r="AC242" s="27"/>
      <c r="AD242" s="27"/>
      <c r="AE242" s="27"/>
      <c r="AF242" s="27"/>
      <c r="AG242" s="27"/>
    </row>
    <row r="243" spans="1:33" ht="396" customHeight="1" x14ac:dyDescent="0.65">
      <c r="A243" s="113"/>
      <c r="B243" s="186"/>
      <c r="C243" s="190"/>
      <c r="D243" s="190"/>
      <c r="E243" s="245" t="s">
        <v>1031</v>
      </c>
      <c r="F243" s="245"/>
      <c r="G243" s="215"/>
      <c r="H243" s="215"/>
      <c r="I243" s="215"/>
      <c r="J243" s="215"/>
      <c r="K243" s="215"/>
      <c r="L243" s="245" t="s">
        <v>135</v>
      </c>
      <c r="M243" s="245"/>
    </row>
    <row r="244" spans="1:33" ht="272.45" customHeight="1" x14ac:dyDescent="0.65">
      <c r="N244" s="180"/>
    </row>
  </sheetData>
  <autoFilter ref="A19:AG243"/>
  <mergeCells count="22">
    <mergeCell ref="C2:Q2"/>
    <mergeCell ref="D4:E4"/>
    <mergeCell ref="E5:F5"/>
    <mergeCell ref="J5:N9"/>
    <mergeCell ref="E6:F6"/>
    <mergeCell ref="E7:F7"/>
    <mergeCell ref="E8:F8"/>
    <mergeCell ref="E9:F9"/>
    <mergeCell ref="E10:F10"/>
    <mergeCell ref="E11:F11"/>
    <mergeCell ref="J11:N15"/>
    <mergeCell ref="E12:F12"/>
    <mergeCell ref="E13:F13"/>
    <mergeCell ref="E14:F14"/>
    <mergeCell ref="E15:F15"/>
    <mergeCell ref="L243:M243"/>
    <mergeCell ref="D17:E17"/>
    <mergeCell ref="H17:I17"/>
    <mergeCell ref="H18:I18"/>
    <mergeCell ref="A21:A24"/>
    <mergeCell ref="A31:A32"/>
    <mergeCell ref="E243:F243"/>
  </mergeCells>
  <dataValidations count="2">
    <dataValidation type="list" allowBlank="1" showInputMessage="1" showErrorMessage="1" sqref="W82">
      <formula1>$A$2:$A$16</formula1>
    </dataValidation>
    <dataValidation type="list" allowBlank="1" showInputMessage="1" showErrorMessage="1" sqref="AG58 AG82 AG39 AG62 AG60 AG29 AG36 AG21:AG24 AG50 AG67">
      <formula1>$A$36:$A$48</formula1>
    </dataValidation>
  </dataValidations>
  <printOptions horizontalCentered="1" verticalCentered="1"/>
  <pageMargins left="0.9055118110236221" right="0.11811023622047245" top="0.35433070866141736" bottom="0.35433070866141736" header="0.31496062992125984" footer="0.31496062992125984"/>
  <pageSetup paperSize="14" scale="10" orientation="landscape" r:id="rId1"/>
  <rowBreaks count="11" manualBreakCount="11">
    <brk id="33" max="32" man="1"/>
    <brk id="52" max="32" man="1"/>
    <brk id="71" max="32" man="1"/>
    <brk id="90" max="32" man="1"/>
    <brk id="109" max="32" man="1"/>
    <brk id="128" max="32" man="1"/>
    <brk id="147" max="32" man="1"/>
    <brk id="166" max="32" man="1"/>
    <brk id="185" max="32" man="1"/>
    <brk id="204" max="32" man="1"/>
    <brk id="223"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W60 W58 AG184 W184 AG63 AG37 W62:W63 W37 W39:W42 W49 AG49 AG32 W91 W32 AG40:AG42 AG80 W80 AG91</xm:sqref>
        </x14:dataValidation>
        <x14:dataValidation type="list" allowBlank="1" showInputMessage="1" showErrorMessage="1">
          <x14:formula1>
            <xm:f>'C:\PLAN COMPRAS\PLAN 2003\[plan_sice2003.xls]LISTAS'!#REF!</xm:f>
          </x14:formula1>
          <xm:sqref>W29 W21:W24 AG102 W50 W67 W36 W107 AG157 W102 W157 AG107 W97:W100 AG97:AG100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ANALIS DISTRIB.PRESUP</vt:lpstr>
      <vt:lpstr>DISTRIB PRESUP 2020</vt:lpstr>
      <vt:lpstr>BASE PARA ACUERDO DESEMPEÑO</vt:lpstr>
      <vt:lpstr>2020-03-04_PAA</vt:lpstr>
      <vt:lpstr>'2020-03-04_PAA'!Área_de_impresión</vt:lpstr>
      <vt:lpstr>'DISTRIB PRESUP 2020'!Área_de_impresión</vt:lpstr>
      <vt:lpstr>'2020-03-04_PAA'!Títulos_a_imprimir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2020-03-11T19:11:31Z</cp:lastPrinted>
  <dcterms:created xsi:type="dcterms:W3CDTF">2019-05-08T16:37:35Z</dcterms:created>
  <dcterms:modified xsi:type="dcterms:W3CDTF">2020-03-11T19:12:02Z</dcterms:modified>
</cp:coreProperties>
</file>