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6915" activeTab="2"/>
  </bookViews>
  <sheets>
    <sheet name="TRASLADOS" sheetId="3" r:id="rId1"/>
    <sheet name="PAA-PRESUP 03-01-2018" sheetId="2" r:id="rId2"/>
    <sheet name="PAA 15-01-2019" sheetId="5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2" hidden="1">'PAA 15-01-2019'!$A$19:$AG$256</definedName>
    <definedName name="_xlnm._FilterDatabase" localSheetId="1" hidden="1">'PAA-PRESUP 03-01-2018'!$A$5:$WXD$5</definedName>
    <definedName name="_xlnm.Print_Area" localSheetId="2">'PAA 15-01-2019'!$A$1:$AG$258</definedName>
    <definedName name="_xlnm.Print_Area" localSheetId="1">'PAA-PRESUP 03-01-2018'!$A$6:$O$95</definedName>
    <definedName name="base_1">[1]BASE_DATOS!$A$1:$C$147</definedName>
    <definedName name="ELEMENTOS_DE_ASEO">"BASE_DATOS"</definedName>
    <definedName name="Fuente3">[2]Hoja2!$A$1:$C$207</definedName>
    <definedName name="gloria" localSheetId="2">#REF!</definedName>
    <definedName name="gloria">#REF!</definedName>
    <definedName name="JUAN" localSheetId="2">#REF!</definedName>
    <definedName name="JUAN" localSheetId="1">#REF!</definedName>
    <definedName name="JUAN">#REF!</definedName>
    <definedName name="julian" localSheetId="2">#REF!</definedName>
    <definedName name="julian" localSheetId="1">#REF!</definedName>
    <definedName name="julian">#REF!</definedName>
    <definedName name="MAO">'[3]PLAN COMPRAS_2003'!$A$4:$D$382</definedName>
    <definedName name="MOA">'[3]PLAN COMPRAS_2003'!$A$4:$D$382</definedName>
    <definedName name="RUTH" localSheetId="2">#REF!</definedName>
    <definedName name="RUTH" localSheetId="1">#REF!</definedName>
    <definedName name="RUTH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1" i="5" l="1"/>
  <c r="B250" i="5"/>
  <c r="N114" i="5"/>
  <c r="A61" i="5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54" i="5"/>
  <c r="A55" i="5" s="1"/>
  <c r="A56" i="5" s="1"/>
  <c r="A57" i="5" s="1"/>
  <c r="A58" i="5" s="1"/>
  <c r="A59" i="5" s="1"/>
  <c r="A32" i="5"/>
  <c r="A33" i="5" s="1"/>
  <c r="A34" i="5" s="1"/>
  <c r="A35" i="5" s="1"/>
  <c r="A36" i="5" s="1"/>
  <c r="A37" i="5" s="1"/>
  <c r="A38" i="5" s="1"/>
  <c r="A39" i="5" s="1"/>
  <c r="A40" i="5" s="1"/>
  <c r="A41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26" i="5"/>
  <c r="A27" i="5" s="1"/>
  <c r="A21" i="5"/>
  <c r="A22" i="5" s="1"/>
  <c r="A23" i="5" s="1"/>
  <c r="A24" i="5" s="1"/>
  <c r="Z18" i="5"/>
  <c r="Y18" i="5"/>
  <c r="X18" i="5"/>
  <c r="M18" i="5"/>
  <c r="V11" i="5"/>
  <c r="U11" i="5"/>
  <c r="T11" i="5"/>
  <c r="V14" i="5" s="1"/>
  <c r="V10" i="5"/>
  <c r="V12" i="5" s="1"/>
  <c r="U10" i="5"/>
  <c r="U12" i="5" s="1"/>
  <c r="T10" i="5"/>
  <c r="T12" i="5" s="1"/>
  <c r="V15" i="5" l="1"/>
  <c r="N18" i="5"/>
  <c r="E12" i="5" s="1"/>
  <c r="V13" i="5"/>
  <c r="Q32" i="3"/>
  <c r="Q31" i="3"/>
  <c r="P31" i="3"/>
  <c r="N31" i="3"/>
  <c r="K31" i="3"/>
  <c r="Q24" i="3"/>
  <c r="Q22" i="3" s="1"/>
  <c r="P24" i="3"/>
  <c r="Q23" i="3"/>
  <c r="P23" i="3"/>
  <c r="P22" i="3" s="1"/>
  <c r="N22" i="3"/>
  <c r="M22" i="3"/>
  <c r="K22" i="3"/>
  <c r="J22" i="3"/>
  <c r="Q21" i="3"/>
  <c r="P21" i="3"/>
  <c r="P19" i="3" s="1"/>
  <c r="P16" i="3" s="1"/>
  <c r="Q20" i="3"/>
  <c r="Q19" i="3" s="1"/>
  <c r="P20" i="3"/>
  <c r="N19" i="3"/>
  <c r="M19" i="3"/>
  <c r="K19" i="3"/>
  <c r="J19" i="3"/>
  <c r="Q17" i="3"/>
  <c r="P17" i="3"/>
  <c r="N17" i="3"/>
  <c r="M17" i="3"/>
  <c r="M16" i="3" s="1"/>
  <c r="K17" i="3"/>
  <c r="K16" i="3" s="1"/>
  <c r="J17" i="3"/>
  <c r="N16" i="3"/>
  <c r="J16" i="3"/>
  <c r="Q14" i="3"/>
  <c r="P14" i="3"/>
  <c r="N14" i="3"/>
  <c r="M14" i="3"/>
  <c r="K14" i="3"/>
  <c r="J14" i="3"/>
  <c r="Q13" i="3"/>
  <c r="P13" i="3"/>
  <c r="Q12" i="3"/>
  <c r="P12" i="3"/>
  <c r="Q11" i="3"/>
  <c r="P11" i="3"/>
  <c r="Q10" i="3"/>
  <c r="Q9" i="3" s="1"/>
  <c r="Q8" i="3" s="1"/>
  <c r="P10" i="3"/>
  <c r="P9" i="3"/>
  <c r="P8" i="3" s="1"/>
  <c r="P7" i="3" s="1"/>
  <c r="N9" i="3"/>
  <c r="N8" i="3" s="1"/>
  <c r="N7" i="3" s="1"/>
  <c r="M9" i="3"/>
  <c r="K9" i="3"/>
  <c r="J9" i="3"/>
  <c r="J8" i="3" s="1"/>
  <c r="J7" i="3" s="1"/>
  <c r="M8" i="3"/>
  <c r="M7" i="3" s="1"/>
  <c r="K8" i="3"/>
  <c r="K7" i="3" s="1"/>
  <c r="P5" i="3"/>
  <c r="P4" i="3" s="1"/>
  <c r="Q4" i="3"/>
  <c r="N4" i="3"/>
  <c r="N36" i="3" s="1"/>
  <c r="M4" i="3"/>
  <c r="M36" i="3" s="1"/>
  <c r="K4" i="3"/>
  <c r="K36" i="3" s="1"/>
  <c r="J4" i="3"/>
  <c r="J36" i="3" s="1"/>
  <c r="P132" i="2"/>
  <c r="AC124" i="2"/>
  <c r="AB124" i="2"/>
  <c r="AL122" i="2"/>
  <c r="AK122" i="2"/>
  <c r="AJ122" i="2"/>
  <c r="AF117" i="2"/>
  <c r="AC115" i="2"/>
  <c r="AC121" i="2" s="1"/>
  <c r="Z115" i="2"/>
  <c r="X115" i="2"/>
  <c r="W115" i="2"/>
  <c r="U115" i="2"/>
  <c r="Q115" i="2"/>
  <c r="P115" i="2"/>
  <c r="O115" i="2"/>
  <c r="AH114" i="2"/>
  <c r="AA114" i="2"/>
  <c r="AE114" i="2" s="1"/>
  <c r="AG114" i="2" s="1"/>
  <c r="AI114" i="2" s="1"/>
  <c r="R114" i="2"/>
  <c r="AH113" i="2"/>
  <c r="AD113" i="2"/>
  <c r="Y113" i="2"/>
  <c r="R113" i="2"/>
  <c r="AA113" i="2" s="1"/>
  <c r="AE113" i="2" s="1"/>
  <c r="AH112" i="2"/>
  <c r="AD112" i="2"/>
  <c r="Y112" i="2"/>
  <c r="R112" i="2"/>
  <c r="AH111" i="2"/>
  <c r="R111" i="2"/>
  <c r="AH110" i="2"/>
  <c r="AD110" i="2"/>
  <c r="Y110" i="2"/>
  <c r="R110" i="2"/>
  <c r="AA110" i="2" s="1"/>
  <c r="AE110" i="2" s="1"/>
  <c r="AH109" i="2"/>
  <c r="R109" i="2"/>
  <c r="AA109" i="2" s="1"/>
  <c r="AE109" i="2" s="1"/>
  <c r="AG109" i="2" s="1"/>
  <c r="AI109" i="2" s="1"/>
  <c r="AH108" i="2"/>
  <c r="AD108" i="2"/>
  <c r="AA108" i="2"/>
  <c r="Y108" i="2"/>
  <c r="R108" i="2"/>
  <c r="AB106" i="2"/>
  <c r="W106" i="2"/>
  <c r="U106" i="2"/>
  <c r="Q106" i="2"/>
  <c r="P106" i="2"/>
  <c r="O106" i="2"/>
  <c r="AL105" i="2"/>
  <c r="AA105" i="2"/>
  <c r="AA106" i="2" s="1"/>
  <c r="AE106" i="2" s="1"/>
  <c r="AL106" i="2" s="1"/>
  <c r="R105" i="2"/>
  <c r="R106" i="2" s="1"/>
  <c r="AL101" i="2"/>
  <c r="AE101" i="2"/>
  <c r="AA101" i="2"/>
  <c r="R101" i="2"/>
  <c r="AF100" i="2"/>
  <c r="M96" i="2"/>
  <c r="L96" i="2"/>
  <c r="K96" i="2"/>
  <c r="AH95" i="2"/>
  <c r="AD95" i="2"/>
  <c r="Y95" i="2"/>
  <c r="R95" i="2"/>
  <c r="V94" i="2"/>
  <c r="Y94" i="2" s="1"/>
  <c r="AB94" i="2" s="1"/>
  <c r="AE94" i="2" s="1"/>
  <c r="AH94" i="2" s="1"/>
  <c r="AK94" i="2" s="1"/>
  <c r="R94" i="2"/>
  <c r="AH93" i="2"/>
  <c r="AD93" i="2"/>
  <c r="AA93" i="2"/>
  <c r="AE93" i="2" s="1"/>
  <c r="Y93" i="2"/>
  <c r="V93" i="2"/>
  <c r="R93" i="2"/>
  <c r="AH92" i="2"/>
  <c r="AD92" i="2"/>
  <c r="Y92" i="2"/>
  <c r="V92" i="2"/>
  <c r="R92" i="2"/>
  <c r="AA92" i="2" s="1"/>
  <c r="AE92" i="2" s="1"/>
  <c r="AH91" i="2"/>
  <c r="AD91" i="2"/>
  <c r="V91" i="2"/>
  <c r="R91" i="2"/>
  <c r="AH90" i="2"/>
  <c r="AD90" i="2"/>
  <c r="AD89" i="2" s="1"/>
  <c r="V90" i="2"/>
  <c r="Y90" i="2" s="1"/>
  <c r="R90" i="2"/>
  <c r="AK89" i="2"/>
  <c r="AJ89" i="2"/>
  <c r="AF89" i="2"/>
  <c r="AC89" i="2"/>
  <c r="AB89" i="2"/>
  <c r="Z89" i="2"/>
  <c r="X89" i="2"/>
  <c r="W89" i="2"/>
  <c r="U89" i="2"/>
  <c r="T89" i="2"/>
  <c r="S89" i="2"/>
  <c r="Q89" i="2"/>
  <c r="P89" i="2"/>
  <c r="O89" i="2"/>
  <c r="AH88" i="2"/>
  <c r="AD88" i="2"/>
  <c r="V88" i="2"/>
  <c r="Y88" i="2" s="1"/>
  <c r="R88" i="2"/>
  <c r="AH87" i="2"/>
  <c r="AD87" i="2"/>
  <c r="Y87" i="2"/>
  <c r="AA87" i="2" s="1"/>
  <c r="AE87" i="2" s="1"/>
  <c r="V87" i="2"/>
  <c r="R87" i="2"/>
  <c r="AH86" i="2"/>
  <c r="AD86" i="2"/>
  <c r="V86" i="2"/>
  <c r="Y86" i="2" s="1"/>
  <c r="R86" i="2"/>
  <c r="O86" i="2"/>
  <c r="AH85" i="2"/>
  <c r="AD85" i="2"/>
  <c r="V85" i="2"/>
  <c r="Y85" i="2" s="1"/>
  <c r="R85" i="2"/>
  <c r="AR84" i="2"/>
  <c r="AH84" i="2"/>
  <c r="AD84" i="2"/>
  <c r="Y84" i="2"/>
  <c r="V84" i="2"/>
  <c r="O84" i="2"/>
  <c r="R84" i="2" s="1"/>
  <c r="AH83" i="2"/>
  <c r="AD83" i="2"/>
  <c r="V83" i="2"/>
  <c r="Y83" i="2" s="1"/>
  <c r="R83" i="2"/>
  <c r="O83" i="2"/>
  <c r="AH82" i="2"/>
  <c r="AD82" i="2"/>
  <c r="Y82" i="2"/>
  <c r="V82" i="2"/>
  <c r="R82" i="2"/>
  <c r="O82" i="2"/>
  <c r="AD81" i="2"/>
  <c r="X81" i="2"/>
  <c r="AH81" i="2" s="1"/>
  <c r="V81" i="2"/>
  <c r="Y81" i="2" s="1"/>
  <c r="O81" i="2"/>
  <c r="R81" i="2" s="1"/>
  <c r="AH80" i="2"/>
  <c r="AD80" i="2"/>
  <c r="V80" i="2"/>
  <c r="Y80" i="2" s="1"/>
  <c r="R80" i="2"/>
  <c r="AA80" i="2" s="1"/>
  <c r="AE80" i="2" s="1"/>
  <c r="AH79" i="2"/>
  <c r="AD79" i="2"/>
  <c r="V79" i="2"/>
  <c r="Y79" i="2" s="1"/>
  <c r="R79" i="2"/>
  <c r="AH78" i="2"/>
  <c r="AD78" i="2"/>
  <c r="V78" i="2"/>
  <c r="Y78" i="2" s="1"/>
  <c r="R78" i="2"/>
  <c r="AH77" i="2"/>
  <c r="AD77" i="2"/>
  <c r="V77" i="2"/>
  <c r="Y77" i="2" s="1"/>
  <c r="R77" i="2"/>
  <c r="AH76" i="2"/>
  <c r="AD76" i="2"/>
  <c r="V76" i="2"/>
  <c r="R76" i="2"/>
  <c r="AK75" i="2"/>
  <c r="AJ75" i="2"/>
  <c r="AF75" i="2"/>
  <c r="AC75" i="2"/>
  <c r="AB75" i="2"/>
  <c r="Z75" i="2"/>
  <c r="X75" i="2"/>
  <c r="W75" i="2"/>
  <c r="U75" i="2"/>
  <c r="T75" i="2"/>
  <c r="S75" i="2"/>
  <c r="Q75" i="2"/>
  <c r="P75" i="2"/>
  <c r="AH74" i="2"/>
  <c r="AD74" i="2"/>
  <c r="Y74" i="2"/>
  <c r="V74" i="2"/>
  <c r="R74" i="2"/>
  <c r="AH73" i="2"/>
  <c r="AD73" i="2"/>
  <c r="V73" i="2"/>
  <c r="Y73" i="2" s="1"/>
  <c r="R73" i="2"/>
  <c r="AH72" i="2"/>
  <c r="AD72" i="2"/>
  <c r="V72" i="2"/>
  <c r="R72" i="2"/>
  <c r="AK71" i="2"/>
  <c r="AJ71" i="2"/>
  <c r="AF71" i="2"/>
  <c r="AD71" i="2"/>
  <c r="AC71" i="2"/>
  <c r="AB71" i="2"/>
  <c r="Z71" i="2"/>
  <c r="X71" i="2"/>
  <c r="W71" i="2"/>
  <c r="U71" i="2"/>
  <c r="T71" i="2"/>
  <c r="S71" i="2"/>
  <c r="Q71" i="2"/>
  <c r="P71" i="2"/>
  <c r="O71" i="2"/>
  <c r="AH70" i="2"/>
  <c r="AD70" i="2"/>
  <c r="V70" i="2"/>
  <c r="Y70" i="2" s="1"/>
  <c r="R70" i="2"/>
  <c r="AH69" i="2"/>
  <c r="AD69" i="2"/>
  <c r="V69" i="2"/>
  <c r="Y69" i="2" s="1"/>
  <c r="R69" i="2"/>
  <c r="AH68" i="2"/>
  <c r="AD68" i="2"/>
  <c r="V68" i="2"/>
  <c r="Y68" i="2" s="1"/>
  <c r="O68" i="2"/>
  <c r="AH67" i="2"/>
  <c r="AD67" i="2"/>
  <c r="V67" i="2"/>
  <c r="Y67" i="2" s="1"/>
  <c r="AA67" i="2" s="1"/>
  <c r="AE67" i="2" s="1"/>
  <c r="R67" i="2"/>
  <c r="AH66" i="2"/>
  <c r="AD66" i="2"/>
  <c r="Y66" i="2"/>
  <c r="V66" i="2"/>
  <c r="R66" i="2"/>
  <c r="AH65" i="2"/>
  <c r="AD65" i="2"/>
  <c r="V65" i="2"/>
  <c r="Y65" i="2" s="1"/>
  <c r="R65" i="2"/>
  <c r="AH64" i="2"/>
  <c r="AD64" i="2"/>
  <c r="V64" i="2"/>
  <c r="Y64" i="2" s="1"/>
  <c r="R64" i="2"/>
  <c r="AH63" i="2"/>
  <c r="AD63" i="2"/>
  <c r="V63" i="2"/>
  <c r="Y63" i="2" s="1"/>
  <c r="AA63" i="2" s="1"/>
  <c r="AE63" i="2" s="1"/>
  <c r="R63" i="2"/>
  <c r="AH62" i="2"/>
  <c r="AD62" i="2"/>
  <c r="V62" i="2"/>
  <c r="Y62" i="2" s="1"/>
  <c r="R62" i="2"/>
  <c r="AH61" i="2"/>
  <c r="AD61" i="2"/>
  <c r="AD60" i="2" s="1"/>
  <c r="V61" i="2"/>
  <c r="R61" i="2"/>
  <c r="AK60" i="2"/>
  <c r="AJ60" i="2"/>
  <c r="AF60" i="2"/>
  <c r="AC60" i="2"/>
  <c r="AB60" i="2"/>
  <c r="Z60" i="2"/>
  <c r="X60" i="2"/>
  <c r="W60" i="2"/>
  <c r="U60" i="2"/>
  <c r="T60" i="2"/>
  <c r="S60" i="2"/>
  <c r="Q60" i="2"/>
  <c r="P60" i="2"/>
  <c r="AH59" i="2"/>
  <c r="AD59" i="2"/>
  <c r="V59" i="2"/>
  <c r="R59" i="2"/>
  <c r="AH58" i="2"/>
  <c r="AH57" i="2" s="1"/>
  <c r="AD58" i="2"/>
  <c r="AD57" i="2" s="1"/>
  <c r="V58" i="2"/>
  <c r="Y58" i="2" s="1"/>
  <c r="R58" i="2"/>
  <c r="R57" i="2" s="1"/>
  <c r="AF57" i="2"/>
  <c r="AC57" i="2"/>
  <c r="AB57" i="2"/>
  <c r="Z57" i="2"/>
  <c r="X57" i="2"/>
  <c r="W57" i="2"/>
  <c r="U57" i="2"/>
  <c r="T57" i="2"/>
  <c r="S57" i="2"/>
  <c r="Q57" i="2"/>
  <c r="P57" i="2"/>
  <c r="P56" i="2" s="1"/>
  <c r="O57" i="2"/>
  <c r="N56" i="2"/>
  <c r="AH55" i="2"/>
  <c r="AD55" i="2"/>
  <c r="V55" i="2"/>
  <c r="R55" i="2"/>
  <c r="AH54" i="2"/>
  <c r="AH53" i="2" s="1"/>
  <c r="AD54" i="2"/>
  <c r="V54" i="2"/>
  <c r="Y54" i="2" s="1"/>
  <c r="R54" i="2"/>
  <c r="AK53" i="2"/>
  <c r="AJ53" i="2"/>
  <c r="AF53" i="2"/>
  <c r="AC53" i="2"/>
  <c r="AB53" i="2"/>
  <c r="Z53" i="2"/>
  <c r="X53" i="2"/>
  <c r="W53" i="2"/>
  <c r="W42" i="2" s="1"/>
  <c r="U53" i="2"/>
  <c r="T53" i="2"/>
  <c r="S53" i="2"/>
  <c r="Q53" i="2"/>
  <c r="Q42" i="2" s="1"/>
  <c r="P53" i="2"/>
  <c r="O53" i="2"/>
  <c r="AH52" i="2"/>
  <c r="AD52" i="2"/>
  <c r="Y52" i="2"/>
  <c r="AA52" i="2" s="1"/>
  <c r="AE52" i="2" s="1"/>
  <c r="V52" i="2"/>
  <c r="R52" i="2"/>
  <c r="AH51" i="2"/>
  <c r="AD51" i="2"/>
  <c r="V51" i="2"/>
  <c r="Y51" i="2" s="1"/>
  <c r="AA51" i="2" s="1"/>
  <c r="AE51" i="2" s="1"/>
  <c r="AM51" i="2" s="1"/>
  <c r="R51" i="2"/>
  <c r="AH50" i="2"/>
  <c r="AD50" i="2"/>
  <c r="V50" i="2"/>
  <c r="Y50" i="2" s="1"/>
  <c r="R50" i="2"/>
  <c r="AH49" i="2"/>
  <c r="AD49" i="2"/>
  <c r="V49" i="2"/>
  <c r="Y49" i="2" s="1"/>
  <c r="R49" i="2"/>
  <c r="AH48" i="2"/>
  <c r="AD48" i="2"/>
  <c r="V48" i="2"/>
  <c r="Y48" i="2" s="1"/>
  <c r="R48" i="2"/>
  <c r="AH47" i="2"/>
  <c r="AD47" i="2"/>
  <c r="V47" i="2"/>
  <c r="Y47" i="2" s="1"/>
  <c r="AA47" i="2" s="1"/>
  <c r="AE47" i="2" s="1"/>
  <c r="R47" i="2"/>
  <c r="AH46" i="2"/>
  <c r="AH45" i="2" s="1"/>
  <c r="AD46" i="2"/>
  <c r="V46" i="2"/>
  <c r="Y46" i="2" s="1"/>
  <c r="Y45" i="2" s="1"/>
  <c r="R46" i="2"/>
  <c r="AK45" i="2"/>
  <c r="AJ45" i="2"/>
  <c r="AF45" i="2"/>
  <c r="AD45" i="2"/>
  <c r="AC45" i="2"/>
  <c r="AB45" i="2"/>
  <c r="Z45" i="2"/>
  <c r="X45" i="2"/>
  <c r="W45" i="2"/>
  <c r="V45" i="2"/>
  <c r="U45" i="2"/>
  <c r="T45" i="2"/>
  <c r="S45" i="2"/>
  <c r="R45" i="2"/>
  <c r="Q45" i="2"/>
  <c r="P45" i="2"/>
  <c r="O45" i="2"/>
  <c r="AH44" i="2"/>
  <c r="AD44" i="2"/>
  <c r="V44" i="2"/>
  <c r="Y44" i="2" s="1"/>
  <c r="Y43" i="2" s="1"/>
  <c r="R44" i="2"/>
  <c r="AK43" i="2"/>
  <c r="AJ43" i="2"/>
  <c r="AH43" i="2"/>
  <c r="AF43" i="2"/>
  <c r="AD43" i="2"/>
  <c r="AC43" i="2"/>
  <c r="AB43" i="2"/>
  <c r="Z43" i="2"/>
  <c r="X43" i="2"/>
  <c r="W43" i="2"/>
  <c r="V43" i="2"/>
  <c r="U43" i="2"/>
  <c r="U42" i="2" s="1"/>
  <c r="T43" i="2"/>
  <c r="S43" i="2"/>
  <c r="R43" i="2"/>
  <c r="Q43" i="2"/>
  <c r="P43" i="2"/>
  <c r="P42" i="2" s="1"/>
  <c r="O43" i="2"/>
  <c r="X42" i="2"/>
  <c r="N42" i="2"/>
  <c r="N41" i="2" s="1"/>
  <c r="M40" i="2"/>
  <c r="L40" i="2"/>
  <c r="K40" i="2"/>
  <c r="AH39" i="2"/>
  <c r="AD39" i="2"/>
  <c r="Y39" i="2"/>
  <c r="V39" i="2"/>
  <c r="R39" i="2"/>
  <c r="AA39" i="2" s="1"/>
  <c r="AE39" i="2" s="1"/>
  <c r="AH38" i="2"/>
  <c r="AD38" i="2"/>
  <c r="V38" i="2"/>
  <c r="Y38" i="2" s="1"/>
  <c r="R38" i="2"/>
  <c r="AH37" i="2"/>
  <c r="AD37" i="2"/>
  <c r="V37" i="2"/>
  <c r="Y37" i="2" s="1"/>
  <c r="R37" i="2"/>
  <c r="AH36" i="2"/>
  <c r="AD36" i="2"/>
  <c r="V36" i="2"/>
  <c r="Y36" i="2" s="1"/>
  <c r="R36" i="2"/>
  <c r="AH35" i="2"/>
  <c r="AD35" i="2"/>
  <c r="Y35" i="2"/>
  <c r="V35" i="2"/>
  <c r="R35" i="2"/>
  <c r="AA35" i="2" s="1"/>
  <c r="AE35" i="2" s="1"/>
  <c r="AH34" i="2"/>
  <c r="AD34" i="2"/>
  <c r="V34" i="2"/>
  <c r="Y34" i="2" s="1"/>
  <c r="R34" i="2"/>
  <c r="AH33" i="2"/>
  <c r="AD33" i="2"/>
  <c r="V33" i="2"/>
  <c r="Y33" i="2" s="1"/>
  <c r="R33" i="2"/>
  <c r="AA33" i="2" s="1"/>
  <c r="AE33" i="2" s="1"/>
  <c r="AH32" i="2"/>
  <c r="AD32" i="2"/>
  <c r="V32" i="2"/>
  <c r="Y32" i="2" s="1"/>
  <c r="R32" i="2"/>
  <c r="AH31" i="2"/>
  <c r="AD31" i="2"/>
  <c r="Y31" i="2"/>
  <c r="V31" i="2"/>
  <c r="R31" i="2"/>
  <c r="AA31" i="2" s="1"/>
  <c r="AE31" i="2" s="1"/>
  <c r="AH30" i="2"/>
  <c r="AD30" i="2"/>
  <c r="V30" i="2"/>
  <c r="Y30" i="2" s="1"/>
  <c r="R30" i="2"/>
  <c r="AH29" i="2"/>
  <c r="AD29" i="2"/>
  <c r="V29" i="2"/>
  <c r="Y29" i="2" s="1"/>
  <c r="R29" i="2"/>
  <c r="AH28" i="2"/>
  <c r="AD28" i="2"/>
  <c r="V28" i="2"/>
  <c r="Y28" i="2" s="1"/>
  <c r="R28" i="2"/>
  <c r="AH27" i="2"/>
  <c r="AD27" i="2"/>
  <c r="Y27" i="2"/>
  <c r="V27" i="2"/>
  <c r="R27" i="2"/>
  <c r="AA27" i="2" s="1"/>
  <c r="AE27" i="2" s="1"/>
  <c r="AH26" i="2"/>
  <c r="AD26" i="2"/>
  <c r="V26" i="2"/>
  <c r="Y26" i="2" s="1"/>
  <c r="R26" i="2"/>
  <c r="AH25" i="2"/>
  <c r="AD25" i="2"/>
  <c r="V25" i="2"/>
  <c r="R25" i="2"/>
  <c r="AK24" i="2"/>
  <c r="AJ24" i="2"/>
  <c r="AF24" i="2"/>
  <c r="AC24" i="2"/>
  <c r="AB24" i="2"/>
  <c r="Z24" i="2"/>
  <c r="X24" i="2"/>
  <c r="W24" i="2"/>
  <c r="U24" i="2"/>
  <c r="T24" i="2"/>
  <c r="S24" i="2"/>
  <c r="Q24" i="2"/>
  <c r="P24" i="2"/>
  <c r="O24" i="2"/>
  <c r="AH23" i="2"/>
  <c r="AD23" i="2"/>
  <c r="V23" i="2"/>
  <c r="Y23" i="2" s="1"/>
  <c r="R23" i="2"/>
  <c r="AH22" i="2"/>
  <c r="AD22" i="2"/>
  <c r="AD18" i="2" s="1"/>
  <c r="Y22" i="2"/>
  <c r="V22" i="2"/>
  <c r="R22" i="2"/>
  <c r="AH21" i="2"/>
  <c r="AH18" i="2" s="1"/>
  <c r="AD21" i="2"/>
  <c r="V21" i="2"/>
  <c r="Y21" i="2" s="1"/>
  <c r="AA21" i="2" s="1"/>
  <c r="AE21" i="2" s="1"/>
  <c r="R21" i="2"/>
  <c r="AH20" i="2"/>
  <c r="AD20" i="2"/>
  <c r="Y20" i="2"/>
  <c r="V20" i="2"/>
  <c r="R20" i="2"/>
  <c r="AH19" i="2"/>
  <c r="AD19" i="2"/>
  <c r="V19" i="2"/>
  <c r="R19" i="2"/>
  <c r="AF18" i="2"/>
  <c r="AC18" i="2"/>
  <c r="AB18" i="2"/>
  <c r="Z18" i="2"/>
  <c r="Z17" i="2" s="1"/>
  <c r="Z16" i="2" s="1"/>
  <c r="X18" i="2"/>
  <c r="W18" i="2"/>
  <c r="U18" i="2"/>
  <c r="T18" i="2"/>
  <c r="T17" i="2" s="1"/>
  <c r="T16" i="2" s="1"/>
  <c r="S18" i="2"/>
  <c r="S17" i="2" s="1"/>
  <c r="S16" i="2" s="1"/>
  <c r="Q18" i="2"/>
  <c r="P18" i="2"/>
  <c r="O18" i="2"/>
  <c r="O17" i="2" s="1"/>
  <c r="O16" i="2" s="1"/>
  <c r="AF17" i="2"/>
  <c r="AF16" i="2" s="1"/>
  <c r="AB17" i="2"/>
  <c r="AB16" i="2" s="1"/>
  <c r="X17" i="2"/>
  <c r="X16" i="2" s="1"/>
  <c r="P17" i="2"/>
  <c r="P16" i="2" s="1"/>
  <c r="N17" i="2"/>
  <c r="N16" i="2" s="1"/>
  <c r="N15" i="2" s="1"/>
  <c r="N97" i="2" s="1"/>
  <c r="AL12" i="2"/>
  <c r="AD12" i="2"/>
  <c r="AD11" i="2"/>
  <c r="AH10" i="2"/>
  <c r="AM10" i="2" s="1"/>
  <c r="R10" i="2"/>
  <c r="AA10" i="2" s="1"/>
  <c r="AE10" i="2" s="1"/>
  <c r="N10" i="2"/>
  <c r="AH9" i="2"/>
  <c r="R9" i="2"/>
  <c r="AA9" i="2" s="1"/>
  <c r="N9" i="2"/>
  <c r="N8" i="2" s="1"/>
  <c r="N7" i="2" s="1"/>
  <c r="N98" i="2" s="1"/>
  <c r="AF8" i="2"/>
  <c r="AF7" i="2" s="1"/>
  <c r="AF98" i="2" s="1"/>
  <c r="AD8" i="2"/>
  <c r="AC8" i="2"/>
  <c r="AC7" i="2" s="1"/>
  <c r="AC98" i="2" s="1"/>
  <c r="AB8" i="2"/>
  <c r="AB7" i="2" s="1"/>
  <c r="AB98" i="2" s="1"/>
  <c r="Z8" i="2"/>
  <c r="Z7" i="2" s="1"/>
  <c r="Z98" i="2" s="1"/>
  <c r="Y8" i="2"/>
  <c r="Y7" i="2" s="1"/>
  <c r="Y98" i="2" s="1"/>
  <c r="X8" i="2"/>
  <c r="X7" i="2" s="1"/>
  <c r="X98" i="2" s="1"/>
  <c r="W8" i="2"/>
  <c r="W7" i="2" s="1"/>
  <c r="W98" i="2" s="1"/>
  <c r="V8" i="2"/>
  <c r="U8" i="2"/>
  <c r="U7" i="2" s="1"/>
  <c r="U98" i="2" s="1"/>
  <c r="T8" i="2"/>
  <c r="T7" i="2" s="1"/>
  <c r="T98" i="2" s="1"/>
  <c r="S8" i="2"/>
  <c r="S7" i="2" s="1"/>
  <c r="S98" i="2" s="1"/>
  <c r="Q8" i="2"/>
  <c r="Q7" i="2" s="1"/>
  <c r="Q98" i="2" s="1"/>
  <c r="P8" i="2"/>
  <c r="O8" i="2"/>
  <c r="AD7" i="2"/>
  <c r="AD98" i="2" s="1"/>
  <c r="V7" i="2"/>
  <c r="V98" i="2" s="1"/>
  <c r="P7" i="2"/>
  <c r="P98" i="2" s="1"/>
  <c r="O7" i="2"/>
  <c r="O98" i="2" s="1"/>
  <c r="AR4" i="2"/>
  <c r="AS4" i="2" s="1"/>
  <c r="AQ4" i="2"/>
  <c r="AP4" i="2"/>
  <c r="Q16" i="3" l="1"/>
  <c r="Q7" i="3" s="1"/>
  <c r="Q36" i="3" s="1"/>
  <c r="P36" i="3"/>
  <c r="S42" i="2"/>
  <c r="AC42" i="2"/>
  <c r="AH60" i="2"/>
  <c r="O75" i="2"/>
  <c r="AA78" i="2"/>
  <c r="AE78" i="2" s="1"/>
  <c r="AD115" i="2"/>
  <c r="AD121" i="2" s="1"/>
  <c r="W17" i="2"/>
  <c r="W16" i="2" s="1"/>
  <c r="AD24" i="2"/>
  <c r="AB42" i="2"/>
  <c r="O42" i="2"/>
  <c r="T42" i="2"/>
  <c r="AJ42" i="2"/>
  <c r="S56" i="2"/>
  <c r="AA74" i="2"/>
  <c r="AE74" i="2" s="1"/>
  <c r="AH75" i="2"/>
  <c r="AD75" i="2"/>
  <c r="AH89" i="2"/>
  <c r="R115" i="2"/>
  <c r="AH115" i="2"/>
  <c r="AA112" i="2"/>
  <c r="AE112" i="2" s="1"/>
  <c r="AM112" i="2" s="1"/>
  <c r="T56" i="2"/>
  <c r="T41" i="2" s="1"/>
  <c r="T15" i="2" s="1"/>
  <c r="T97" i="2" s="1"/>
  <c r="T99" i="2" s="1"/>
  <c r="AH71" i="2"/>
  <c r="R75" i="2"/>
  <c r="Y115" i="2"/>
  <c r="I106" i="2"/>
  <c r="AM114" i="2"/>
  <c r="AL47" i="2"/>
  <c r="AG47" i="2"/>
  <c r="AI47" i="2" s="1"/>
  <c r="AB56" i="2"/>
  <c r="AB41" i="2" s="1"/>
  <c r="AB15" i="2" s="1"/>
  <c r="AB97" i="2" s="1"/>
  <c r="AA26" i="2"/>
  <c r="AE26" i="2" s="1"/>
  <c r="AL26" i="2" s="1"/>
  <c r="AA79" i="2"/>
  <c r="AE79" i="2" s="1"/>
  <c r="AL79" i="2" s="1"/>
  <c r="AH42" i="2"/>
  <c r="AA82" i="2"/>
  <c r="AE82" i="2" s="1"/>
  <c r="AL82" i="2" s="1"/>
  <c r="AA84" i="2"/>
  <c r="AE84" i="2" s="1"/>
  <c r="AL84" i="2" s="1"/>
  <c r="AA86" i="2"/>
  <c r="AE86" i="2" s="1"/>
  <c r="AL86" i="2" s="1"/>
  <c r="W94" i="2"/>
  <c r="AC17" i="2"/>
  <c r="AA38" i="2"/>
  <c r="AE38" i="2" s="1"/>
  <c r="AL38" i="2" s="1"/>
  <c r="AA44" i="2"/>
  <c r="AA43" i="2" s="1"/>
  <c r="AH56" i="2"/>
  <c r="AA23" i="2"/>
  <c r="AE23" i="2" s="1"/>
  <c r="AD17" i="2"/>
  <c r="AD16" i="2" s="1"/>
  <c r="AA54" i="2"/>
  <c r="AE54" i="2" s="1"/>
  <c r="AM54" i="2" s="1"/>
  <c r="U56" i="2"/>
  <c r="U41" i="2" s="1"/>
  <c r="AK56" i="2"/>
  <c r="AA66" i="2"/>
  <c r="AE66" i="2" s="1"/>
  <c r="AL66" i="2" s="1"/>
  <c r="AA81" i="2"/>
  <c r="AE81" i="2" s="1"/>
  <c r="Q17" i="2"/>
  <c r="Q16" i="2" s="1"/>
  <c r="U17" i="2"/>
  <c r="U16" i="2" s="1"/>
  <c r="P41" i="2"/>
  <c r="P15" i="2" s="1"/>
  <c r="P97" i="2" s="1"/>
  <c r="P99" i="2" s="1"/>
  <c r="AA48" i="2"/>
  <c r="AE48" i="2" s="1"/>
  <c r="AA50" i="2"/>
  <c r="AE50" i="2" s="1"/>
  <c r="AF42" i="2"/>
  <c r="AA62" i="2"/>
  <c r="AE62" i="2" s="1"/>
  <c r="AL62" i="2" s="1"/>
  <c r="AA70" i="2"/>
  <c r="AE70" i="2" s="1"/>
  <c r="AA83" i="2"/>
  <c r="AE83" i="2" s="1"/>
  <c r="AL83" i="2" s="1"/>
  <c r="AA85" i="2"/>
  <c r="AE85" i="2" s="1"/>
  <c r="AL85" i="2" s="1"/>
  <c r="AG33" i="2"/>
  <c r="AI33" i="2" s="1"/>
  <c r="AL33" i="2"/>
  <c r="AG10" i="2"/>
  <c r="AL10" i="2"/>
  <c r="AG23" i="2"/>
  <c r="AI23" i="2" s="1"/>
  <c r="AL23" i="2"/>
  <c r="AL50" i="2"/>
  <c r="AG50" i="2"/>
  <c r="AI50" i="2" s="1"/>
  <c r="AM50" i="2"/>
  <c r="V18" i="2"/>
  <c r="Y19" i="2"/>
  <c r="Y18" i="2" s="1"/>
  <c r="O60" i="2"/>
  <c r="R68" i="2"/>
  <c r="AM113" i="2"/>
  <c r="AG113" i="2"/>
  <c r="AL113" i="2"/>
  <c r="R102" i="2"/>
  <c r="R98" i="2"/>
  <c r="R8" i="2"/>
  <c r="R7" i="2" s="1"/>
  <c r="AA20" i="2"/>
  <c r="AE20" i="2" s="1"/>
  <c r="AC16" i="2"/>
  <c r="AA28" i="2"/>
  <c r="AE28" i="2" s="1"/>
  <c r="AA30" i="2"/>
  <c r="AE30" i="2" s="1"/>
  <c r="AA37" i="2"/>
  <c r="AE37" i="2" s="1"/>
  <c r="AM38" i="2"/>
  <c r="AM39" i="2"/>
  <c r="AG39" i="2"/>
  <c r="AI39" i="2" s="1"/>
  <c r="AL39" i="2"/>
  <c r="Z42" i="2"/>
  <c r="AE44" i="2"/>
  <c r="AG52" i="2"/>
  <c r="AI52" i="2" s="1"/>
  <c r="AL52" i="2"/>
  <c r="AG26" i="2"/>
  <c r="AI26" i="2" s="1"/>
  <c r="AM35" i="2"/>
  <c r="AG35" i="2"/>
  <c r="AI35" i="2" s="1"/>
  <c r="AL35" i="2"/>
  <c r="AA8" i="2"/>
  <c r="AA7" i="2" s="1"/>
  <c r="AA98" i="2" s="1"/>
  <c r="AE9" i="2"/>
  <c r="N99" i="2"/>
  <c r="AA22" i="2"/>
  <c r="AE22" i="2" s="1"/>
  <c r="R18" i="2"/>
  <c r="AH24" i="2"/>
  <c r="AH17" i="2" s="1"/>
  <c r="AH16" i="2" s="1"/>
  <c r="AM26" i="2"/>
  <c r="AM27" i="2"/>
  <c r="AG27" i="2"/>
  <c r="AI27" i="2" s="1"/>
  <c r="AL27" i="2"/>
  <c r="AA32" i="2"/>
  <c r="AE32" i="2" s="1"/>
  <c r="AM32" i="2" s="1"/>
  <c r="AA34" i="2"/>
  <c r="AE34" i="2" s="1"/>
  <c r="AG48" i="2"/>
  <c r="AI48" i="2" s="1"/>
  <c r="AL48" i="2"/>
  <c r="AL51" i="2"/>
  <c r="AG51" i="2"/>
  <c r="AI51" i="2" s="1"/>
  <c r="AG70" i="2"/>
  <c r="AI70" i="2" s="1"/>
  <c r="AL70" i="2"/>
  <c r="AG74" i="2"/>
  <c r="AI74" i="2" s="1"/>
  <c r="AM74" i="2"/>
  <c r="AL74" i="2"/>
  <c r="AR2" i="2"/>
  <c r="AM9" i="2"/>
  <c r="AH8" i="2"/>
  <c r="AH7" i="2" s="1"/>
  <c r="AM21" i="2"/>
  <c r="AG21" i="2"/>
  <c r="AI21" i="2" s="1"/>
  <c r="AL21" i="2"/>
  <c r="Y25" i="2"/>
  <c r="Y24" i="2" s="1"/>
  <c r="V24" i="2"/>
  <c r="AA29" i="2"/>
  <c r="AE29" i="2" s="1"/>
  <c r="AM29" i="2" s="1"/>
  <c r="AM31" i="2"/>
  <c r="AG31" i="2"/>
  <c r="AI31" i="2" s="1"/>
  <c r="AL31" i="2"/>
  <c r="AA36" i="2"/>
  <c r="AE36" i="2" s="1"/>
  <c r="AM36" i="2" s="1"/>
  <c r="O56" i="2"/>
  <c r="O41" i="2" s="1"/>
  <c r="O15" i="2" s="1"/>
  <c r="O97" i="2" s="1"/>
  <c r="AA64" i="2"/>
  <c r="AE64" i="2" s="1"/>
  <c r="Y72" i="2"/>
  <c r="Y71" i="2" s="1"/>
  <c r="V71" i="2"/>
  <c r="AM23" i="2"/>
  <c r="R24" i="2"/>
  <c r="AM33" i="2"/>
  <c r="AM37" i="2"/>
  <c r="AA49" i="2"/>
  <c r="AE49" i="2" s="1"/>
  <c r="AM49" i="2" s="1"/>
  <c r="AM52" i="2"/>
  <c r="V57" i="2"/>
  <c r="Y59" i="2"/>
  <c r="Y57" i="2" s="1"/>
  <c r="AM62" i="2"/>
  <c r="AM63" i="2"/>
  <c r="AG63" i="2"/>
  <c r="AI63" i="2" s="1"/>
  <c r="AL63" i="2"/>
  <c r="AA65" i="2"/>
  <c r="AE65" i="2" s="1"/>
  <c r="AM65" i="2" s="1"/>
  <c r="AM67" i="2"/>
  <c r="AG67" i="2"/>
  <c r="AI67" i="2" s="1"/>
  <c r="AL67" i="2"/>
  <c r="AG78" i="2"/>
  <c r="AI78" i="2" s="1"/>
  <c r="AL78" i="2"/>
  <c r="AK42" i="2"/>
  <c r="AK41" i="2" s="1"/>
  <c r="AA46" i="2"/>
  <c r="AM47" i="2"/>
  <c r="R53" i="2"/>
  <c r="R42" i="2" s="1"/>
  <c r="AD53" i="2"/>
  <c r="AD42" i="2" s="1"/>
  <c r="V53" i="2"/>
  <c r="V42" i="2" s="1"/>
  <c r="Y55" i="2"/>
  <c r="Y53" i="2" s="1"/>
  <c r="Y42" i="2" s="1"/>
  <c r="AA58" i="2"/>
  <c r="Y61" i="2"/>
  <c r="Y60" i="2" s="1"/>
  <c r="V60" i="2"/>
  <c r="AA69" i="2"/>
  <c r="AE69" i="2" s="1"/>
  <c r="AM69" i="2" s="1"/>
  <c r="AM80" i="2"/>
  <c r="AG80" i="2"/>
  <c r="AI80" i="2" s="1"/>
  <c r="AL80" i="2"/>
  <c r="AA90" i="2"/>
  <c r="R89" i="2"/>
  <c r="AG112" i="2"/>
  <c r="AI112" i="2" s="1"/>
  <c r="AM48" i="2"/>
  <c r="Q56" i="2"/>
  <c r="Q41" i="2" s="1"/>
  <c r="Q15" i="2" s="1"/>
  <c r="Q97" i="2" s="1"/>
  <c r="Q99" i="2" s="1"/>
  <c r="AG62" i="2"/>
  <c r="AI62" i="2" s="1"/>
  <c r="AA72" i="2"/>
  <c r="AA88" i="2"/>
  <c r="AE88" i="2" s="1"/>
  <c r="AM88" i="2"/>
  <c r="AL92" i="2"/>
  <c r="AM92" i="2"/>
  <c r="AG92" i="2"/>
  <c r="AI92" i="2" s="1"/>
  <c r="R60" i="2"/>
  <c r="AM70" i="2"/>
  <c r="R71" i="2"/>
  <c r="Y76" i="2"/>
  <c r="V75" i="2"/>
  <c r="AM78" i="2"/>
  <c r="AM82" i="2"/>
  <c r="AM84" i="2"/>
  <c r="AM85" i="2"/>
  <c r="AM86" i="2"/>
  <c r="AM87" i="2"/>
  <c r="AG87" i="2"/>
  <c r="AI87" i="2" s="1"/>
  <c r="AL87" i="2"/>
  <c r="AA95" i="2"/>
  <c r="AE95" i="2" s="1"/>
  <c r="AM93" i="2"/>
  <c r="AG93" i="2"/>
  <c r="AI93" i="2" s="1"/>
  <c r="AL93" i="2"/>
  <c r="AA111" i="2"/>
  <c r="AE111" i="2" s="1"/>
  <c r="AA73" i="2"/>
  <c r="AE73" i="2" s="1"/>
  <c r="AA77" i="2"/>
  <c r="AE77" i="2" s="1"/>
  <c r="AM77" i="2" s="1"/>
  <c r="AG82" i="2"/>
  <c r="AI82" i="2" s="1"/>
  <c r="AG84" i="2"/>
  <c r="AI84" i="2" s="1"/>
  <c r="AG85" i="2"/>
  <c r="AI85" i="2" s="1"/>
  <c r="AG86" i="2"/>
  <c r="AI86" i="2" s="1"/>
  <c r="V89" i="2"/>
  <c r="Y91" i="2"/>
  <c r="Y89" i="2" s="1"/>
  <c r="AM110" i="2"/>
  <c r="AE108" i="2"/>
  <c r="AM109" i="2"/>
  <c r="AG79" i="2" l="1"/>
  <c r="AI79" i="2" s="1"/>
  <c r="AA124" i="2"/>
  <c r="AL112" i="2"/>
  <c r="AG38" i="2"/>
  <c r="AI38" i="2" s="1"/>
  <c r="AM79" i="2"/>
  <c r="AG66" i="2"/>
  <c r="AI66" i="2" s="1"/>
  <c r="AM66" i="2"/>
  <c r="S41" i="2"/>
  <c r="S15" i="2" s="1"/>
  <c r="S97" i="2" s="1"/>
  <c r="S99" i="2" s="1"/>
  <c r="AL81" i="2"/>
  <c r="AG81" i="2"/>
  <c r="AI81" i="2" s="1"/>
  <c r="AM83" i="2"/>
  <c r="AA59" i="2"/>
  <c r="AE59" i="2" s="1"/>
  <c r="AM59" i="2" s="1"/>
  <c r="V17" i="2"/>
  <c r="V16" i="2" s="1"/>
  <c r="U15" i="2"/>
  <c r="U97" i="2" s="1"/>
  <c r="U99" i="2" s="1"/>
  <c r="V100" i="2" s="1"/>
  <c r="Z94" i="2"/>
  <c r="W56" i="2"/>
  <c r="W41" i="2" s="1"/>
  <c r="W15" i="2" s="1"/>
  <c r="W97" i="2" s="1"/>
  <c r="W99" i="2" s="1"/>
  <c r="W100" i="2" s="1"/>
  <c r="AH41" i="2"/>
  <c r="R56" i="2"/>
  <c r="R41" i="2" s="1"/>
  <c r="AA19" i="2"/>
  <c r="AG83" i="2"/>
  <c r="AI83" i="2" s="1"/>
  <c r="AM81" i="2"/>
  <c r="X94" i="2"/>
  <c r="O99" i="2"/>
  <c r="R97" i="2"/>
  <c r="R100" i="2"/>
  <c r="J4" i="2"/>
  <c r="J3" i="2"/>
  <c r="AH98" i="2"/>
  <c r="AM7" i="2"/>
  <c r="AG22" i="2"/>
  <c r="AI22" i="2" s="1"/>
  <c r="AL22" i="2"/>
  <c r="AG28" i="2"/>
  <c r="AI28" i="2" s="1"/>
  <c r="AL28" i="2"/>
  <c r="AG77" i="2"/>
  <c r="AI77" i="2" s="1"/>
  <c r="AL77" i="2"/>
  <c r="AA115" i="2"/>
  <c r="AG69" i="2"/>
  <c r="AI69" i="2" s="1"/>
  <c r="AL69" i="2"/>
  <c r="AE58" i="2"/>
  <c r="AA61" i="2"/>
  <c r="AG49" i="2"/>
  <c r="AI49" i="2" s="1"/>
  <c r="AL49" i="2"/>
  <c r="AL34" i="2"/>
  <c r="AG34" i="2"/>
  <c r="AI34" i="2" s="1"/>
  <c r="AM34" i="2"/>
  <c r="AA25" i="2"/>
  <c r="AG37" i="2"/>
  <c r="AI37" i="2" s="1"/>
  <c r="AL37" i="2"/>
  <c r="AA102" i="2"/>
  <c r="AA45" i="2"/>
  <c r="AE46" i="2"/>
  <c r="AG64" i="2"/>
  <c r="AI64" i="2" s="1"/>
  <c r="AL64" i="2"/>
  <c r="AE19" i="2"/>
  <c r="AA18" i="2"/>
  <c r="AI113" i="2"/>
  <c r="AE115" i="2"/>
  <c r="AM108" i="2"/>
  <c r="AG108" i="2"/>
  <c r="AL108" i="2"/>
  <c r="AL73" i="2"/>
  <c r="AG73" i="2"/>
  <c r="AI73" i="2" s="1"/>
  <c r="AM73" i="2"/>
  <c r="AM111" i="2"/>
  <c r="AA91" i="2"/>
  <c r="AE91" i="2" s="1"/>
  <c r="AL95" i="2"/>
  <c r="AM95" i="2"/>
  <c r="AG95" i="2"/>
  <c r="AI95" i="2" s="1"/>
  <c r="AG88" i="2"/>
  <c r="AI88" i="2" s="1"/>
  <c r="AL88" i="2"/>
  <c r="AA55" i="2"/>
  <c r="AG36" i="2"/>
  <c r="AI36" i="2" s="1"/>
  <c r="AL36" i="2"/>
  <c r="AG29" i="2"/>
  <c r="AI29" i="2" s="1"/>
  <c r="AL29" i="2"/>
  <c r="AM22" i="2"/>
  <c r="AE43" i="2"/>
  <c r="AL44" i="2"/>
  <c r="AL43" i="2" s="1"/>
  <c r="AG44" i="2"/>
  <c r="AM44" i="2"/>
  <c r="AM43" i="2" s="1"/>
  <c r="AL30" i="2"/>
  <c r="AM30" i="2"/>
  <c r="AG30" i="2"/>
  <c r="AI30" i="2" s="1"/>
  <c r="AA68" i="2"/>
  <c r="AE68" i="2" s="1"/>
  <c r="AB99" i="2"/>
  <c r="AB120" i="2"/>
  <c r="AA89" i="2"/>
  <c r="AE90" i="2"/>
  <c r="AG65" i="2"/>
  <c r="AI65" i="2" s="1"/>
  <c r="AL65" i="2"/>
  <c r="AF102" i="2"/>
  <c r="AE102" i="2"/>
  <c r="AA76" i="2"/>
  <c r="Y75" i="2"/>
  <c r="Y56" i="2" s="1"/>
  <c r="Y41" i="2" s="1"/>
  <c r="Y96" i="2" s="1"/>
  <c r="AE72" i="2"/>
  <c r="AA71" i="2"/>
  <c r="V56" i="2"/>
  <c r="V41" i="2" s="1"/>
  <c r="V15" i="2" s="1"/>
  <c r="V97" i="2" s="1"/>
  <c r="V99" i="2" s="1"/>
  <c r="AM64" i="2"/>
  <c r="AG54" i="2"/>
  <c r="AL54" i="2"/>
  <c r="AL53" i="2" s="1"/>
  <c r="AG32" i="2"/>
  <c r="AI32" i="2" s="1"/>
  <c r="AL32" i="2"/>
  <c r="R17" i="2"/>
  <c r="AG9" i="2"/>
  <c r="AG8" i="2" s="1"/>
  <c r="AG7" i="2" s="1"/>
  <c r="AE8" i="2"/>
  <c r="AE7" i="2" s="1"/>
  <c r="AL9" i="2"/>
  <c r="AM28" i="2"/>
  <c r="AL20" i="2"/>
  <c r="AM20" i="2"/>
  <c r="AG20" i="2"/>
  <c r="AI20" i="2" s="1"/>
  <c r="Y17" i="2"/>
  <c r="Y16" i="2" s="1"/>
  <c r="AL59" i="2" l="1"/>
  <c r="AG59" i="2"/>
  <c r="AI59" i="2" s="1"/>
  <c r="AA57" i="2"/>
  <c r="AA94" i="2"/>
  <c r="AD94" i="2" s="1"/>
  <c r="X56" i="2"/>
  <c r="X41" i="2" s="1"/>
  <c r="X15" i="2" s="1"/>
  <c r="X97" i="2" s="1"/>
  <c r="X99" i="2" s="1"/>
  <c r="AC94" i="2"/>
  <c r="Z56" i="2"/>
  <c r="Z41" i="2" s="1"/>
  <c r="Z15" i="2" s="1"/>
  <c r="AE45" i="2"/>
  <c r="AG46" i="2"/>
  <c r="AM46" i="2"/>
  <c r="AM45" i="2" s="1"/>
  <c r="AL46" i="2"/>
  <c r="AL45" i="2" s="1"/>
  <c r="AL42" i="2" s="1"/>
  <c r="AA60" i="2"/>
  <c r="AE61" i="2"/>
  <c r="Y15" i="2"/>
  <c r="Y97" i="2" s="1"/>
  <c r="Y99" i="2" s="1"/>
  <c r="R16" i="2"/>
  <c r="AA75" i="2"/>
  <c r="AE76" i="2"/>
  <c r="AE89" i="2"/>
  <c r="AG90" i="2"/>
  <c r="AL90" i="2"/>
  <c r="AL89" i="2" s="1"/>
  <c r="AM90" i="2"/>
  <c r="AG68" i="2"/>
  <c r="AI68" i="2" s="1"/>
  <c r="AL68" i="2"/>
  <c r="AI44" i="2"/>
  <c r="AI43" i="2" s="1"/>
  <c r="AG43" i="2"/>
  <c r="AE55" i="2"/>
  <c r="AA53" i="2"/>
  <c r="AG91" i="2"/>
  <c r="AI91" i="2" s="1"/>
  <c r="AL91" i="2"/>
  <c r="AM91" i="2"/>
  <c r="AE121" i="2"/>
  <c r="AM115" i="2"/>
  <c r="AM121" i="2" s="1"/>
  <c r="AM122" i="2" s="1"/>
  <c r="AG19" i="2"/>
  <c r="AE18" i="2"/>
  <c r="AL19" i="2"/>
  <c r="AM19" i="2"/>
  <c r="AA42" i="2"/>
  <c r="AA56" i="2"/>
  <c r="AA121" i="2"/>
  <c r="AE116" i="2"/>
  <c r="AD116" i="2"/>
  <c r="AG98" i="2"/>
  <c r="AG11" i="2"/>
  <c r="AM68" i="2"/>
  <c r="AA24" i="2"/>
  <c r="AA17" i="2" s="1"/>
  <c r="AA16" i="2" s="1"/>
  <c r="AE25" i="2"/>
  <c r="AG58" i="2"/>
  <c r="AL58" i="2"/>
  <c r="AE57" i="2"/>
  <c r="AM58" i="2"/>
  <c r="Q102" i="2"/>
  <c r="R99" i="2"/>
  <c r="AE98" i="2"/>
  <c r="AE11" i="2"/>
  <c r="AL7" i="2"/>
  <c r="AI54" i="2"/>
  <c r="AG72" i="2"/>
  <c r="AL72" i="2"/>
  <c r="AL71" i="2" s="1"/>
  <c r="AE71" i="2"/>
  <c r="AM72" i="2"/>
  <c r="AM71" i="2" s="1"/>
  <c r="AL102" i="2"/>
  <c r="AI108" i="2"/>
  <c r="AG117" i="2"/>
  <c r="Z97" i="2" l="1"/>
  <c r="AF94" i="2"/>
  <c r="AC56" i="2"/>
  <c r="AC41" i="2" s="1"/>
  <c r="AC15" i="2" s="1"/>
  <c r="AH15" i="2" s="1"/>
  <c r="AH97" i="2" s="1"/>
  <c r="AH99" i="2" s="1"/>
  <c r="AM89" i="2"/>
  <c r="AG94" i="2"/>
  <c r="AJ94" i="2" s="1"/>
  <c r="AD56" i="2"/>
  <c r="AD41" i="2" s="1"/>
  <c r="AD96" i="2" s="1"/>
  <c r="AL98" i="2"/>
  <c r="AM98" i="2"/>
  <c r="AE24" i="2"/>
  <c r="AE17" i="2" s="1"/>
  <c r="AG25" i="2"/>
  <c r="AL25" i="2"/>
  <c r="AL24" i="2" s="1"/>
  <c r="AM25" i="2"/>
  <c r="AM24" i="2" s="1"/>
  <c r="AL18" i="2"/>
  <c r="AM18" i="2"/>
  <c r="AE60" i="2"/>
  <c r="AE56" i="2" s="1"/>
  <c r="AG61" i="2"/>
  <c r="AL61" i="2"/>
  <c r="AL60" i="2" s="1"/>
  <c r="AM61" i="2"/>
  <c r="AM60" i="2" s="1"/>
  <c r="AI46" i="2"/>
  <c r="AI45" i="2" s="1"/>
  <c r="AG45" i="2"/>
  <c r="AI72" i="2"/>
  <c r="AI71" i="2" s="1"/>
  <c r="AG71" i="2"/>
  <c r="AM11" i="2"/>
  <c r="AL11" i="2"/>
  <c r="AG57" i="2"/>
  <c r="AI58" i="2"/>
  <c r="AM76" i="2"/>
  <c r="AM75" i="2" s="1"/>
  <c r="AG76" i="2"/>
  <c r="AL76" i="2"/>
  <c r="AL75" i="2" s="1"/>
  <c r="AE75" i="2"/>
  <c r="AA41" i="2"/>
  <c r="AA15" i="2" s="1"/>
  <c r="AA97" i="2" s="1"/>
  <c r="AI19" i="2"/>
  <c r="AG18" i="2"/>
  <c r="AG89" i="2"/>
  <c r="AI90" i="2"/>
  <c r="AI89" i="2" s="1"/>
  <c r="R15" i="2"/>
  <c r="AG55" i="2"/>
  <c r="AL55" i="2"/>
  <c r="AM55" i="2"/>
  <c r="AM53" i="2" s="1"/>
  <c r="AM42" i="2" s="1"/>
  <c r="AE53" i="2"/>
  <c r="AE42" i="2" s="1"/>
  <c r="AM94" i="2" l="1"/>
  <c r="AJ56" i="2"/>
  <c r="AJ41" i="2" s="1"/>
  <c r="Z99" i="2"/>
  <c r="AA100" i="2"/>
  <c r="AM56" i="2"/>
  <c r="AM41" i="2" s="1"/>
  <c r="AD15" i="2"/>
  <c r="AD97" i="2" s="1"/>
  <c r="AD99" i="2" s="1"/>
  <c r="AD120" i="2" s="1"/>
  <c r="AD122" i="2" s="1"/>
  <c r="AC97" i="2"/>
  <c r="AE41" i="2"/>
  <c r="AI94" i="2"/>
  <c r="AL94" i="2" s="1"/>
  <c r="AL56" i="2" s="1"/>
  <c r="AL41" i="2" s="1"/>
  <c r="AF56" i="2"/>
  <c r="AF41" i="2" s="1"/>
  <c r="AF15" i="2" s="1"/>
  <c r="AF97" i="2" s="1"/>
  <c r="AA120" i="2"/>
  <c r="AA99" i="2"/>
  <c r="AI76" i="2"/>
  <c r="AI75" i="2" s="1"/>
  <c r="AG75" i="2"/>
  <c r="AI18" i="2"/>
  <c r="AI61" i="2"/>
  <c r="AI60" i="2" s="1"/>
  <c r="AI56" i="2" s="1"/>
  <c r="AG60" i="2"/>
  <c r="AG56" i="2" s="1"/>
  <c r="AL17" i="2"/>
  <c r="AE16" i="2"/>
  <c r="AM17" i="2"/>
  <c r="AI25" i="2"/>
  <c r="AI24" i="2" s="1"/>
  <c r="AG24" i="2"/>
  <c r="AG17" i="2" s="1"/>
  <c r="AI55" i="2"/>
  <c r="AI53" i="2" s="1"/>
  <c r="AI42" i="2" s="1"/>
  <c r="AG53" i="2"/>
  <c r="AG42" i="2" s="1"/>
  <c r="AF99" i="2" l="1"/>
  <c r="AF120" i="2"/>
  <c r="AC120" i="2"/>
  <c r="AC122" i="2" s="1"/>
  <c r="AC99" i="2"/>
  <c r="AD100" i="2" s="1"/>
  <c r="AE100" i="2"/>
  <c r="AL100" i="2" s="1"/>
  <c r="AI41" i="2"/>
  <c r="AG16" i="2"/>
  <c r="AI17" i="2"/>
  <c r="AL16" i="2"/>
  <c r="AE15" i="2"/>
  <c r="AM16" i="2"/>
  <c r="AG41" i="2"/>
  <c r="AG125" i="2"/>
  <c r="AA122" i="2"/>
  <c r="AE124" i="2" s="1"/>
  <c r="AE97" i="2" l="1"/>
  <c r="AL15" i="2"/>
  <c r="AM15" i="2"/>
  <c r="AG15" i="2"/>
  <c r="AG97" i="2" s="1"/>
  <c r="AI16" i="2"/>
  <c r="AG120" i="2" l="1"/>
  <c r="AG99" i="2"/>
  <c r="AI99" i="2" s="1"/>
  <c r="AI97" i="2"/>
  <c r="AE120" i="2"/>
  <c r="AE122" i="2" s="1"/>
  <c r="AE99" i="2"/>
  <c r="AL97" i="2"/>
  <c r="AM97" i="2"/>
  <c r="AL99" i="2" l="1"/>
  <c r="AM99" i="2"/>
  <c r="AH120" i="2"/>
  <c r="AB115" i="2" l="1"/>
  <c r="AB121" i="2" s="1"/>
  <c r="AB122" i="2" s="1"/>
  <c r="AD124" i="2" l="1"/>
  <c r="AF124" i="2"/>
  <c r="AL110" i="2"/>
  <c r="AG110" i="2"/>
  <c r="AI110" i="2" l="1"/>
  <c r="AG111" i="2"/>
  <c r="AI111" i="2" s="1"/>
  <c r="AF115" i="2"/>
  <c r="AG116" i="2" l="1"/>
  <c r="AF121" i="2"/>
  <c r="AL115" i="2"/>
  <c r="AG115" i="2"/>
  <c r="AG121" i="2" s="1"/>
  <c r="AG122" i="2" s="1"/>
  <c r="AH121" i="2" l="1"/>
  <c r="AG124" i="2"/>
  <c r="AF122" i="2"/>
  <c r="AI115" i="2"/>
  <c r="AH122" i="2" l="1"/>
  <c r="AG126" i="2"/>
  <c r="AF126" i="2" s="1"/>
  <c r="AE126" i="2"/>
</calcChain>
</file>

<file path=xl/comments1.xml><?xml version="1.0" encoding="utf-8"?>
<comments xmlns="http://schemas.openxmlformats.org/spreadsheetml/2006/main">
  <authors>
    <author>Julian Mauricio Martínez</author>
  </authors>
  <commentList>
    <comment ref="Z77" authorId="0">
      <text>
        <r>
          <rPr>
            <b/>
            <sz val="9"/>
            <color indexed="81"/>
            <rFont val="Tahoma"/>
            <family val="2"/>
          </rPr>
          <t>Julian Mauricio Martínez:</t>
        </r>
        <r>
          <rPr>
            <sz val="9"/>
            <color indexed="81"/>
            <rFont val="Tahoma"/>
            <family val="2"/>
          </rPr>
          <t xml:space="preserve">
para pagar a CISA S:A:</t>
        </r>
      </text>
    </comment>
    <comment ref="Z85" authorId="0">
      <text>
        <r>
          <rPr>
            <b/>
            <sz val="9"/>
            <color indexed="81"/>
            <rFont val="Tahoma"/>
            <family val="2"/>
          </rPr>
          <t>Julian Mauricio Martínez:</t>
        </r>
        <r>
          <rPr>
            <sz val="9"/>
            <color indexed="81"/>
            <rFont val="Tahoma"/>
            <family val="2"/>
          </rPr>
          <t xml:space="preserve">
ADCION ACTUAL CONTRATO ABC HASTA 15 MAYO.</t>
        </r>
      </text>
    </comment>
  </commentList>
</comments>
</file>

<file path=xl/comments2.xml><?xml version="1.0" encoding="utf-8"?>
<comments xmlns="http://schemas.openxmlformats.org/spreadsheetml/2006/main">
  <authors>
    <author>Gabriela Diaz Galindo</author>
  </authors>
  <commentList>
    <comment ref="A19" authorId="0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Conservar la secuencia del número de orden con la que se identificará la necesidad que se registre en el formato.</t>
        </r>
      </text>
    </comment>
    <comment ref="C19" authorId="0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Identificar la dependencia o  área que reporta las necesidades</t>
        </r>
      </text>
    </comment>
    <comment ref="D19" authorId="0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Establecer los años de las vigencias sobre los cuales se registrará la información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Describir el bien, servicio u obra pública a adquirir. La descripción debe ser concreta y resumida que permita a los oferentes identificar la necesidad, sin que deba registrarse con precisión el objeto del posible contrato y las obligaciones del mismo.</t>
        </r>
      </text>
    </comment>
    <comment ref="F19" authorId="0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Establecer la unidad de medida del bien, servicio u obra pública.</t>
        </r>
      </text>
    </comment>
    <comment ref="G19" authorId="0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Establecer la cantidad de la necesidad requerida</t>
        </r>
      </text>
    </comment>
    <comment ref="H19" authorId="0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Fecha estimada para  el inicio del proceso de la contratación para la provisión del bien, obra o servicio.</t>
        </r>
      </text>
    </comment>
    <comment ref="I19" authorId="0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Definir el tiempo de duración de la contratación en meses.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Determinar el tipo de contratación requerida. Consulte con el Grupo de Gestión Contractual.</t>
        </r>
      </text>
    </comment>
  </commentList>
</comments>
</file>

<file path=xl/sharedStrings.xml><?xml version="1.0" encoding="utf-8"?>
<sst xmlns="http://schemas.openxmlformats.org/spreadsheetml/2006/main" count="3547" uniqueCount="625">
  <si>
    <t>PLAN ANUAL DE ADQUISICIONES 2019 DAFP</t>
  </si>
  <si>
    <t>A. INFORMACIÓN GENERAL DE LA ENTIDAD</t>
  </si>
  <si>
    <t>Nombre</t>
  </si>
  <si>
    <t>DEPARTAMENTO ADMINISTRATIVO DE LA FUNCION PUBLICA</t>
  </si>
  <si>
    <t xml:space="preserve">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fiscal, y que el Estado cuente con información suficiente para realizar compras coordinadas. </t>
  </si>
  <si>
    <t>Dirección</t>
  </si>
  <si>
    <t>Carrera 6 No. 12 - 62</t>
  </si>
  <si>
    <t>Teléfono</t>
  </si>
  <si>
    <t xml:space="preserve"> </t>
  </si>
  <si>
    <t>Página web</t>
  </si>
  <si>
    <t>www.funcionpublica.gov.co</t>
  </si>
  <si>
    <t>Misión y visión</t>
  </si>
  <si>
    <t xml:space="preserve">Fortalecer la gestión de las Entidades Públicas Nacionales y Territoriales,  mejorar el  desempeño de los servidores públicos al servicio del Estado, contribuir al cumplimiento de los compromisos del gobierno con el ciudadano y aumentar la confianza en la administración pública y en sus servidores. En 2026 seremos reconocidos nacional e internacionalmente como la entidad líder en la innovación, transparencia y eficiencia de la gestión pública. </t>
  </si>
  <si>
    <t>rubros DEL Paa</t>
  </si>
  <si>
    <t>Valores estimados</t>
  </si>
  <si>
    <t>valores contratados</t>
  </si>
  <si>
    <t>valores pendientes de contratar</t>
  </si>
  <si>
    <t>Perspectiva estratégica</t>
  </si>
  <si>
    <t>Enaltecer al servidor público y su labor y Consolidar una gestión pública moderna, eficiente, transparente, focalizada y participativa al servicio de los ciudadanos.</t>
  </si>
  <si>
    <t xml:space="preserve">FUNCIONAMIENTO </t>
  </si>
  <si>
    <t>Información de contacto</t>
  </si>
  <si>
    <t>Julián Mauricio Martínez Alvarado - Coordinador Grupo Gestion Administrativa 
Doris Atahualpa Polanco - Coordinadora Grupo de Gestión Contractual</t>
  </si>
  <si>
    <t xml:space="preserve">El Plan Anual de Adquisiciones es un documento de naturaleza informativa y las adquisiciones incluidas en el mismo pueden ser canceladas, revisadas o modificadas. Esta información no representa compromiso u obligación alguna por parte de la entidad estatal ni la compromete a adquirir los bienes, obras y servicios en él señalados. </t>
  </si>
  <si>
    <t>INVERSION ESTIMADO</t>
  </si>
  <si>
    <t>Valor total del PAA</t>
  </si>
  <si>
    <t>TOTALES</t>
  </si>
  <si>
    <t>Límite de contratación menor cuantía</t>
  </si>
  <si>
    <t>231´872.481</t>
  </si>
  <si>
    <t>VERIFICA</t>
  </si>
  <si>
    <t>Límite de contratación mínima cuantía</t>
  </si>
  <si>
    <t>23´187.248</t>
  </si>
  <si>
    <t>Fecha de última actualización del PAA</t>
  </si>
  <si>
    <t>B. ADQUISICIONES PLANEADAS</t>
  </si>
  <si>
    <t>A</t>
  </si>
  <si>
    <t>B</t>
  </si>
  <si>
    <t>C</t>
  </si>
  <si>
    <t>No de Orden o línea</t>
  </si>
  <si>
    <t>Nombre producto (llave articuladora) Solo para proyectos de inversión.</t>
  </si>
  <si>
    <t>Dependencia o área</t>
  </si>
  <si>
    <t>Códigos UNSPSC</t>
  </si>
  <si>
    <t>Descripción del bien o servicio</t>
  </si>
  <si>
    <t>Unidad de Medida</t>
  </si>
  <si>
    <t>Cantidad estimada</t>
  </si>
  <si>
    <t>Fecha estimada de inicio de proceso de selección</t>
  </si>
  <si>
    <t>Duración estimada del contrato  en meses</t>
  </si>
  <si>
    <t xml:space="preserve">Modalidad de selección </t>
  </si>
  <si>
    <t>Fuente de los recursos</t>
  </si>
  <si>
    <t xml:space="preserve">Rubros </t>
  </si>
  <si>
    <t>Valor  total estimado</t>
  </si>
  <si>
    <t>Valor total estimado en la vigencia</t>
  </si>
  <si>
    <t>¿Requiere vigencias futuras?</t>
  </si>
  <si>
    <t>Estado de solicitud de vigencias futuras</t>
  </si>
  <si>
    <t>Datos de contacto del responsable</t>
  </si>
  <si>
    <t>No. 
CTO</t>
  </si>
  <si>
    <t xml:space="preserve">CONTRATISTA </t>
  </si>
  <si>
    <t xml:space="preserve">FECHA DE SUSCRIPCION </t>
  </si>
  <si>
    <t>OBJETO</t>
  </si>
  <si>
    <t>TIPO DE CONTRATO</t>
  </si>
  <si>
    <t>VALOR TOTAL DEL CTO2</t>
  </si>
  <si>
    <t>ADICION  O REDUCCION AL CONTRATO EN $</t>
  </si>
  <si>
    <t>VALOR NETO DEL CONTRATO VIGENCIA 2018</t>
  </si>
  <si>
    <t>FORMA DE PAGO</t>
  </si>
  <si>
    <t>CDP</t>
  </si>
  <si>
    <t>PLAZO DE EJECUCION</t>
  </si>
  <si>
    <t>FECHA DE INICIO</t>
  </si>
  <si>
    <t>FECHA DE TERMINACION</t>
  </si>
  <si>
    <t>SUPERVISOR</t>
  </si>
  <si>
    <t xml:space="preserve">AREA DEL SUPERVISOR </t>
  </si>
  <si>
    <t>Grupo de Gestión Administrativa</t>
  </si>
  <si>
    <t>Adquisición de llantas, necesarias para el normal funcionamiento del parque automotor de la FUNCION PUBLICA</t>
  </si>
  <si>
    <t>GLOBAL</t>
  </si>
  <si>
    <t>FEBRERO</t>
  </si>
  <si>
    <t>GRANDES SUPERFICIES</t>
  </si>
  <si>
    <t>FUNCIONAMIENTO</t>
  </si>
  <si>
    <t>A-02-02-01-003-006-01  LLANTAS DE CAUCHO Y NEUMÁTICOS (CÁMARAS DE AIRE)</t>
  </si>
  <si>
    <t>NO</t>
  </si>
  <si>
    <t>N/A</t>
  </si>
  <si>
    <t>JULIÁN MAURICIO MARTíNEZ Ext. 400 jmartinez@funcionpublica.gov.co</t>
  </si>
  <si>
    <t xml:space="preserve">44122101 44121503 44121605 44121612 44121615 44121618 44121619 44121621 44121630 44121634 44121701 44121702 44121704 44121706 44121716 44121804 44121902 44121905 44122003 44122011 44122104 44122107 </t>
  </si>
  <si>
    <t xml:space="preserve">Adquisición  de la Papelería, utiles de escritorio y Oficina para el uso de las dependencias de la Función Pública. </t>
  </si>
  <si>
    <t>JUNIO</t>
  </si>
  <si>
    <t>ACUERDO MARCO DE PRECIOS</t>
  </si>
  <si>
    <t>A-02-02-01-003-002-01 PASTA DE PAPEL, PAPEL Y CARTÓN</t>
  </si>
  <si>
    <t xml:space="preserve">Adquisición  y suministro de tóner y cartuchos para impresoras. </t>
  </si>
  <si>
    <t>MARZO</t>
  </si>
  <si>
    <t>A-02-02-01-003-005-01 PINTURAS Y BARNICES Y PRODUCTOS RELACIONADOS; COLORES PARA LA PINTURA ARTÍSTICA; TINTAS</t>
  </si>
  <si>
    <t>AGOSTO</t>
  </si>
  <si>
    <t>Prestar el  servicio de mantenimiento preventivo y correctivo, incluido el suministro e instalación de repuestos, a DOS (2) de los ascensores instalados en el edificio sede del Departamento Administrativo de la Función Pública, ubicado en la carrera 6 N° 12- 62 de la cuidad de Bogotá D.C</t>
  </si>
  <si>
    <t>MENOR CUANTÍA</t>
  </si>
  <si>
    <t>A-02-02-02-008-007-01 SERVICIOS DE MANTENIMIENTO Y REPARACIÓN DE PRODUCTOS METÁLICOS ELABORADOS, MAQUINARIA Y EQUIPO</t>
  </si>
  <si>
    <t>SI</t>
  </si>
  <si>
    <t>PENDIENTE</t>
  </si>
  <si>
    <t>Prestacion del servicio de Aseo y Cafeteria para el edificio Sede del Departamento</t>
  </si>
  <si>
    <t>NOVIEMBRE</t>
  </si>
  <si>
    <t xml:space="preserve">ACUERDO MARCO DE PRECIOS </t>
  </si>
  <si>
    <t>A-02-02-02-008-005-03 SERVICIOS DE LIMPIEZA</t>
  </si>
  <si>
    <t>Adquisición de SOAT</t>
  </si>
  <si>
    <t>ENERO</t>
  </si>
  <si>
    <t>A-02-02-02-007-001-03-5-07 SERVICIOS DE SEGURO OBLIGATORIO DE ACCIDENTES DE TRÁNSITO (SOAT)</t>
  </si>
  <si>
    <t>Transporte de vehículo automotor en cama baja a la ciudad de Bogotá.</t>
  </si>
  <si>
    <t>MÍNIMA CUANTÍA</t>
  </si>
  <si>
    <t>A-02-02-02-006-005  SERVICIOS DE TRANSPORTE DE CARGA</t>
  </si>
  <si>
    <t>Contratar el servicio de Mantenimiento y cargue de extintores de la Función Pública, incluidos repuestos.</t>
  </si>
  <si>
    <t>A-02-02-02-008-007-01-5 SERVICIOS DE MANTENIMIENTO Y REPARACIÓN DE OTRA MAQUINARIA Y OTRO EQUIPO</t>
  </si>
  <si>
    <t>JULIO</t>
  </si>
  <si>
    <t>72101510
72101511   
72101509
72101506
72101507</t>
  </si>
  <si>
    <t xml:space="preserve">Revisión, mantenimiento preventivo y correctivo de los sistemas de sonido ambiental- sonido del auditorio, hidráulico, de detección y extinción de incendios y sanitario . </t>
  </si>
  <si>
    <t>Reparaciones locativas edificio sede</t>
  </si>
  <si>
    <t>A-02-02-02-005-004-02-9 SERVICIOS GENERALES DE CONSTRUCCIÓN DE OTRAS OBRAS DE INGENIERÍA CIVIL</t>
  </si>
  <si>
    <t>27110000
26121600
39121700
39101800
39101600
31201500
39111800
46171500
27112800
31161500
12352300
23131500
31210000
30151800
39111800</t>
  </si>
  <si>
    <t>Adquirir herramientas y materiales metálicos de ferretería para el mantenimiento preventivo y correctivo del inmueble del Departamento</t>
  </si>
  <si>
    <t>MAYO</t>
  </si>
  <si>
    <t>A-02-02-01-004-002 PRODUCTOS METÁLICOS ELABORADOS (EXCEPTO MAQUINARIA Y EQUIPO)</t>
  </si>
  <si>
    <t>Adquirir herramientas y materiales de ferretería para el mantenimiento preventivo y correctivo del inmueble del Departamento</t>
  </si>
  <si>
    <t>A-02-02-01-003-007 VIDRIO Y PRODUCTOS DE VIDRIO Y OTROS PRODUCTOS NO METÁLICOS N.C.P.</t>
  </si>
  <si>
    <t xml:space="preserve">Adquisición del programa de seguros de responsabilidad civil para los vehículos de la entidad </t>
  </si>
  <si>
    <t>A-02-02-02-007-001-03-5-05 SERVICIOS DE SEGUROS GENERALES DE RESPONSABILIDAD CIVIL</t>
  </si>
  <si>
    <t>Soporte y Mantenimiento del sistema de turnos web del edificio sede de Función Pública</t>
  </si>
  <si>
    <t>CONTRATACIÓN DIRECTA</t>
  </si>
  <si>
    <t>Oficina de Tecnologías de la Información y las Comunicaciones</t>
  </si>
  <si>
    <t>Adquisición de perifericos</t>
  </si>
  <si>
    <t>A-02-01-01-004-005-02 MAQUINARIA DE INFORMÁTICA Y SUS PARTES, PIEZAS Y ACCESORIOS</t>
  </si>
  <si>
    <t>JULIO CÉSAR RIVERA  EXT. 501
jrivera@funcionpublica.gov.co</t>
  </si>
  <si>
    <t>Adquisición de Unidades de Imagen para Impresoras</t>
  </si>
  <si>
    <t>ABRIL</t>
  </si>
  <si>
    <t>A-02-02-01-007 02 PASTA O PULPA, PAPEL Y PRODUCTOS DE PAPEL; IMPRESOS Y ARTÍCULOS RELACIONADOS</t>
  </si>
  <si>
    <t>Adquisición de sillas ergonómicas para el personal del Departamento</t>
  </si>
  <si>
    <t>A-02-01-01-003-08-01-1 ASIENTOS</t>
  </si>
  <si>
    <t>43211714
44103206</t>
  </si>
  <si>
    <t xml:space="preserve">Soporte técnico y mantenimiento del sistema biométrico del Departamento </t>
  </si>
  <si>
    <t>Soporte técnico y mantenimiento preventivo y correctico de los equipos de computo y dispositivos tecnológicos, con soporte técnico, suministro de repuestos y personal de apoyo en sitio para el Departamento Administrativo de la Función Pública.</t>
  </si>
  <si>
    <t>A-02-02-02-008-007-01-3 SERVICIOS DE MANTENIMIENTO Y REPARACIÓN DE COMPUTADORES Y EQUIPO PERIFÉRICO</t>
  </si>
  <si>
    <t>78111502
90121502</t>
  </si>
  <si>
    <t>Tiquetes aereos nacionales</t>
  </si>
  <si>
    <t>A-02-02-02-006-004 SERVICIOS DE TRANSPORTE DE PASAJEROS</t>
  </si>
  <si>
    <t>Dirección de Desarrollo Organizacional</t>
  </si>
  <si>
    <t>INVERSIÓN</t>
  </si>
  <si>
    <t>C-0505-1000-1 RECURSO 11 - CSF DESARROLLO Y FORTALECIM DE CAPACIDADES DE LAS ENTIDADES TERRITORIALES DE LA CIRCUNSCRIPCION NACIONAL</t>
  </si>
  <si>
    <t>JUAN PABLO REMOLINA  EXT. 821
jremolina@funcionpublica.gov.co</t>
  </si>
  <si>
    <t>43222600 43221700 43202200 43211800 26121600 23251800</t>
  </si>
  <si>
    <t>Suministro e instalación de cableado estructurado en el edificio sede del DAFP:</t>
  </si>
  <si>
    <t>A-02-02-02-005-004-06 SERVICIOS DE INSTALACIONES</t>
  </si>
  <si>
    <t>Grupo de Gestión Documental</t>
  </si>
  <si>
    <t>55121503
44103124
44121634</t>
  </si>
  <si>
    <t xml:space="preserve">Rótulos presaplique REF 3611 Tamaño 107.9 x 46.5 mm
Rollo cinta térmica Datamax mclass
Rollo de sticker para impresora Datamax mclass
</t>
  </si>
  <si>
    <t>JUDY MAGALI RODRÍGUEZ SANTANA EXT. 420
jrodriguez@funcionpublica.gov.co</t>
  </si>
  <si>
    <t>Grupo de Gestión Humana</t>
  </si>
  <si>
    <t>53101902 53102102
53101904 53111501
 53111601 53111601
46181503 46181604</t>
  </si>
  <si>
    <t xml:space="preserve">Adquisición de la dotación de labor y elementos de trabajo 
(vestidos, hombre, vestidos mujer, calzado, batas, overoles y botas, 
dotación (brigadistas)) para los servidores de la Función Pública. </t>
  </si>
  <si>
    <t>A-02-02-01-002-008 DOTACIÓN (PRENDAS DE VESTIR Y CALZADO)</t>
  </si>
  <si>
    <t>LUZ MARY RIAÑO CARMARGO EXT. 530
lriano@funcionpublica.gov.co</t>
  </si>
  <si>
    <t>Dotacion para el personal de apoyo de la entidad (vestidos, hombre, vestidos mujer, calzado, batas, overoles y botas)</t>
  </si>
  <si>
    <t>Contratar la prestación del servicio de transporte  terrestre, para el traslado de los servidores del Departamento Administrativo de la Función Púbica y los hijos de estos.</t>
  </si>
  <si>
    <t>A-02-02-02-009-006-09 SERVICIOS DE ESPARCIMIENTO, CULTURALES Y DEPORTIVOS</t>
  </si>
  <si>
    <t>80141625
80111502</t>
  </si>
  <si>
    <t xml:space="preserve">Adquisición para la compra de incentivos pecuniarios o no pecuniarios según consideración del Comité de Capacitación y Estímulos </t>
  </si>
  <si>
    <t>Prestación de los servicios de Centro de Datos y Nube Privada</t>
  </si>
  <si>
    <t>OCTUBRE</t>
  </si>
  <si>
    <t>A-02-02-02-008-003-01-3 SERVICIOS DE TECNOLOGÍA DE LA INFORMACIÓN (TI) DE CONSULTORÍA Y DE APOYO</t>
  </si>
  <si>
    <t>Equipos de cómputo - escritorio para las áreas de la Entidad.</t>
  </si>
  <si>
    <t>Prestar el servicio de custodia, transporte y almacenamiento externo de los medios magnéticos que contienen las copias de respaldo de la información del Departamento, de acuerdo con las condiciones técnicas establecidas en los Estudios Previos</t>
  </si>
  <si>
    <t>Grupo de Gestión Financiera</t>
  </si>
  <si>
    <t>Adquisición de dispositivos de firma digital para los servidores del Departamento que son  usuarios del SIIF.</t>
  </si>
  <si>
    <t>NOHORA CONSTANZA SIABATO EXT. 430
nsiabato@funcionpublica.gov.co</t>
  </si>
  <si>
    <t>Dirección Jurídica</t>
  </si>
  <si>
    <t>Suscripción al servicio de actualización jurídica vía internet</t>
  </si>
  <si>
    <t>ARMANDO LÓPEZ CORTÉS EXT. 741
alopez@funcionpublica.gov.co</t>
  </si>
  <si>
    <t xml:space="preserve">80121500
80121600
80121700
80121800
</t>
  </si>
  <si>
    <t>Vigilancia judicial</t>
  </si>
  <si>
    <t>A-02-02-02-008 -002-01 SERVICIOS JURÍDICOS</t>
  </si>
  <si>
    <t>Comercialización de bienes muebles dados de baja - cisa</t>
  </si>
  <si>
    <t>A-02-02-02-008-003-01-1 SERVICIOS DE CONSULTORÍA EN ADMINISTRACIÓN Y SERVICIOS DE GESTIÓN</t>
  </si>
  <si>
    <t>55101519
82111900
82101500</t>
  </si>
  <si>
    <t>Publicación de Edictos y convocatorias del Departamento Administrativo de la Función Pública en un diario de amplia circulación Nacional</t>
  </si>
  <si>
    <t>A-02-02-02-008-009-01 SERVICIOS DE EDICIÓN, IMPRESIÓN Y REPRODUCCIÓN</t>
  </si>
  <si>
    <t>48102009  56101538  56101519</t>
  </si>
  <si>
    <t>MESAS PARA EL AUDITORIO DE LA ENTIDAD</t>
  </si>
  <si>
    <t>A-02-01-01-003-08-01-4 OTROS MUEBLES N.C.P.</t>
  </si>
  <si>
    <t>56112102  56112103  56101522</t>
  </si>
  <si>
    <t>SILLAS TIPO UNIVERSITARIO PARA EL AUDITORIO</t>
  </si>
  <si>
    <t>Estibas para bodega del almacén</t>
  </si>
  <si>
    <t xml:space="preserve">
44102002 
55121807
44111515
44121636
</t>
  </si>
  <si>
    <t xml:space="preserve">Adquirir elementos para la carnetización del personal de la entidad </t>
  </si>
  <si>
    <t xml:space="preserve">14111815
 82121500
 82121503
</t>
  </si>
  <si>
    <t xml:space="preserve">Servicio de impresión de carnet´s para el personal de la entidad </t>
  </si>
  <si>
    <t>52141502 - 52141501 - 42192210</t>
  </si>
  <si>
    <t xml:space="preserve">Adquisición de bienes para el bienestar de los servidores públicos de la entidad: microondas industrial </t>
  </si>
  <si>
    <t>A-02-01-01-004-006-09 OTRO EQUIPO ELÉCTRICO Y SUS PARTES Y PIEZAS</t>
  </si>
  <si>
    <t>Planta eléctrica para el edificio sede 50 kva</t>
  </si>
  <si>
    <t>A-02-01-01-004-006-01  MOTORES, GENERADORES Y TRANSFORMADORES ELÉCTRICOS Y SUS PARTES Y PIEZAS</t>
  </si>
  <si>
    <t>47121702
47121709
41111507</t>
  </si>
  <si>
    <t>Equipos y materiales para  necesidades del plan de austeridad y gestión ambiental - residuos sólidos</t>
  </si>
  <si>
    <t>A-02-02-01-003-006  PRODUCTOS DE CAUCHO Y PLÁSTICO</t>
  </si>
  <si>
    <t>55121700
55121900</t>
  </si>
  <si>
    <t>Señalización Interna del edificio</t>
  </si>
  <si>
    <t>81101600
81101617</t>
  </si>
  <si>
    <t>Certificación de inspección de acreditación  de los dos ascensores</t>
  </si>
  <si>
    <t>Avalúo comercial de bien inmuebles y bienes muebles</t>
  </si>
  <si>
    <t>81112501 
43231508</t>
  </si>
  <si>
    <t>Suscripción al servicio del software de inventarios</t>
  </si>
  <si>
    <t>C-0599-1000-5 RECURSO 11 . CSF
 TECNOLOGÍAS DE LA INFORMACIÓN</t>
  </si>
  <si>
    <t>Sedes mantenidas</t>
  </si>
  <si>
    <t>80101500
80101600
80101509</t>
  </si>
  <si>
    <t>Estudios técnicos, sistema hidráulicos, sanitarios, eléctricos y de iluminación, de extinción y detección de incendios, de seguridad, y de adecuación de fachadas y obras complementarias</t>
  </si>
  <si>
    <t>CONCURSO DE MÉRITOS</t>
  </si>
  <si>
    <t>C-0599-1000-4 RECURSO 10 - CSF MEJORAMIENTO DE LA IMAGEN Y FUNCIONALIDAD DEL EDIFICIO SEDE DEL DAFP</t>
  </si>
  <si>
    <t>Soporte técnico y mantenimiento preventivo y correctico de los aires acondicionados del auditorio de la entidad.</t>
  </si>
  <si>
    <t>Servicio de Asistencia técnica en la implementación de las políticas de Función Pública</t>
  </si>
  <si>
    <t>Oficina Asesora de Planeación</t>
  </si>
  <si>
    <t>Audiencia Publica de Rendición de Cuentas de Función Pública.</t>
  </si>
  <si>
    <t xml:space="preserve">CONTRATO INTERADMINISTRATIVO </t>
  </si>
  <si>
    <t>CARLOS FERNANDO GUZMÁN EXT. 850 
cguzman@funcionpublica.gov.co</t>
  </si>
  <si>
    <t xml:space="preserve">Evento de Planeación </t>
  </si>
  <si>
    <t>Oficina de Control Interno</t>
  </si>
  <si>
    <t>Capacitación a los servidores de la Oficina de Control Interno en mapas de aseguramiento</t>
  </si>
  <si>
    <t>A-02-02-02-009-002-09 OTROS TIPOS DE EDUCACIÓN Y SERVICIOS DE APOYO EDUCATIVO</t>
  </si>
  <si>
    <t>LUZ STELLA PATIÑO EXT. 600 lpatino@funcionpublica.gov.co</t>
  </si>
  <si>
    <t>Oficina Asesora de Comunicaciones</t>
  </si>
  <si>
    <t xml:space="preserve">Combo de Micrófono inalámbrico de solapa y de mano (H5 / 518 - 542MHz) 
</t>
  </si>
  <si>
    <t>Marzo</t>
  </si>
  <si>
    <t>A-02-01-01-004-007-03 RADIORRECEPTORES Y RECEPTORES DE TELEVISIÓN; APARATOS PARA LA GRABACIÓN Y REPRODUCCIÓN DE SONIDO Y VIDEO; MICRÓFONOS, ALTAVOCES, AMPLIFICADORES, ETC.</t>
  </si>
  <si>
    <t xml:space="preserve">DIANA MARíA BOHÓRQUEZ EXT. 520
dbohorquez@funcionpublica.gov.co </t>
  </si>
  <si>
    <t>Cargadores para cámaras de video panasonic</t>
  </si>
  <si>
    <t>A-02-01-01-004-006-04 ACUMULADORES, PILAS Y BATERÍAS PRIMARIAS Y SUS PARTES Y PIEZAS</t>
  </si>
  <si>
    <t>Grabadora digital de audio</t>
  </si>
  <si>
    <t>No</t>
  </si>
  <si>
    <t>Cables de carga para teclados y mouse Mac</t>
  </si>
  <si>
    <t>Febrero</t>
  </si>
  <si>
    <t xml:space="preserve">Flash externo para cámara fotográfica </t>
  </si>
  <si>
    <t>Servicio externo de Monitoreo de medios que permita el rastreo de infomación en medios regionales y nacionales de radio , prensa y televisón, en donde la entidad no cuenta con medios para registrarlos y conocer el impacto..</t>
  </si>
  <si>
    <t>A-02-02-02-008-004-02 SERVICIOS DE TELECOMUNICACIONES A TRAVÉS DE INTERNET</t>
  </si>
  <si>
    <t>Mantenimiento de equipos cámaras fotográficas y de video</t>
  </si>
  <si>
    <t>Dirección de Empleo Público</t>
  </si>
  <si>
    <t>Suministro de tiquetes aéreos nacionales e internacionales para el desplazamiento de los servidores y contratistas (en cuyos contratos esté pactada esta condición), del Departamento Administrativo de la Función Pública, de conformidad con las especificaciones de la ficha técnica del Acuerdo Marco de Precios.</t>
  </si>
  <si>
    <t>FRANCISCO CAMARGO SALAS EXT. 701
fcamargo@funcionpublica.gov.co</t>
  </si>
  <si>
    <t>Equipos de computo portátiles con cámara web incluida</t>
  </si>
  <si>
    <t>Grandes superficies</t>
  </si>
  <si>
    <t>Licencias Project</t>
  </si>
  <si>
    <t>A-02-02-01-004-007-08 PAQUETES DE SOFTWARE</t>
  </si>
  <si>
    <t>Ver lineamientos de la OAP</t>
  </si>
  <si>
    <t>Gobierno Digital</t>
  </si>
  <si>
    <t>Implementación de la estrategias de Gobierno Digital</t>
  </si>
  <si>
    <t>Abril</t>
  </si>
  <si>
    <t>Concurso de Méritos</t>
  </si>
  <si>
    <t>Soporte SAN HUS 110 + Nuevos Discos</t>
  </si>
  <si>
    <t>43212200
43201800
81111500
43201600</t>
  </si>
  <si>
    <t>Soporte de las SAN</t>
  </si>
  <si>
    <t>Soporte y  Baterías UPS</t>
  </si>
  <si>
    <t>32131000
39121000
81111500
32131023.</t>
  </si>
  <si>
    <t xml:space="preserve">Adquirir la suscripción de la garantía extendida para la UPS y nuevas baterías; así como el servicio de soporte, acorde a lo detallado en las condiciones técnicas </t>
  </si>
  <si>
    <t>Almacenamiento</t>
  </si>
  <si>
    <t xml:space="preserve">Adquisición de solución de almacenamiento </t>
  </si>
  <si>
    <t>Servidores y equipos de comunicaciones</t>
  </si>
  <si>
    <t>43211501
43211502</t>
  </si>
  <si>
    <t xml:space="preserve">Adquisición de servidores y equipos de comunicaciones. </t>
  </si>
  <si>
    <t>Licenciamiento SIGEP II</t>
  </si>
  <si>
    <t xml:space="preserve">Adquisición de licenciamiento para Sigep2. </t>
  </si>
  <si>
    <t>Herramienta de chat</t>
  </si>
  <si>
    <t>Herramienta de Chat para la Función Pública</t>
  </si>
  <si>
    <t>SEPTIEMBRE</t>
  </si>
  <si>
    <t>Contratación Directa</t>
  </si>
  <si>
    <t>Correo Masivo</t>
  </si>
  <si>
    <t>Solución de envío de correo masivo para Función Pública</t>
  </si>
  <si>
    <t>global</t>
  </si>
  <si>
    <t>Voz IP</t>
  </si>
  <si>
    <t>Soporte Voz IP e integración con el CRM</t>
  </si>
  <si>
    <t>Licencia TOAD</t>
  </si>
  <si>
    <t>81112200
81111500
81111800
43232300
81112500
81112501</t>
  </si>
  <si>
    <t>Suscripción a los servicios de soporte de TOAD, acorde con las Especificaciones Técnicas</t>
  </si>
  <si>
    <t>Licenciamiento Microsoft Office 365</t>
  </si>
  <si>
    <t>Adquirir la suscripción al Licenciamiento Office 365 según las características señaladas en el anexo técnico.</t>
  </si>
  <si>
    <t>Licenciamiento Microsoft Software assurance</t>
  </si>
  <si>
    <t>Adquirir la suscripción al Licenciamiento Microsoft Software Assurance según las características señaladas en el anexo técnico.</t>
  </si>
  <si>
    <t>Soporte Microsoft</t>
  </si>
  <si>
    <t>Suscripción a la bolsa de horas de servicios Microsoft, para soporte especializado y capacitación</t>
  </si>
  <si>
    <t>Licenciamiento CRM</t>
  </si>
  <si>
    <t>Renovación licenciamiento CRM</t>
  </si>
  <si>
    <t>Software de inventarios</t>
  </si>
  <si>
    <t>81112501
43231508</t>
  </si>
  <si>
    <t>Suscripción al servicio de software de inventarios</t>
  </si>
  <si>
    <t>Solución de Backup</t>
  </si>
  <si>
    <t>43233400
81111500
81111800
81112200
81112000</t>
  </si>
  <si>
    <t>Suscripción a solución de BackUP según la Ficha Técnica establecida.</t>
  </si>
  <si>
    <t>Proactivanet</t>
  </si>
  <si>
    <t>43231501
81112200
81111500
81111800
81111811</t>
  </si>
  <si>
    <t>Prestar los servicios de soporte y derechos de actualizacion de versiones, para la correcta operación de la mesa de servicio de la herramienta proactivaNET.</t>
  </si>
  <si>
    <t>Renovación Adobe Creative Cloud</t>
  </si>
  <si>
    <t>Adquirir la renovación de la suscripción del licenciamiento Suite Adobe Creative Cloud durante doce (12) meses</t>
  </si>
  <si>
    <t>Soporte y licenciamiento Linux</t>
  </si>
  <si>
    <t xml:space="preserve">81111500
81111800
81112200
</t>
  </si>
  <si>
    <t>Contratar la Suscripción al soporte y actualización del  Linux Red Hat Enterprise última versión.</t>
  </si>
  <si>
    <t>Antivirus</t>
  </si>
  <si>
    <t>81111500
81111800
81112200
43233200
43233205</t>
  </si>
  <si>
    <t>Suscripción al licenciamiento de software de antivirus</t>
  </si>
  <si>
    <t>Sistema de nómina</t>
  </si>
  <si>
    <t>Adquisición del Sistema de Información de Nómina</t>
  </si>
  <si>
    <t>C-0505 1000-2 RECURSO 11 - CSF IMPLEMENT Y FORTALECIM  DE LAS POLÍTICAS PÚBLICAS A NIVEL NACIONAL</t>
  </si>
  <si>
    <t>Sistema de contratos</t>
  </si>
  <si>
    <t xml:space="preserve">Adquisición del Sistema de Información de Contratos </t>
  </si>
  <si>
    <t>Contratación directa</t>
  </si>
  <si>
    <t>Renovación SUIT - Diseño</t>
  </si>
  <si>
    <t>Diseño y levantamiento de requerimientos del Sistema de información SUIT</t>
  </si>
  <si>
    <t>Renovación FURAG MiPG - Diseño</t>
  </si>
  <si>
    <t>Gestión del cambio / Estrategia de uso y apropiación</t>
  </si>
  <si>
    <t>Implementación de la estragia de uso y apropiación y gestión del cambio</t>
  </si>
  <si>
    <t xml:space="preserve"> UNIDAD</t>
  </si>
  <si>
    <t>Capacitación</t>
  </si>
  <si>
    <t>Contratar servicios de transferencia de conocimiento en capacidades técnicas para el equipo humano de la oficina de TIC</t>
  </si>
  <si>
    <t>Oracle Licenciamiento y soporte</t>
  </si>
  <si>
    <t>Soporte extendido SIGEP</t>
  </si>
  <si>
    <t>Soporte y suscripción Liferay</t>
  </si>
  <si>
    <t>81112200
81111500
81111800
43232300</t>
  </si>
  <si>
    <t>Suscripción al licenciamiento, servicios de soporte para las licencias del software Liferay DXP, así como entrenamiento y bolsa de horas de soporte especializado conforme lo especificado en la ficha técnica.</t>
  </si>
  <si>
    <t>Custodia de medios</t>
  </si>
  <si>
    <t>Prestar el servicio de custodia, transporte y almacenamiento externo de los medios magnéticos, de acuerdo con las condiciones técnicas establecidas en los Estudios Previos</t>
  </si>
  <si>
    <t>Nube Privada</t>
  </si>
  <si>
    <t>Prestación de los servicios de Centro de Datos y Nube privada</t>
  </si>
  <si>
    <t>C-0505-1000-1 RECURSO 11 - SSF - DESARROLLO Y FORTALECIM DE CAPACIDADES DE DE LAS ENTIDADES TERRITORIALES DE LA CIRCUNSCRIPCION NACIONAL</t>
  </si>
  <si>
    <t>Nube pública</t>
  </si>
  <si>
    <t>Prestación de los servicios de Centro de Datos y Nube pública</t>
  </si>
  <si>
    <t>Certificados digital</t>
  </si>
  <si>
    <t>Adquisición de certificados de sitio seguro</t>
  </si>
  <si>
    <t>Prestar servicios profesionales en la Dirección de Desarrollo Organizacional de Función Pública</t>
  </si>
  <si>
    <t>Prestar servicios de apoyo a la gestión en la Dirección de Desarrollo Organizacional de Función Pública</t>
  </si>
  <si>
    <t>C-0505 1000-2 RECURSO 11 - SSF - IMPLEMENT Y FORTALECIM  DE LAS POLÍTICAS PÚBLICAS A NIVEL NACIONAL</t>
  </si>
  <si>
    <t>Prestar servicios profesionales en la Dirección de Empleo Público de Función Pública</t>
  </si>
  <si>
    <t>Dirección de Gestión del Conocimiento</t>
  </si>
  <si>
    <t>Prestar servicios profesionales en la Dirección de Gestión del Conocimiento de Función Pública</t>
  </si>
  <si>
    <t>MARÍA MAGDALENA FORERO EXT. 921
mforero@funcionpublica.gov.co</t>
  </si>
  <si>
    <t>Dirección de Gestión y Desempeño Institucional</t>
  </si>
  <si>
    <t>Prestar servicios profesionales en la Dirección de Gestión y Desempeño Institucional de Función Pública</t>
  </si>
  <si>
    <t>MARÍA DEL PILAR GARCÍA EXT. 611
mpgarcia@funcionpublica.gov.co</t>
  </si>
  <si>
    <t>Prestar servicios de apoyo a la gestión en la Dirección de Gestión y Desempeño Institucional de Función Pública</t>
  </si>
  <si>
    <t>Dirección de Participación, Transparencia y Servicio al Ciudadano</t>
  </si>
  <si>
    <t>Prestar servicios profesionales en la Dirección de Participación, Transparencia y Servicio al Ciudadano de Función Pública</t>
  </si>
  <si>
    <t>FERNANDO AUGUSTO SEGURA EXT. 631
fsegura@funcionpublica.gov.co</t>
  </si>
  <si>
    <t>Dirección General</t>
  </si>
  <si>
    <t>Prestar servicios profesionales en la Dirección General de Función Pública</t>
  </si>
  <si>
    <t>SANTIAGO ARANGO CORRALES EXT. 905
sarango@funcionpublica.gov.co</t>
  </si>
  <si>
    <t>Prestar servicios de apoyo a la gestión en la Dirección General de Función Pública</t>
  </si>
  <si>
    <t>Prestar servicios profesionales en la Dirección Jurídica de Función Pública</t>
  </si>
  <si>
    <t>Prestar servicios de apoyo a la gestión en la Dirección Jurídica de Función Pública</t>
  </si>
  <si>
    <t>Subdirección</t>
  </si>
  <si>
    <t>Prestar servicios profesionales en la Subdirección de Función Pública</t>
  </si>
  <si>
    <t>JULIÁN ALBERTO TRUJILLO MARÍN EXT. 915
jtrujillo@funcionpublica.gov.co</t>
  </si>
  <si>
    <t>Prestar servicios de apoyo a la gestión en el Grupo de Gestión Administrativa de Función Pública</t>
  </si>
  <si>
    <t>Prestar servicios profesionales en el Grupo de Gestión Administrativa de Función Pública</t>
  </si>
  <si>
    <t>Grupo de Gestión Contractual</t>
  </si>
  <si>
    <t>Prestar servicios profesionales en el Grupo de Gestión Contractual de Función Pública</t>
  </si>
  <si>
    <t>DORIS ATAHUALPA POLANCO EXT. 410
datahualpa@funcionpublica.gov.co</t>
  </si>
  <si>
    <t>Prestar servicios de apoyo a la gestión en el Grupo de Gestión Contractual de Función Pública</t>
  </si>
  <si>
    <t>Prestar servicios profesionales en el Grupo de Gestión Documental de Función Pública</t>
  </si>
  <si>
    <t>Prestar servicios profesionales en el Grupo de Gestión Humana de Función Pública</t>
  </si>
  <si>
    <t>Grupo de Servicio al Ciudadano Institucional</t>
  </si>
  <si>
    <t>Prestar servicios profesionales en el Grupo de Servicio al Ciudadano Institucional de Función Pública</t>
  </si>
  <si>
    <t>JAIME HUMBERTO JIMÉNEZ VERGEL EXT. 300
jjimenez@funcionpublica.gov.co</t>
  </si>
  <si>
    <t>Prestar servicios profesionales en la Oficina Asesora de Comunicaciones de Función Pública</t>
  </si>
  <si>
    <t>Prestar servicios de apoyo a la gestión en la Oficina Asesora de Comunicaciones de Función Pública</t>
  </si>
  <si>
    <t>Prestar servicios profesionales en la Oficina Asesora de Planeación de Función Pública</t>
  </si>
  <si>
    <t xml:space="preserve">Oficina Asesora de Planeación </t>
  </si>
  <si>
    <t>Prestar servicios profesionales en la Oficina Asesora de Planeación  de Función Pública</t>
  </si>
  <si>
    <t>Prestar servicios de apoyo a la gestión en la Oficina Asesora de Planeación  de Función Pública</t>
  </si>
  <si>
    <t>Prestar servicios profesionales en la Oficina de Control Interno de Función Pública</t>
  </si>
  <si>
    <t>Prestar servicios profesionales en la Oficina de Tecnologías de la Información y las Comunicaciones de Función Pública</t>
  </si>
  <si>
    <t>Secretaría General</t>
  </si>
  <si>
    <t>Prestar servicios profesionales en la Secretaría General de Función Pública</t>
  </si>
  <si>
    <t>NATALIA ASTRID CARDONA EXT. 802
ncardona@funcionpublica.gov.co</t>
  </si>
  <si>
    <t>Servicio de vigilancia y recepción en el edificio sede de Función Pública</t>
  </si>
  <si>
    <t>Junio</t>
  </si>
  <si>
    <t>24 MESES</t>
  </si>
  <si>
    <t>A-02-02-02-008-005-02 SERVICIOS DE INVESTIGACIÓN Y SEGURIDAD</t>
  </si>
  <si>
    <t>Compra de sesiones de andamios certificadas multidireccionales</t>
  </si>
  <si>
    <t>JULIAN MAURICIO MARTINEZ ALVARADO
COORDINADOR GRUPO GESTIÓN ADMINISTRATIVA</t>
  </si>
  <si>
    <t>DEPARTAMENTO ADMINISTRATIVO DE LA FUNCIÓN PÚBLICA</t>
  </si>
  <si>
    <t>REPORTE PRESUPUESTO - PLAN ANUAL DE ADQUISICIONES Y OTROS GASTOS</t>
  </si>
  <si>
    <t>PLA</t>
  </si>
  <si>
    <t/>
  </si>
  <si>
    <t>EJECUCIÓN VIGENCIA 2013</t>
  </si>
  <si>
    <t>EJECUCIÓN VIGENCIA 2014</t>
  </si>
  <si>
    <t>EJECUCIÓN VIGENCIA 2015</t>
  </si>
  <si>
    <t>VIGENCIA 2019</t>
  </si>
  <si>
    <t>PLAN ANUAL DE ADQUISICIONES</t>
  </si>
  <si>
    <t>% EJECUCIÓN  POR RUBRO</t>
  </si>
  <si>
    <t>traslado entre rubros</t>
  </si>
  <si>
    <t>TIPO</t>
  </si>
  <si>
    <t>CTA</t>
  </si>
  <si>
    <t>SUB
CTA</t>
  </si>
  <si>
    <t>OBJ</t>
  </si>
  <si>
    <t>ORD</t>
  </si>
  <si>
    <t>SOR
ORD</t>
  </si>
  <si>
    <t>FUENTE</t>
  </si>
  <si>
    <t>REC</t>
  </si>
  <si>
    <t>SIT</t>
  </si>
  <si>
    <t>DESCRIPCION</t>
  </si>
  <si>
    <t xml:space="preserve">RESOLUCION DE DISTRIBUCIÓN PRESUPUESTAL </t>
  </si>
  <si>
    <t>APR. INICIAL</t>
  </si>
  <si>
    <t>APR. ADICIONADA</t>
  </si>
  <si>
    <t>MENOS APR. REDUCIDA(AZUL APROPIAC BLOQUEADA)</t>
  </si>
  <si>
    <t>APR. VIGENTE</t>
  </si>
  <si>
    <t>CDP INICIAL DE CAJA MENOR</t>
  </si>
  <si>
    <t>TOPES PARA REINTEGRO  AÑO 2017</t>
  </si>
  <si>
    <t>MENOS GASTOS CAJA MENOR 2017</t>
  </si>
  <si>
    <t>SALDO PARA GASTOS</t>
  </si>
  <si>
    <t>PAGOS NO ASOCIADOS A CONTRATOS</t>
  </si>
  <si>
    <t>MENOS VIGENCIAS FUTURAS 2018</t>
  </si>
  <si>
    <t>REINTEGROS CAJA MENOR (Manual)</t>
  </si>
  <si>
    <t>ADICION A CONTRATOS Y CIRCULAR 01 2016 VIATICOS</t>
  </si>
  <si>
    <t>SALDO DEL PROYECTO PARA COMPROMETER EN EL PAA</t>
  </si>
  <si>
    <t>VALOR INICIAL REGISTRO PAA</t>
  </si>
  <si>
    <t>VALORES CONTRATADOS  DEL PAA</t>
  </si>
  <si>
    <t>DIFERENCIA VALORES DE REGISTRO EN PAA</t>
  </si>
  <si>
    <t>SALDO TOTAL  DISPONIBLE DEL PRESUPUESTO /PROYECTO</t>
  </si>
  <si>
    <t>VALOR REGISTRADO EN PAA PENDIENTE DE CONTRATAR</t>
  </si>
  <si>
    <t>SUBTOTAL POR PROGRAMAR EN EL PAA</t>
  </si>
  <si>
    <t>Total comprometido del valor asignado por el proyecto</t>
  </si>
  <si>
    <t>% EJECUCIÓN del PAA POR RUBRO</t>
  </si>
  <si>
    <t>% PROMEDIO DE AVANCE EN LA EJECUCIÓN DEL PAA.</t>
  </si>
  <si>
    <t>OBSERVACIONES</t>
  </si>
  <si>
    <t>PRUEBAS</t>
  </si>
  <si>
    <t>OTROS SUBRUBROS PENDIENTES DE EJECUTAR</t>
  </si>
  <si>
    <t>NECESIDADES PARA AJUSTE PRESUPUESTAL</t>
  </si>
  <si>
    <t>PROPUESTA TRASLADOS
   ACREDITAR            I       CONTRAACRED</t>
  </si>
  <si>
    <t>08</t>
  </si>
  <si>
    <t>01</t>
  </si>
  <si>
    <t>IMPUESTOS</t>
  </si>
  <si>
    <t>02</t>
  </si>
  <si>
    <t>A-08-01-02 IMPUESTO TERRITORIALES</t>
  </si>
  <si>
    <t>001</t>
  </si>
  <si>
    <t>A-08-01-02-001 IMPUESTO PREDIAL</t>
  </si>
  <si>
    <t>006</t>
  </si>
  <si>
    <t>A-08-01-02-006 IMPUESTO SOBRE VEHICULOS AUTOMOTORES</t>
  </si>
  <si>
    <t>ADQUISICION DE BIENES Y SERVICIOS</t>
  </si>
  <si>
    <t>ADQUISICION  DE BIENES Y SERVICIOS</t>
  </si>
  <si>
    <t>ADQUISICIÓN DE ACTIVOS NO FINANCIEROS</t>
  </si>
  <si>
    <t>ACTIVOS FIJOS</t>
  </si>
  <si>
    <t>003</t>
  </si>
  <si>
    <t>ACTIVOS FIJOS NO CLASIFICADOS COMO MAQUINARIA Y EQUIPO</t>
  </si>
  <si>
    <t>008</t>
  </si>
  <si>
    <t>MUEBLES, INSTRUMENTOS MUSICALES, ARTÍCULOS DE DSPORTE Y ANTIGÜEDADES</t>
  </si>
  <si>
    <t xml:space="preserve">MUEBLES </t>
  </si>
  <si>
    <t>1</t>
  </si>
  <si>
    <t>ASIENTOS</t>
  </si>
  <si>
    <t>2</t>
  </si>
  <si>
    <t>MUEBLES, DEL TIPO UTILIZADO EN OFICINAS</t>
  </si>
  <si>
    <t>4</t>
  </si>
  <si>
    <t>OTROS MUEBLES N.C.P.</t>
  </si>
  <si>
    <t>004</t>
  </si>
  <si>
    <t>MAQUINARIA Y EQUIPO</t>
  </si>
  <si>
    <t>MAQUINARIA PARA USO GENERAL</t>
  </si>
  <si>
    <t>04</t>
  </si>
  <si>
    <t>HORNOS Y QUEMADORES</t>
  </si>
  <si>
    <t>09</t>
  </si>
  <si>
    <t>OTRAS MAQJUINAS PARA USOS GENERALES Y SUS PARTES Y PIEZAS</t>
  </si>
  <si>
    <t>MAQUINARIA PARA USOS ESPECIALES</t>
  </si>
  <si>
    <t>MÁQUINAS HERRAMIENTAS Y SUS PARTES, PIEZAS Y ACCESORIOS</t>
  </si>
  <si>
    <t>APARATOS DE USO DOMÉSTICO Y SUS PARTES Y PIEZAS</t>
  </si>
  <si>
    <t>005</t>
  </si>
  <si>
    <t>MAQUINARIA DE OFICINA , CONTABULIDAD  E INFORMÁTICA</t>
  </si>
  <si>
    <t>MAQUINAS PARA OFICINA Y CONTABILIDAD, Y SUS PARTES Y ACCESORIOS</t>
  </si>
  <si>
    <t>MAQUINARIA DE INFORMÁTICA Y SUS PARTES, PIEZAS Y ACCESORI9OS</t>
  </si>
  <si>
    <t>MAQUINARIA Y APARATOS ELÉCTRICOS</t>
  </si>
  <si>
    <t>MOTORES, GENERADORES Y TRANSFORMADORES ELÉCTRICOS Y SUS PARTES Y PIEZAS</t>
  </si>
  <si>
    <t>ACUMULADORES, PILAS Y BATERÍAS PRIMARIAS Y SUS PARTES Y PIEZAS</t>
  </si>
  <si>
    <t>OTRO EQUIPO ELÉCTRICO Y SUS PARTES Y PIEZAS</t>
  </si>
  <si>
    <t>007</t>
  </si>
  <si>
    <t>APARATOS TRANSMISORES DE TELEVISIÓN Y RADIO; TELEVISIÓN , VIDEO Y CÁMARAS DIGITALES; TELÉFONOS</t>
  </si>
  <si>
    <t>03</t>
  </si>
  <si>
    <t>RADIORRECEPTORES Y RECEPTORES DE TELEVISIÓN; APARATOS PARA LA GRABACIÓN Y REPRODUCCIÓN DE SONIDO Y VIDEO; MICRÓFONOS, ALTAVOCES, AMPLIFICADORES, ETC.</t>
  </si>
  <si>
    <t>ADQUISICIÓN DIFERENTES DE ACTIVOS</t>
  </si>
  <si>
    <t>MATERIALES Y SUMINISTROS</t>
  </si>
  <si>
    <t>002</t>
  </si>
  <si>
    <t>A-02-02-01-002 PRODUCTOS ALIMENTICIOS, BEBIDAS Y TABACO; TEXTILES, PRENDAS DE VESTIR Y PRODUCTOS DE CUERO</t>
  </si>
  <si>
    <t>DOTACIÓN (PRENDAS DE VESTIR Y CALZADO)</t>
  </si>
  <si>
    <t>A-02-02-01-003 OTROS BIENES TRANSPORTABLES (EXCEPTO PRODUCTOS METÁLICOS, MAQUINARIA Y EQUIPO)</t>
  </si>
  <si>
    <t>PASTA DE PAPEL, PAPEL Y CARTÓN</t>
  </si>
  <si>
    <t>PRODUCTOS DE HORNOS DE COQUE; PRODUCTOS DE REFINACIÓN DE PETRÓLEO Y COMBUSTIBLE NUCLEAR</t>
  </si>
  <si>
    <t>PINTURAS Y BARNICES Y PRODUCTOS RELACIONADOS; COLORES PARA LA PINTURA ARTÍSTICA; TINTAS</t>
  </si>
  <si>
    <t>PRODUCTOS DE CAUCHO Y PLÁSTICO</t>
  </si>
  <si>
    <t>LLANTAS DE CAUCHO Y NEUMÁTICOS (CÁMARAS DE AIRE)</t>
  </si>
  <si>
    <t>VIDRIO Y PRODUCTOS DE VIDRIO Y OTROS PRODUCTOS NO METÁLICOS N.C.P.</t>
  </si>
  <si>
    <t>PASTA O PULPA, PAPEL Y PRODUCTOS DE PAPEL; IMPRESOS Y ARTÍCULOS RELACIONADOS</t>
  </si>
  <si>
    <t>A-02-02-01-004 PRODUCTOS METÁLICOS Y PAQUETES DE SOFTWARE</t>
  </si>
  <si>
    <t>PRODUCTOS METÁLICOS ELABORADOS (EXCEPTO MAQUINARIA Y EQUIPO)</t>
  </si>
  <si>
    <t>A-02-02-02 ADQUISICIÓN DE SERVICIOS</t>
  </si>
  <si>
    <t>A-02-02-02-005 SERVICIOS DE LA CONSTRUCCIÓN</t>
  </si>
  <si>
    <t>9</t>
  </si>
  <si>
    <t>06</t>
  </si>
  <si>
    <t>A-02-02-02-006 SERVICIOS DE ALOJAMIENTO; SERVICIOS DE SUMINISTRO DE COMIDAS Y BEBIDAS; SERVICIOS DE TRANSPORTE; Y SERVICIOS DE DISTRIBUCIÓN DE ELECTRICIDAD, GAS Y AGUA</t>
  </si>
  <si>
    <t>ALOJAMIENTO; SERVICIOS DE SUMINISTROS DE COMIDAS Y BEBIDAS</t>
  </si>
  <si>
    <t>SERVICIOS DE ALOJAMIENTO PARA ESTANCIAS CORTAS</t>
  </si>
  <si>
    <t>OTROS SERVICIOS DE ALOJAMIENTO</t>
  </si>
  <si>
    <t>SERVICIOS DE SUMINISTRO DE COMIDAS</t>
  </si>
  <si>
    <t>SERVICIOS DE SUMINISTRO DE BEBIDAS PARA SU CONSUMO DENTRO DEL ESTABLECIMIENTO</t>
  </si>
  <si>
    <t>SERVICIOS POSTALES Y DE MENSAJERÍA</t>
  </si>
  <si>
    <t>009</t>
  </si>
  <si>
    <t>SERVICIOS DE DISTRIBUCIÓN DE ELECTRICIDAD, Y SERVICIOS DE DISTRIBUCIÓN DE GAS (POR CUENTA PROPIA)</t>
  </si>
  <si>
    <t>SERVICIOS DE DISTRIBUCIÓN DE AGUA (POR CUENTA PROPIA)</t>
  </si>
  <si>
    <t>A-02-02-02-007 SERVICIOS FINANCIEROS Y SERVICIOS CONEXOS, SERVICIOS INMOBILIARIOS Y SERVICIOS DE LEASING</t>
  </si>
  <si>
    <t>5</t>
  </si>
  <si>
    <t>05</t>
  </si>
  <si>
    <t>07</t>
  </si>
  <si>
    <t>SERVICIOS DE ALQUILER O ARRENDAMIENTO CON O SIN OPCIÓN DE COMPRA RELATIVOS A BIENES INMUEBLES PROPIOS O ARRENDADOS</t>
  </si>
  <si>
    <t>A-02-02-02-008 SERVICIOS PRESTADOS A LAS EMPRESAS Y SERVICIOS DE PRODUCCIÓN</t>
  </si>
  <si>
    <t>3</t>
  </si>
  <si>
    <t>A-02-02-02-008-004 SERVICIOS DE TELECOMUNICACIONES, TRANSMISIÓN Y SUMINISTRO DE INFORMACIÓN</t>
  </si>
  <si>
    <t>SERVICIOS DE TELEFONÍA Y OTRAS TELECOMUNICACIONES</t>
  </si>
  <si>
    <t>SERVICIOS DE TELECOMUNICACIONES A TRAVÉS DE INTERNET</t>
  </si>
  <si>
    <t>saldo para contrato noviembre 2019</t>
  </si>
  <si>
    <t>SERVICIOS DE MANTENIMIENTO Y REPARACIÓN DE MAQUINARIA Y EQUIPO DE TRANSPORTE</t>
  </si>
  <si>
    <t>A-02-02-02-009 SERVICIOS PARA LA COMUNIDAD, SOCIALES Y PERSONALES</t>
  </si>
  <si>
    <t>SERVICIOS DE ALCANTARILLADO, RECOLECCIÓN, TRATAMIENTO Y DISPOSICIÓN DE DESECHOS Y OTROS SERVICIOS DE SANEAMIENTO AMBIENTAL</t>
  </si>
  <si>
    <t>SERVICIOS DE RECOLECCIÓN DE DESECHOS</t>
  </si>
  <si>
    <t>010</t>
  </si>
  <si>
    <t>A-02-02-02-010 VIÁTICOS DE LOS FUNCIONARIOS EN COMISIÓN</t>
  </si>
  <si>
    <t>ADQUISICIÓN BIENES Y SERVICIOS</t>
  </si>
  <si>
    <t>IMPUESTOS Y MULTAS</t>
  </si>
  <si>
    <t xml:space="preserve">GRAN TOTAL </t>
  </si>
  <si>
    <t>PRUEBA VALORES</t>
  </si>
  <si>
    <t>OTRAS TRANSFERENCIAS - PREVIO CONCEPTO DGPPN</t>
  </si>
  <si>
    <t>Nación</t>
  </si>
  <si>
    <t>CSF</t>
  </si>
  <si>
    <t>SUBTOTAL TRANSFERENCIAS CORRIENTES</t>
  </si>
  <si>
    <t>INVERSION</t>
  </si>
  <si>
    <t>SSF</t>
  </si>
  <si>
    <t>DESARROLLO Y FORTALECIMIENTO DE LAS CAPACIDADES DE LAS ENTIDADES TERRITORIALES  DE LA CIRCUNSCRIPCIÓN NACIONAL</t>
  </si>
  <si>
    <t>1498</t>
  </si>
  <si>
    <t>1996</t>
  </si>
  <si>
    <t xml:space="preserve">DESARROLLO Y FORTALECIMIENTO DE LAS CAPACIDADES DE LAS ENTIDADES TERRITORIALES  DE LA CIRCUNSCRIPCIÓN NACIONAL </t>
  </si>
  <si>
    <t>IMPLEMENTACIÓN Y FORTALECIMIENTO DE POLÍTICAS LIDERADAS POR FUNCION PUBLICA A NIVEL NACIONAL</t>
  </si>
  <si>
    <t>IMPLEMENTACIÓN Y FORTALECIMIENTO DE POLÍTICAS LIDERADAS POR FUNCION PUBLICA A NIVEL NACIONAL.</t>
  </si>
  <si>
    <t>MEJORAMIENTO DE LA IMAGEN Y FUNCIONALIDAD DEL EDFICIO SEDE DEL DEPARTAMENTO</t>
  </si>
  <si>
    <t>MEJORAMIENTO DE LA GESTION DE LAS POLITICAS PUBLICAS A TRAVES DE LAS TECNOLOGIAS DE INFORMACION TICS</t>
  </si>
  <si>
    <t>SUBTOTAL PROYECTOS DE INVERSIÓN</t>
  </si>
  <si>
    <t>pruebas</t>
  </si>
  <si>
    <t>PLAN ANUAL DE ADQUISICIONES 2018</t>
  </si>
  <si>
    <t>RUBROS PRESUPUESTALES - PAA</t>
  </si>
  <si>
    <t>SALDO PARA COMPROMETER EN EL PAA</t>
  </si>
  <si>
    <t>DIFERENCIA</t>
  </si>
  <si>
    <t>SALDO TOTAL  DISPONIBLE DEL PROYECTO</t>
  </si>
  <si>
    <t>% EJECUCIÓN DEL PAA POR RUBRO</t>
  </si>
  <si>
    <t>SUBTOTAL FUNCIONAMIENTO</t>
  </si>
  <si>
    <t>SUBTOTAL INVERSIÓN</t>
  </si>
  <si>
    <t>GRAN TOTAL</t>
  </si>
  <si>
    <t>TOTAL VALOR TRASLADOS</t>
  </si>
  <si>
    <t xml:space="preserve"> VALOR TRASLADOS ENTRE SUBRUBROS</t>
  </si>
  <si>
    <t>VALOR TRASLADOS ENTRE RUBROS</t>
  </si>
  <si>
    <t>ACREDITAR</t>
  </si>
  <si>
    <t>CONTRAACREDITA</t>
  </si>
  <si>
    <t>TOTAL</t>
  </si>
  <si>
    <t xml:space="preserve">ANGELA MARÍA GONZÁLEZ LOZADA
SECRETARIA GENERAL </t>
  </si>
  <si>
    <t>Prestar servicios profesionales en la Subdirección General de Función Pública</t>
  </si>
  <si>
    <t>9.5</t>
  </si>
  <si>
    <t>C-0599-1000-5 RECURSO 11 . SSF
 TECNOLOGÍAS DE LA INFORMACIÓN</t>
  </si>
  <si>
    <t>Instalación nuevo oda</t>
  </si>
  <si>
    <t>Instalación y configuracipon del nuevo ODA</t>
  </si>
  <si>
    <t>Acuerdo marco de precios</t>
  </si>
  <si>
    <t xml:space="preserve">Renovación IPV6 </t>
  </si>
  <si>
    <t>Prestar el servicio de apoyo logístico a nivel nacional, para la organización de los eventos de difusión de políticas requeridos por el Departamento Administrativo de la Función Pública</t>
  </si>
  <si>
    <t>Diseño y levantamiento de requerimientos del Sistema de información FURAG MIPG</t>
  </si>
  <si>
    <t>CONTRATACIÓN DE MÍNIMA CUANTÍA</t>
  </si>
  <si>
    <t>LICITACIÓN PÚBLICA</t>
  </si>
  <si>
    <t>SELECCIÓN ABREVIADA. SUBASTA INVERSA</t>
  </si>
  <si>
    <t xml:space="preserve">SELECCIÓN ABREVIADA. </t>
  </si>
  <si>
    <t>001-2019</t>
  </si>
  <si>
    <t>LINA PATRICIA DIMATÉ BENJUMEA</t>
  </si>
  <si>
    <t>002-2019</t>
  </si>
  <si>
    <t>DIANA PATRICIA BERMUDEZ CETINA</t>
  </si>
  <si>
    <t>Prestar los servicios profesionales en el Grupo  de Gestión Contractual de Función Pública para apoyar el desarrollo de los procesos de selección objetiva  necesarios para la adquisición  de bienes,  obras y servicios  requeridos  por la Entidad.</t>
  </si>
  <si>
    <t>PRESTACION DE SERVICIOS PROFESIONALES</t>
  </si>
  <si>
    <t>Función  Pública  cancelará  el valor total de cada contrato  en doce  (12) pagos,  así:
a) Once (11) pagos mensuales por valor de CINCO MILLONES CUATROCIENTOS MIL  PESOS  ($5'400.000) M/CTE.  y  b)  Un  último  pago  por valor  de  DOS  MILLONES   SETECIENTOS  MIL  PESOS  ($2.700.000) M/CTE.</t>
  </si>
  <si>
    <t xml:space="preserve">Once (11) meses y quince (15) días, contados a partir del perfeccionamiento del mismo y registro presupuestal. </t>
  </si>
  <si>
    <t>DORIS ATAHUALPA POLANCO</t>
  </si>
  <si>
    <t>GRUPO DE GESTION CONTRACTUAL</t>
  </si>
  <si>
    <t>003-2019</t>
  </si>
  <si>
    <t>JAIME ANDRES URAZAN LEAL</t>
  </si>
  <si>
    <t>Prestar servicios profesionales en la Dirección de Desarrollo Organizacional de Función Pública para apoyar el fortalecimiento metodológico de las asesorías en territorio y los aspectos técnicos de la Estrategia de Gestión Territorial de la Entidad.</t>
  </si>
  <si>
    <t>Función Pública cancelará el valor total del contrato en doce (12) pagos, así : a) Once (11) pagos mensuales  por valor de SIETE MILLONES DOSCIENTOS MIL PESOS ($7.200.000) M/CTE. y b) Un último pago por valor de TRES MILLONES SEISCIENTOS MIL PESOS ($3.600 .000) M/CTE</t>
  </si>
  <si>
    <t xml:space="preserve">JUAN PABLO REMOLINA PULIDO </t>
  </si>
  <si>
    <t xml:space="preserve">DIRECCION DE DESARROLLO ORGANIZACIONAL  </t>
  </si>
  <si>
    <t>004-2019</t>
  </si>
  <si>
    <t>JUAN DAVID CAMACHO PIÑEROS</t>
  </si>
  <si>
    <t>Prestar servicios  profesionales en la Secretaría General de Función Pública para apoyar la gestión de asuntos financ ieros, administrativos, contractuales, documentales, del talento humano y de servicio al ciudadano, propios de la dependencia y sus grupos internos de trabajo.</t>
  </si>
  <si>
    <t>Función Pública cancelará el va lor total del contrato en doce (12) pagos, así: a) Once (11) pagos mensuales por va lor de DOS MILLONES QUINIENTOS MIL PESOS ($2'500.000) M/CTE. y b) Un (1) último pago por valor de UN MILLÓN DOSCIENTOS  CINCUENTA  MIL PESOS ($1'250.000)  M/CTE</t>
  </si>
  <si>
    <t xml:space="preserve">NATALIA ASTRID CARDONA RAMÍREZ </t>
  </si>
  <si>
    <t>SECRETARIA GENERAL</t>
  </si>
  <si>
    <t>005-2019</t>
  </si>
  <si>
    <t>JUAN MANUEL MENDOZA VARGAS</t>
  </si>
  <si>
    <t>Prestar  servicios  profesionales  en la Dirección  General  de  Función  Pública  para apoyar   la  articulación y  seguimiento a  los  compromisos relacionados con  la gestión del Director,  así como  acompañar la interacción y comunicación permanente entre  el  Despacho, las  dependencias  del  Departamento y  otras entidades  públicas del orden nacional y territorial.</t>
  </si>
  <si>
    <t>Función Pública cancelará el valor total del contrato en doce (12) pagos, así: a) Once (11) pagos mensuales por valor de DOS MILLONES QUINIENTOS  MIL PESOS ($2.500.000) M/CTE., Y b) Un último pago por valor de UN MILLÓN DOSCIENTOS   CINCUENTA   MIL  PESOS  ($1.250.000)   M/CTE</t>
  </si>
  <si>
    <t>006-2019</t>
  </si>
  <si>
    <t>JULIAN ALBERTO TRUJILLO</t>
  </si>
  <si>
    <t>Prestar  servicios  profesionales  en la Subdirección  de Función  Pública  para apoyar el seguimiento a la ejecución  de los recursos  de inversión  de la Entidad,  así como en la orientación de los aspectos administrativos, técnicos, jurídicos, financieros, presupuestales y contractuales  del  proyecto  de  inversión  relacionado  con  el Proceso  Estratégico  de Política  del Departamento.</t>
  </si>
  <si>
    <t>Función  Pública  cancelará   el valor  total  del  contrato  en doce  (12)  pagos,  así:  a) Once   (11)  pagos   mensuales por  valor   de  OCHO MILLONES SETECIENTOS CINCUENTA MIL PESOS  ($8.750.000) M/CTE Y b) Un último  pago  por valor  de CUATRO MILLONES TRESCIENTOS  SETENTA Y CINCO  MIL PESOS
($4.375.000) M/CTE</t>
  </si>
  <si>
    <t xml:space="preserve">CLAUDIA PATRICIA HERNÁNDEZ LEÓN </t>
  </si>
  <si>
    <t>SUBDIRECCIÓN</t>
  </si>
  <si>
    <t>007-2019</t>
  </si>
  <si>
    <t>LINA MARCELA GONZALEZ GONZALEZ</t>
  </si>
  <si>
    <t>Prestar  servicios  profesionales  en la Subdirección  de Función  Pública,  para apoyar la gestión  de aspectos  relacionados  con la estrategia  de Equipos  Transversales   y el Comité  Institucional  de Gestión  y Desempeño  de la Entidad.</t>
  </si>
  <si>
    <t>Función Pública cancelará el valor total del contrato en doce  (12)  pagos,  así:  a) Once (11) pagos mensuales por valor de DOS  MILLONES  SETECIENTOS  MIL PESOS ($2.700.000) M/CTE., Y b) Un último pago por valor de UN MILLÓN TRESCIENTOS    CINCUENTA   MIL  PESOS   ($1.350.000)   M/CTE</t>
  </si>
  <si>
    <t>008-2019</t>
  </si>
  <si>
    <t>ROSA MARIA BOLAÑOS TOVAR</t>
  </si>
  <si>
    <t>Prestar  servicios   profesionales en  la  Dirección  de  Desarrollo Organizacional de Función Pública para  apoyar los  aspectos administrativos, técnicos, jurídicos, financieros,  presupuesta les y contractuales,   del proyecto  de inversión  relacionado con el Proceso  de Acción  Integral en la Administración Pública.</t>
  </si>
  <si>
    <t>Función  Pública  cancelará  el valor  total  del  contrato  en doce  (12)  pagos,  así:  a) Once  (11) pagos  mensuales  por valor  de CINCO  MILLONES   CUATROCIENTOS MIL  PESOS  ($5.400.000) M/CTE. y  b)  Un  último pago por   valor de   DOS MILLONES SETECIENTOS  MIL  PESOS ($2.700.000)  M/CTE.</t>
  </si>
  <si>
    <t>009-2019</t>
  </si>
  <si>
    <t>ARLINGTON FONSECA LEMUS</t>
  </si>
  <si>
    <t>Prestar servicios profesionales en la  Dirección  de  Gestión  y  Desempeño Institucional de Función  Pública  para apoyar  la revisión  de datos e implementación de técnicas de inteligencia artificial, con el fin de generar  información  estratégica para la definición y/o ajuste  de  políticas  de  desempeño  institucional  que  hacen parte del Modelo  Integrado  de Planeación  y Gestión  -MIPG</t>
  </si>
  <si>
    <t>Función Pública cancelará  el valor total del contrato  en doce (12) pagos, así: a) Once (11) pagos  mensuales por valor de SIETE  MILLONES SETENCIENTOS CINCUENTA  y TRES MIL PESOS ($7753.000) M/CTE. Y b) Un último pago por valor de TRES MILLONES OCHOCIENTOS SETENTA Y SEIS MIL QUINIENTOS
PESOS ($3'876.500) M/CTE</t>
  </si>
  <si>
    <t xml:space="preserve">MARÍA DEL PILAR GARCÍA GONZÁLEZ </t>
  </si>
  <si>
    <t>DIRECCION DE GESTION Y DESEMPEÑO INSTITUCIONAL</t>
  </si>
  <si>
    <t>010-2019</t>
  </si>
  <si>
    <t>BEATRIZ HELENA HERNADEZ VARGAS</t>
  </si>
  <si>
    <t>Prestar  servicios  profesionales   en el Grupo  de Servicio  al Ciudadano   Institucional de  Función  Pública  para apoyar  la mesa  de ayuda  técnica  del  Sistema  Único  de Información de  Trámites -SUIT y  del  Sistema   de  Información y  Gestión del Empleo  Público -SIGEP, así como  la atención  de requerimientos  que formulen  los grupos   de  valor  de  la  Entidad  a  través  de  los  diferentes canales   de  atención dispuestos  por el Departamento.</t>
  </si>
  <si>
    <t>Función  Pública  cancelará  el valor total de cada contrato  en doce  (12) pagos,  así:
a) Once (11) pagos mensuales por valor de CUATRO MILLONES DE PESOS ($4.000.000) M/CTE. Y b) Un último pago por  valor  de  DOS  MILLONES  DE PESOS ($2.000.000) M/CTE</t>
  </si>
  <si>
    <t xml:space="preserve">JAIME HUMBERTO JIMÉNEZ VERGEL  </t>
  </si>
  <si>
    <t>GRUPO DE SERVICIO AL CIUDADANO INSTITUCIONAL</t>
  </si>
  <si>
    <t>011-2019</t>
  </si>
  <si>
    <t>YENNY STELLA CHACÓN SANTAMARIA</t>
  </si>
  <si>
    <t xml:space="preserve">Prestar  servicios  profesionales   en el Grupo  de Servicio  al Ciudadano   Institucional
de Función Pública para apoyar la mesa de ayuda técnica del Sistema Único de Información de Trámites -SUIT y  del  Sistema  de  Información  y  Gestión  del Empleo Público -SIGEP, así como la atención de requerimientos que formulen los grupos de valor de la Entidad a través de los diferentes canales  de  atención dispuestos  por el Departamento.
</t>
  </si>
  <si>
    <t>Función  Pública  cancelará  el valor total de cada contrato  en doce  (12) pagos,  así:
a)  Once  (11)  pagos  mensuales por  valor  de  CUATRO   MILLONES DE  PESOS ($4.000.000)  M/CTE.  Y  b)  Un  último  pago  por  valor  de  DOS  MILLONES DE PESOS ($2.000.000) M/CTE</t>
  </si>
  <si>
    <t>012-2019</t>
  </si>
  <si>
    <t>JOHANNA JIMENEZ CORREA</t>
  </si>
  <si>
    <t>Prestar servicios profesionales en la Oficina Asesora de Planeación  de  Función Pública para apoyar la construcción de los  planes  estratégicos  y  operativos  del Sector  y de  la Entidad,  así  como  el esquema  de  seguimiento   y monitoreo  de  la planeación institucional, articulada con  los  compromisos del  Plan  Nacional de Desarrollo  2018-2022.</t>
  </si>
  <si>
    <t>Función  Pública  cancelará  el valor  total  del  contrato  en doce  (12)  pagos,  así:  a) Once (11) pagos  mensuales  por valor de CINCO  MILLONES  OCHOCIENTOS MIL PESOS  ($5'800.000) M/CTE.  y b) Un último  pago  por valor  de  DOS  MILLONES NOVECIENTOS MIL  PESOS  ($2'900.000) M/CTE</t>
  </si>
  <si>
    <t xml:space="preserve">CARLOS ANDRÉS GUZMÁN RODRÍGUEZ  </t>
  </si>
  <si>
    <t>OFICINA ASESORA DE PLANEACION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</si>
</sst>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1" formatCode="_(* #,##0_);_(* \(#,##0\);_(* &quot;-&quot;_);_(@_)"/>
    <numFmt numFmtId="44" formatCode="_(&quot;$&quot;\ * #,##0.00_);_(&quot;$&quot;\ * \(#,##0.00\);_(&quot;$&quot;\ * &quot;-&quot;??_);_(@_)"/>
    <numFmt numFmtId="164" formatCode="_-* #,##0_-;\-* #,##0_-;_-* &quot;-&quot;_-;_-@_-"/>
    <numFmt numFmtId="165" formatCode="_-&quot;$&quot;\ * #,##0.00_-;\-&quot;$&quot;\ * #,##0.00_-;_-&quot;$&quot;\ * &quot;-&quot;??_-;_-@_-"/>
    <numFmt numFmtId="166" formatCode="_-&quot;$&quot;* #,##0_-;\-&quot;$&quot;* #,##0_-;_-&quot;$&quot;* &quot;-&quot;_-;_-@_-"/>
    <numFmt numFmtId="167" formatCode="_-&quot;$&quot;* #,##0.00_-;\-&quot;$&quot;* #,##0.00_-;_-&quot;$&quot;* &quot;-&quot;_-;_-@_-"/>
    <numFmt numFmtId="168" formatCode="_(&quot;$&quot;\ * #,##0_);_(&quot;$&quot;\ * \(#,##0\);_(&quot;$&quot;\ * &quot;-&quot;??_);_(@_)"/>
    <numFmt numFmtId="169" formatCode="_([$$-240A]\ * #,##0.00_);_([$$-240A]\ * \(#,##0.00\);_([$$-240A]\ * &quot;-&quot;??_);_(@_)"/>
    <numFmt numFmtId="170" formatCode="&quot;$&quot;\ #,##0.00"/>
    <numFmt numFmtId="171" formatCode="#,##0.00_ ;\-#,##0.00\ "/>
    <numFmt numFmtId="172" formatCode="_-[$$-240A]* #,##0.00_-;\-[$$-240A]* #,##0.00_-;_-[$$-240A]* &quot;-&quot;??_-;_-@_-"/>
    <numFmt numFmtId="173" formatCode="[$-1240A]&quot;$&quot;\ #,##0.00;\(&quot;$&quot;\ #,##0.00\)"/>
    <numFmt numFmtId="174" formatCode="_-&quot;$&quot;* #,##0.00_-;\-&quot;$&quot;* #,##0.00_-;_-&quot;$&quot;* &quot;-&quot;??_-;_-@_-"/>
    <numFmt numFmtId="175" formatCode="0.000%"/>
    <numFmt numFmtId="176" formatCode="&quot;$&quot;\ #,##0"/>
  </numFmts>
  <fonts count="141" x14ac:knownFonts="1">
    <font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Calibri"/>
      <family val="2"/>
    </font>
    <font>
      <u/>
      <sz val="11"/>
      <color rgb="FF0000FF"/>
      <name val="Calibri"/>
      <family val="2"/>
      <scheme val="minor"/>
    </font>
    <font>
      <sz val="11"/>
      <name val="Calibri"/>
      <family val="2"/>
    </font>
    <font>
      <b/>
      <sz val="26"/>
      <color rgb="FF002060"/>
      <name val="Arial Narrow"/>
      <family val="2"/>
    </font>
    <font>
      <b/>
      <sz val="24"/>
      <color rgb="FF002060"/>
      <name val="Arial Narrow"/>
      <family val="2"/>
    </font>
    <font>
      <b/>
      <sz val="24"/>
      <name val="Arial Narrow"/>
      <family val="2"/>
    </font>
    <font>
      <b/>
      <sz val="36"/>
      <color theme="5" tint="-0.499984740745262"/>
      <name val="Calibri"/>
      <family val="2"/>
      <scheme val="minor"/>
    </font>
    <font>
      <b/>
      <sz val="16"/>
      <color theme="5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rgb="FFFF0000"/>
      <name val="Calibri"/>
      <family val="2"/>
      <scheme val="minor"/>
    </font>
    <font>
      <sz val="20"/>
      <color theme="5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5" tint="-0.499984740745262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6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28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36"/>
      <name val="Arial"/>
      <family val="2"/>
    </font>
    <font>
      <sz val="24"/>
      <name val="Arial"/>
      <family val="2"/>
    </font>
    <font>
      <strike/>
      <sz val="24"/>
      <name val="Arial"/>
      <family val="2"/>
    </font>
    <font>
      <b/>
      <strike/>
      <sz val="36"/>
      <name val="Arial"/>
      <family val="2"/>
    </font>
    <font>
      <sz val="24"/>
      <color theme="1"/>
      <name val="Arial"/>
      <family val="2"/>
    </font>
    <font>
      <sz val="18"/>
      <name val="Arial"/>
      <family val="2"/>
    </font>
    <font>
      <b/>
      <sz val="24"/>
      <name val="Arial"/>
      <family val="2"/>
    </font>
    <font>
      <b/>
      <sz val="36"/>
      <name val="Arial Narrow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sz val="9"/>
      <name val="Calibri"/>
      <family val="2"/>
    </font>
    <font>
      <sz val="18"/>
      <name val="Calibri"/>
      <family val="2"/>
    </font>
    <font>
      <sz val="14"/>
      <name val="Calibri"/>
      <family val="2"/>
    </font>
    <font>
      <b/>
      <sz val="16"/>
      <name val="Calibri"/>
      <family val="2"/>
    </font>
    <font>
      <sz val="20"/>
      <name val="Calibri"/>
      <family val="2"/>
    </font>
    <font>
      <b/>
      <sz val="16"/>
      <color rgb="FFFF0000"/>
      <name val="Calibri"/>
      <family val="2"/>
    </font>
    <font>
      <b/>
      <sz val="12"/>
      <color rgb="FFFF0000"/>
      <name val="Calibri"/>
      <family val="2"/>
    </font>
    <font>
      <b/>
      <sz val="9"/>
      <name val="Times New Roman"/>
      <family val="1"/>
    </font>
    <font>
      <b/>
      <sz val="8"/>
      <color theme="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1"/>
      <color theme="0"/>
      <name val="Calibri"/>
      <family val="2"/>
    </font>
    <font>
      <b/>
      <sz val="11"/>
      <color rgb="FF002060"/>
      <name val="Arial"/>
      <family val="2"/>
    </font>
    <font>
      <b/>
      <sz val="11"/>
      <color rgb="FF002060"/>
      <name val="Calibri"/>
      <family val="2"/>
    </font>
    <font>
      <sz val="11"/>
      <color theme="0"/>
      <name val="Calibri"/>
      <family val="2"/>
    </font>
    <font>
      <b/>
      <sz val="18"/>
      <name val="Calibri"/>
      <family val="2"/>
    </font>
    <font>
      <b/>
      <sz val="20"/>
      <color theme="0"/>
      <name val="Calibri"/>
      <family val="2"/>
    </font>
    <font>
      <sz val="8"/>
      <name val="Arial"/>
      <family val="2"/>
    </font>
    <font>
      <b/>
      <sz val="10"/>
      <color theme="0"/>
      <name val="Arial"/>
      <family val="2"/>
    </font>
    <font>
      <b/>
      <sz val="11"/>
      <color rgb="FFFF0000"/>
      <name val="Calibri"/>
      <family val="2"/>
    </font>
    <font>
      <b/>
      <sz val="18"/>
      <color theme="0"/>
      <name val="Calibri"/>
      <family val="2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</font>
    <font>
      <b/>
      <sz val="14"/>
      <name val="Calibri"/>
      <family val="2"/>
      <scheme val="minor"/>
    </font>
    <font>
      <sz val="9"/>
      <color theme="0"/>
      <name val="Arial"/>
      <family val="2"/>
    </font>
    <font>
      <sz val="10"/>
      <color theme="0"/>
      <name val="Arial"/>
      <family val="2"/>
    </font>
    <font>
      <b/>
      <sz val="24"/>
      <color theme="0"/>
      <name val="Arial"/>
      <family val="2"/>
    </font>
    <font>
      <sz val="16"/>
      <color theme="0"/>
      <name val="Arial"/>
      <family val="2"/>
    </font>
    <font>
      <sz val="18"/>
      <color theme="0"/>
      <name val="Calibri"/>
      <family val="2"/>
    </font>
    <font>
      <sz val="16"/>
      <color theme="0"/>
      <name val="Times New Roman"/>
      <family val="1"/>
    </font>
    <font>
      <sz val="20"/>
      <color theme="0"/>
      <name val="Calibri"/>
      <family val="2"/>
    </font>
    <font>
      <sz val="9"/>
      <color theme="0"/>
      <name val="Calibri"/>
      <family val="2"/>
    </font>
    <font>
      <sz val="14"/>
      <color theme="0"/>
      <name val="Calibri"/>
      <family val="2"/>
    </font>
    <font>
      <sz val="9"/>
      <name val="Arial"/>
      <family val="2"/>
    </font>
    <font>
      <sz val="12"/>
      <name val="Arial"/>
      <family val="2"/>
    </font>
    <font>
      <b/>
      <sz val="22"/>
      <name val="Arial"/>
      <family val="2"/>
    </font>
    <font>
      <sz val="16"/>
      <name val="Arial"/>
      <family val="2"/>
    </font>
    <font>
      <sz val="16"/>
      <color rgb="FF000000"/>
      <name val="Times New Roman"/>
      <family val="1"/>
    </font>
    <font>
      <sz val="20"/>
      <color theme="1"/>
      <name val="Calibri"/>
      <family val="2"/>
    </font>
    <font>
      <b/>
      <sz val="20"/>
      <name val="Arial"/>
      <family val="2"/>
    </font>
    <font>
      <sz val="14"/>
      <name val="Arial"/>
      <family val="2"/>
    </font>
    <font>
      <b/>
      <sz val="14"/>
      <color theme="5" tint="-0.499984740745262"/>
      <name val="Arial"/>
      <family val="2"/>
    </font>
    <font>
      <sz val="12"/>
      <color theme="0"/>
      <name val="Arial"/>
      <family val="2"/>
    </font>
    <font>
      <b/>
      <sz val="9"/>
      <color theme="0"/>
      <name val="Arial"/>
      <family val="2"/>
    </font>
    <font>
      <sz val="14"/>
      <color theme="0"/>
      <name val="Arial"/>
      <family val="2"/>
    </font>
    <font>
      <b/>
      <sz val="16"/>
      <color theme="0"/>
      <name val="Arial"/>
      <family val="2"/>
    </font>
    <font>
      <sz val="11"/>
      <name val="Arial"/>
      <family val="2"/>
    </font>
    <font>
      <sz val="16"/>
      <color rgb="FFC0000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24"/>
      <color theme="0"/>
      <name val="Calibri"/>
      <family val="2"/>
    </font>
    <font>
      <b/>
      <sz val="11"/>
      <color theme="1"/>
      <name val="Arial"/>
      <family val="2"/>
    </font>
    <font>
      <sz val="20"/>
      <name val="Arial"/>
      <family val="2"/>
    </font>
    <font>
      <sz val="16"/>
      <color rgb="FFFF0000"/>
      <name val="Arial"/>
      <family val="2"/>
    </font>
    <font>
      <sz val="18"/>
      <color theme="1"/>
      <name val="Arial"/>
      <family val="2"/>
    </font>
    <font>
      <b/>
      <sz val="20"/>
      <color theme="0"/>
      <name val="Arial"/>
      <family val="2"/>
    </font>
    <font>
      <sz val="20"/>
      <color theme="0"/>
      <name val="Arial"/>
      <family val="2"/>
    </font>
    <font>
      <sz val="18"/>
      <color theme="0"/>
      <name val="Arial"/>
      <family val="2"/>
    </font>
    <font>
      <sz val="20"/>
      <color theme="1"/>
      <name val="Arial"/>
      <family val="2"/>
    </font>
    <font>
      <b/>
      <sz val="18"/>
      <color rgb="FFC00000"/>
      <name val="Arial"/>
      <family val="2"/>
    </font>
    <font>
      <sz val="11"/>
      <color theme="0"/>
      <name val="Arial"/>
      <family val="2"/>
    </font>
    <font>
      <b/>
      <sz val="9"/>
      <name val="Arial"/>
      <family val="2"/>
    </font>
    <font>
      <sz val="18"/>
      <color theme="1"/>
      <name val="Calibri"/>
      <family val="2"/>
    </font>
    <font>
      <b/>
      <sz val="8"/>
      <name val="Arial"/>
      <family val="2"/>
    </font>
    <font>
      <sz val="12"/>
      <name val="Calibri"/>
      <family val="2"/>
    </font>
    <font>
      <b/>
      <sz val="20"/>
      <color rgb="FFFF0000"/>
      <name val="Arial"/>
      <family val="2"/>
    </font>
    <font>
      <b/>
      <sz val="10"/>
      <name val="Arial"/>
      <family val="2"/>
    </font>
    <font>
      <sz val="8"/>
      <name val="Calibri"/>
      <family val="2"/>
    </font>
    <font>
      <sz val="8"/>
      <name val="Times New Roman"/>
      <family val="1"/>
    </font>
    <font>
      <b/>
      <sz val="9"/>
      <name val="Calibri"/>
      <family val="2"/>
    </font>
    <font>
      <b/>
      <sz val="8"/>
      <name val="Calibri"/>
      <family val="2"/>
    </font>
    <font>
      <b/>
      <sz val="22"/>
      <name val="Calibri"/>
      <family val="2"/>
    </font>
    <font>
      <b/>
      <sz val="20"/>
      <name val="Calibri"/>
      <family val="2"/>
    </font>
    <font>
      <b/>
      <sz val="11"/>
      <name val="Calibri"/>
      <family val="2"/>
      <scheme val="minor"/>
    </font>
    <font>
      <b/>
      <sz val="24"/>
      <color rgb="FFC00000"/>
      <name val="Arial"/>
      <family val="2"/>
    </font>
    <font>
      <b/>
      <sz val="16"/>
      <name val="Calibri"/>
      <family val="2"/>
      <scheme val="minor"/>
    </font>
    <font>
      <b/>
      <sz val="14"/>
      <name val="Calibri"/>
      <family val="2"/>
    </font>
    <font>
      <sz val="14"/>
      <color theme="1"/>
      <name val="Calibri"/>
      <family val="2"/>
    </font>
    <font>
      <b/>
      <sz val="14"/>
      <color theme="0"/>
      <name val="Calibri"/>
      <family val="2"/>
    </font>
    <font>
      <b/>
      <sz val="14"/>
      <color theme="0"/>
      <name val="Calibri"/>
      <family val="2"/>
      <scheme val="minor"/>
    </font>
    <font>
      <b/>
      <sz val="16"/>
      <color theme="0"/>
      <name val="Times New Roman"/>
      <family val="1"/>
    </font>
    <font>
      <b/>
      <sz val="16"/>
      <color rgb="FF002060"/>
      <name val="Arial"/>
      <family val="2"/>
    </font>
    <font>
      <b/>
      <sz val="16"/>
      <color rgb="FF002060"/>
      <name val="Calibri"/>
      <family val="2"/>
    </font>
    <font>
      <sz val="16"/>
      <color theme="0"/>
      <name val="Calibri"/>
      <family val="2"/>
    </font>
    <font>
      <b/>
      <sz val="16"/>
      <color theme="1"/>
      <name val="Arial"/>
      <family val="2"/>
    </font>
    <font>
      <sz val="16"/>
      <color rgb="FF002060"/>
      <name val="Arial"/>
      <family val="2"/>
    </font>
    <font>
      <strike/>
      <sz val="16"/>
      <color theme="1"/>
      <name val="Calibri"/>
      <family val="2"/>
      <scheme val="minor"/>
    </font>
    <font>
      <sz val="15"/>
      <color theme="1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sz val="20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indexed="64"/>
      </right>
      <top/>
      <bottom style="thin">
        <color rgb="FFD3D3D3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/>
      <right style="thin">
        <color rgb="FFD3D3D3"/>
      </right>
      <top/>
      <bottom/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indexed="64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/>
      <right/>
      <top style="thin">
        <color rgb="FFD3D3D3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4" fillId="2" borderId="0" applyNumberFormat="0" applyBorder="0" applyAlignment="0" applyProtection="0"/>
    <xf numFmtId="164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166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47" fillId="0" borderId="0"/>
    <xf numFmtId="0" fontId="5" fillId="0" borderId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96">
    <xf numFmtId="0" fontId="0" fillId="0" borderId="0" xfId="0"/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164" fontId="5" fillId="0" borderId="0" xfId="2" applyFont="1" applyBorder="1" applyAlignment="1">
      <alignment horizontal="right" vertical="center" wrapText="1"/>
    </xf>
    <xf numFmtId="0" fontId="0" fillId="0" borderId="0" xfId="0" applyFont="1" applyBorder="1" applyAlignment="1">
      <alignment horizontal="right" vertical="center" wrapText="1"/>
    </xf>
    <xf numFmtId="0" fontId="16" fillId="4" borderId="0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7" fillId="0" borderId="0" xfId="2" applyNumberFormat="1" applyFont="1" applyAlignment="1">
      <alignment horizontal="left" wrapText="1"/>
    </xf>
    <xf numFmtId="0" fontId="18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18" fillId="0" borderId="0" xfId="0" applyFont="1" applyAlignment="1">
      <alignment horizontal="center" vertical="center" wrapText="1"/>
    </xf>
    <xf numFmtId="44" fontId="0" fillId="0" borderId="0" xfId="0" applyNumberFormat="1" applyFont="1" applyAlignment="1">
      <alignment wrapText="1"/>
    </xf>
    <xf numFmtId="0" fontId="0" fillId="0" borderId="1" xfId="0" applyFont="1" applyBorder="1" applyAlignment="1">
      <alignment wrapText="1"/>
    </xf>
    <xf numFmtId="0" fontId="12" fillId="0" borderId="0" xfId="0" applyFont="1" applyFill="1" applyAlignment="1">
      <alignment horizontal="center" wrapText="1"/>
    </xf>
    <xf numFmtId="0" fontId="13" fillId="0" borderId="0" xfId="0" applyFont="1" applyFill="1" applyAlignment="1">
      <alignment horizontal="center" wrapText="1"/>
    </xf>
    <xf numFmtId="0" fontId="20" fillId="4" borderId="0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6" fillId="4" borderId="0" xfId="0" applyFont="1" applyFill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0" fillId="0" borderId="0" xfId="0" quotePrefix="1" applyFont="1" applyBorder="1" applyAlignment="1">
      <alignment horizontal="center" vertical="center" wrapText="1"/>
    </xf>
    <xf numFmtId="0" fontId="24" fillId="0" borderId="0" xfId="3" quotePrefix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3" fillId="0" borderId="2" xfId="2" applyNumberFormat="1" applyFont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164" fontId="5" fillId="0" borderId="0" xfId="2" applyFont="1" applyFill="1" applyAlignment="1">
      <alignment horizontal="right" vertical="center" wrapText="1"/>
    </xf>
    <xf numFmtId="0" fontId="0" fillId="0" borderId="0" xfId="0" applyFont="1" applyFill="1" applyAlignment="1">
      <alignment horizontal="right" vertical="center" wrapText="1"/>
    </xf>
    <xf numFmtId="0" fontId="25" fillId="0" borderId="2" xfId="0" applyFont="1" applyBorder="1" applyAlignment="1">
      <alignment horizontal="center" vertical="center" wrapText="1"/>
    </xf>
    <xf numFmtId="167" fontId="26" fillId="0" borderId="2" xfId="4" applyNumberFormat="1" applyFont="1" applyBorder="1" applyAlignment="1">
      <alignment horizontal="left" wrapText="1"/>
    </xf>
    <xf numFmtId="167" fontId="27" fillId="0" borderId="2" xfId="4" applyNumberFormat="1" applyFont="1" applyBorder="1" applyAlignment="1">
      <alignment wrapText="1"/>
    </xf>
    <xf numFmtId="168" fontId="0" fillId="0" borderId="0" xfId="0" applyNumberFormat="1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167" fontId="26" fillId="5" borderId="2" xfId="4" applyNumberFormat="1" applyFont="1" applyFill="1" applyBorder="1" applyAlignment="1">
      <alignment horizontal="left" wrapText="1"/>
    </xf>
    <xf numFmtId="169" fontId="0" fillId="0" borderId="0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7" fillId="0" borderId="2" xfId="2" applyNumberFormat="1" applyFont="1" applyBorder="1" applyAlignment="1">
      <alignment horizontal="left" wrapText="1"/>
    </xf>
    <xf numFmtId="165" fontId="1" fillId="0" borderId="2" xfId="0" applyNumberFormat="1" applyFont="1" applyBorder="1" applyAlignment="1">
      <alignment wrapText="1"/>
    </xf>
    <xf numFmtId="165" fontId="0" fillId="0" borderId="0" xfId="0" applyNumberFormat="1" applyFont="1" applyAlignment="1">
      <alignment wrapText="1"/>
    </xf>
    <xf numFmtId="0" fontId="14" fillId="0" borderId="11" xfId="0" applyFont="1" applyBorder="1" applyAlignment="1">
      <alignment horizontal="center" vertical="center" wrapText="1"/>
    </xf>
    <xf numFmtId="14" fontId="31" fillId="3" borderId="0" xfId="0" applyNumberFormat="1" applyFont="1" applyFill="1" applyBorder="1" applyAlignment="1">
      <alignment horizontal="center" vertical="center" wrapText="1"/>
    </xf>
    <xf numFmtId="165" fontId="0" fillId="0" borderId="0" xfId="0" applyNumberFormat="1" applyFont="1" applyAlignment="1">
      <alignment horizontal="center" vertical="center" wrapText="1"/>
    </xf>
    <xf numFmtId="14" fontId="15" fillId="0" borderId="0" xfId="0" applyNumberFormat="1" applyFont="1" applyBorder="1" applyAlignment="1">
      <alignment horizontal="center" vertical="center" wrapText="1"/>
    </xf>
    <xf numFmtId="14" fontId="0" fillId="0" borderId="0" xfId="0" applyNumberFormat="1" applyFont="1" applyBorder="1" applyAlignment="1">
      <alignment horizontal="center" vertical="center" wrapText="1"/>
    </xf>
    <xf numFmtId="170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64" fontId="5" fillId="0" borderId="0" xfId="2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right" vertical="center" wrapText="1"/>
    </xf>
    <xf numFmtId="44" fontId="0" fillId="0" borderId="0" xfId="0" applyNumberFormat="1" applyFont="1" applyAlignment="1">
      <alignment horizontal="center" vertical="center" wrapText="1"/>
    </xf>
    <xf numFmtId="44" fontId="16" fillId="4" borderId="0" xfId="0" applyNumberFormat="1" applyFont="1" applyFill="1" applyAlignment="1">
      <alignment vertical="center" wrapText="1"/>
    </xf>
    <xf numFmtId="44" fontId="32" fillId="3" borderId="0" xfId="0" applyNumberFormat="1" applyFont="1" applyFill="1" applyAlignment="1">
      <alignment wrapText="1"/>
    </xf>
    <xf numFmtId="170" fontId="1" fillId="3" borderId="0" xfId="0" applyNumberFormat="1" applyFont="1" applyFill="1" applyBorder="1" applyAlignment="1">
      <alignment horizontal="center" vertical="center" wrapText="1"/>
    </xf>
    <xf numFmtId="164" fontId="33" fillId="0" borderId="0" xfId="2" applyFont="1" applyFill="1" applyAlignment="1">
      <alignment horizontal="center" vertical="center" wrapText="1"/>
    </xf>
    <xf numFmtId="170" fontId="33" fillId="0" borderId="0" xfId="0" applyNumberFormat="1" applyFont="1" applyFill="1" applyAlignment="1">
      <alignment horizontal="center" vertical="center" wrapText="1"/>
    </xf>
    <xf numFmtId="170" fontId="0" fillId="0" borderId="0" xfId="0" applyNumberFormat="1" applyFont="1" applyAlignment="1">
      <alignment horizontal="center" vertical="center" wrapText="1"/>
    </xf>
    <xf numFmtId="170" fontId="16" fillId="4" borderId="0" xfId="0" applyNumberFormat="1" applyFont="1" applyFill="1" applyAlignment="1">
      <alignment vertical="center" wrapText="1"/>
    </xf>
    <xf numFmtId="165" fontId="17" fillId="0" borderId="0" xfId="2" applyNumberFormat="1" applyFont="1" applyAlignment="1">
      <alignment horizontal="left" wrapText="1"/>
    </xf>
    <xf numFmtId="170" fontId="0" fillId="0" borderId="0" xfId="0" applyNumberFormat="1" applyFont="1" applyAlignment="1">
      <alignment wrapText="1"/>
    </xf>
    <xf numFmtId="170" fontId="18" fillId="0" borderId="0" xfId="0" applyNumberFormat="1" applyFont="1" applyAlignment="1">
      <alignment horizontal="center" vertical="center" wrapText="1"/>
    </xf>
    <xf numFmtId="44" fontId="33" fillId="0" borderId="0" xfId="0" applyNumberFormat="1" applyFont="1" applyFill="1" applyAlignment="1">
      <alignment horizontal="center" vertical="center" wrapText="1"/>
    </xf>
    <xf numFmtId="0" fontId="34" fillId="0" borderId="0" xfId="0" applyFont="1" applyBorder="1" applyAlignment="1">
      <alignment horizontal="left" vertical="center" wrapText="1"/>
    </xf>
    <xf numFmtId="0" fontId="1" fillId="3" borderId="0" xfId="0" applyFont="1" applyFill="1" applyBorder="1" applyAlignment="1">
      <alignment horizontal="center" vertical="center" wrapText="1"/>
    </xf>
    <xf numFmtId="44" fontId="35" fillId="0" borderId="0" xfId="5" applyFont="1" applyFill="1" applyAlignment="1">
      <alignment horizontal="right" vertical="center" wrapText="1"/>
    </xf>
    <xf numFmtId="44" fontId="36" fillId="3" borderId="0" xfId="5" applyFont="1" applyFill="1" applyAlignment="1">
      <alignment horizontal="right" vertical="center" wrapText="1"/>
    </xf>
    <xf numFmtId="0" fontId="9" fillId="6" borderId="16" xfId="1" applyFont="1" applyFill="1" applyBorder="1" applyAlignment="1">
      <alignment horizontal="center" vertical="center" wrapText="1"/>
    </xf>
    <xf numFmtId="0" fontId="10" fillId="6" borderId="16" xfId="1" applyFont="1" applyFill="1" applyBorder="1" applyAlignment="1">
      <alignment horizontal="center" vertical="center" wrapText="1"/>
    </xf>
    <xf numFmtId="41" fontId="10" fillId="6" borderId="16" xfId="6" applyFont="1" applyFill="1" applyBorder="1" applyAlignment="1">
      <alignment horizontal="center" vertical="center" wrapText="1"/>
    </xf>
    <xf numFmtId="0" fontId="11" fillId="4" borderId="17" xfId="1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40" fillId="0" borderId="5" xfId="0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left" vertical="center" wrapText="1"/>
    </xf>
    <xf numFmtId="14" fontId="40" fillId="0" borderId="2" xfId="0" applyNumberFormat="1" applyFont="1" applyFill="1" applyBorder="1" applyAlignment="1">
      <alignment horizontal="center" vertical="center" wrapText="1"/>
    </xf>
    <xf numFmtId="169" fontId="40" fillId="0" borderId="2" xfId="2" applyNumberFormat="1" applyFont="1" applyFill="1" applyBorder="1" applyAlignment="1">
      <alignment horizontal="right" vertical="center" wrapText="1"/>
    </xf>
    <xf numFmtId="44" fontId="40" fillId="0" borderId="2" xfId="5" applyNumberFormat="1" applyFont="1" applyFill="1" applyBorder="1" applyAlignment="1">
      <alignment horizontal="center" vertical="center" wrapText="1"/>
    </xf>
    <xf numFmtId="0" fontId="40" fillId="0" borderId="17" xfId="0" applyFont="1" applyFill="1" applyBorder="1" applyAlignment="1">
      <alignment horizontal="center" vertical="center" wrapText="1"/>
    </xf>
    <xf numFmtId="0" fontId="40" fillId="0" borderId="17" xfId="0" applyFont="1" applyFill="1" applyBorder="1" applyAlignment="1">
      <alignment horizontal="left" vertical="center" wrapText="1"/>
    </xf>
    <xf numFmtId="14" fontId="40" fillId="0" borderId="17" xfId="0" applyNumberFormat="1" applyFont="1" applyFill="1" applyBorder="1" applyAlignment="1">
      <alignment horizontal="center" vertical="center" wrapText="1"/>
    </xf>
    <xf numFmtId="169" fontId="40" fillId="0" borderId="17" xfId="2" applyNumberFormat="1" applyFont="1" applyFill="1" applyBorder="1" applyAlignment="1">
      <alignment vertical="center" wrapText="1"/>
    </xf>
    <xf numFmtId="44" fontId="40" fillId="0" borderId="17" xfId="5" applyNumberFormat="1" applyFont="1" applyFill="1" applyBorder="1" applyAlignment="1">
      <alignment vertical="center" wrapText="1"/>
    </xf>
    <xf numFmtId="0" fontId="40" fillId="0" borderId="8" xfId="0" applyFont="1" applyFill="1" applyBorder="1" applyAlignment="1">
      <alignment horizontal="center" vertical="center" wrapText="1"/>
    </xf>
    <xf numFmtId="169" fontId="40" fillId="0" borderId="2" xfId="2" applyNumberFormat="1" applyFont="1" applyFill="1" applyBorder="1" applyAlignment="1">
      <alignment vertical="center" wrapText="1"/>
    </xf>
    <xf numFmtId="0" fontId="43" fillId="0" borderId="2" xfId="0" applyFont="1" applyFill="1" applyBorder="1" applyAlignment="1">
      <alignment horizontal="left" vertical="center" wrapText="1"/>
    </xf>
    <xf numFmtId="0" fontId="40" fillId="0" borderId="19" xfId="0" applyFont="1" applyFill="1" applyBorder="1" applyAlignment="1">
      <alignment horizontal="center" vertical="center" wrapText="1"/>
    </xf>
    <xf numFmtId="44" fontId="40" fillId="0" borderId="2" xfId="5" applyNumberFormat="1" applyFont="1" applyFill="1" applyBorder="1" applyAlignment="1">
      <alignment vertical="center" wrapText="1"/>
    </xf>
    <xf numFmtId="0" fontId="46" fillId="3" borderId="0" xfId="1" applyFont="1" applyFill="1" applyBorder="1" applyAlignment="1">
      <alignment horizontal="center" vertical="center" wrapText="1"/>
    </xf>
    <xf numFmtId="0" fontId="0" fillId="4" borderId="0" xfId="0" applyFill="1"/>
    <xf numFmtId="0" fontId="48" fillId="0" borderId="0" xfId="7" applyFont="1" applyFill="1" applyBorder="1" applyAlignment="1">
      <alignment horizontal="center"/>
    </xf>
    <xf numFmtId="0" fontId="8" fillId="0" borderId="0" xfId="7" applyFont="1" applyFill="1" applyBorder="1"/>
    <xf numFmtId="171" fontId="8" fillId="0" borderId="0" xfId="7" applyNumberFormat="1" applyFont="1" applyFill="1" applyBorder="1"/>
    <xf numFmtId="0" fontId="49" fillId="3" borderId="0" xfId="7" applyFont="1" applyFill="1" applyBorder="1"/>
    <xf numFmtId="0" fontId="8" fillId="0" borderId="0" xfId="7" applyFont="1" applyFill="1" applyBorder="1" applyAlignment="1">
      <alignment horizontal="center" vertical="center"/>
    </xf>
    <xf numFmtId="0" fontId="8" fillId="0" borderId="2" xfId="7" applyFont="1" applyFill="1" applyBorder="1" applyAlignment="1">
      <alignment horizontal="center" vertical="center" wrapText="1"/>
    </xf>
    <xf numFmtId="0" fontId="8" fillId="3" borderId="0" xfId="7" applyFont="1" applyFill="1" applyBorder="1" applyAlignment="1">
      <alignment horizontal="center" vertical="center"/>
    </xf>
    <xf numFmtId="167" fontId="50" fillId="0" borderId="0" xfId="4" applyNumberFormat="1" applyFont="1" applyFill="1" applyBorder="1" applyAlignment="1">
      <alignment horizontal="center" vertical="center"/>
    </xf>
    <xf numFmtId="0" fontId="50" fillId="0" borderId="0" xfId="7" applyFont="1" applyFill="1" applyBorder="1"/>
    <xf numFmtId="0" fontId="51" fillId="0" borderId="0" xfId="7" applyFont="1" applyFill="1" applyBorder="1" applyAlignment="1">
      <alignment horizontal="center" vertical="center"/>
    </xf>
    <xf numFmtId="171" fontId="49" fillId="3" borderId="0" xfId="7" applyNumberFormat="1" applyFont="1" applyFill="1" applyBorder="1"/>
    <xf numFmtId="0" fontId="8" fillId="0" borderId="0" xfId="7" applyFont="1" applyFill="1" applyBorder="1" applyAlignment="1"/>
    <xf numFmtId="39" fontId="54" fillId="0" borderId="0" xfId="7" applyNumberFormat="1" applyFont="1" applyFill="1" applyBorder="1" applyAlignment="1"/>
    <xf numFmtId="39" fontId="55" fillId="0" borderId="0" xfId="7" applyNumberFormat="1" applyFont="1" applyFill="1" applyBorder="1" applyAlignment="1"/>
    <xf numFmtId="172" fontId="8" fillId="0" borderId="0" xfId="7" applyNumberFormat="1" applyFont="1" applyFill="1" applyBorder="1" applyAlignment="1"/>
    <xf numFmtId="0" fontId="8" fillId="5" borderId="0" xfId="7" applyFont="1" applyFill="1" applyBorder="1" applyAlignment="1"/>
    <xf numFmtId="0" fontId="8" fillId="0" borderId="0" xfId="7" applyFont="1" applyFill="1" applyBorder="1" applyAlignment="1">
      <alignment horizontal="center"/>
    </xf>
    <xf numFmtId="171" fontId="8" fillId="3" borderId="0" xfId="7" applyNumberFormat="1" applyFont="1" applyFill="1" applyBorder="1" applyAlignment="1">
      <alignment horizontal="center" vertical="center"/>
    </xf>
    <xf numFmtId="0" fontId="56" fillId="0" borderId="0" xfId="7" applyNumberFormat="1" applyFont="1" applyFill="1" applyBorder="1" applyAlignment="1">
      <alignment horizontal="center" vertical="center" wrapText="1" readingOrder="1"/>
    </xf>
    <xf numFmtId="0" fontId="58" fillId="9" borderId="20" xfId="7" applyNumberFormat="1" applyFont="1" applyFill="1" applyBorder="1" applyAlignment="1">
      <alignment vertical="center" wrapText="1" readingOrder="1"/>
    </xf>
    <xf numFmtId="0" fontId="59" fillId="5" borderId="20" xfId="7" applyNumberFormat="1" applyFont="1" applyFill="1" applyBorder="1" applyAlignment="1">
      <alignment vertical="center" wrapText="1" readingOrder="1"/>
    </xf>
    <xf numFmtId="0" fontId="60" fillId="5" borderId="0" xfId="7" applyFont="1" applyFill="1" applyBorder="1" applyAlignment="1">
      <alignment vertical="center" wrapText="1"/>
    </xf>
    <xf numFmtId="0" fontId="60" fillId="9" borderId="0" xfId="7" applyFont="1" applyFill="1" applyBorder="1" applyAlignment="1">
      <alignment vertical="center" wrapText="1"/>
    </xf>
    <xf numFmtId="167" fontId="64" fillId="5" borderId="0" xfId="4" applyNumberFormat="1" applyFont="1" applyFill="1" applyBorder="1" applyAlignment="1">
      <alignment horizontal="center" vertical="center"/>
    </xf>
    <xf numFmtId="167" fontId="65" fillId="4" borderId="0" xfId="7" applyNumberFormat="1" applyFont="1" applyFill="1" applyBorder="1"/>
    <xf numFmtId="0" fontId="65" fillId="4" borderId="0" xfId="7" applyFont="1" applyFill="1" applyBorder="1"/>
    <xf numFmtId="0" fontId="66" fillId="0" borderId="2" xfId="7" applyNumberFormat="1" applyFont="1" applyFill="1" applyBorder="1" applyAlignment="1">
      <alignment horizontal="center" vertical="center" wrapText="1" readingOrder="1"/>
    </xf>
    <xf numFmtId="0" fontId="57" fillId="9" borderId="17" xfId="7" applyNumberFormat="1" applyFont="1" applyFill="1" applyBorder="1" applyAlignment="1">
      <alignment horizontal="center" vertical="center" wrapText="1" readingOrder="1"/>
    </xf>
    <xf numFmtId="0" fontId="58" fillId="9" borderId="17" xfId="7" applyNumberFormat="1" applyFont="1" applyFill="1" applyBorder="1" applyAlignment="1">
      <alignment horizontal="center" vertical="center" wrapText="1" readingOrder="1"/>
    </xf>
    <xf numFmtId="0" fontId="71" fillId="9" borderId="0" xfId="7" applyFont="1" applyFill="1" applyBorder="1" applyAlignment="1">
      <alignment horizontal="center" vertical="center"/>
    </xf>
    <xf numFmtId="0" fontId="72" fillId="3" borderId="17" xfId="8" applyFont="1" applyFill="1" applyBorder="1" applyAlignment="1">
      <alignment horizontal="center" vertical="center" wrapText="1"/>
    </xf>
    <xf numFmtId="0" fontId="66" fillId="3" borderId="0" xfId="7" applyNumberFormat="1" applyFont="1" applyFill="1" applyBorder="1" applyAlignment="1">
      <alignment horizontal="center" vertical="center" wrapText="1" readingOrder="1"/>
    </xf>
    <xf numFmtId="0" fontId="57" fillId="3" borderId="0" xfId="7" applyNumberFormat="1" applyFont="1" applyFill="1" applyBorder="1" applyAlignment="1">
      <alignment horizontal="center" vertical="center" wrapText="1" readingOrder="1"/>
    </xf>
    <xf numFmtId="0" fontId="57" fillId="3" borderId="17" xfId="7" applyNumberFormat="1" applyFont="1" applyFill="1" applyBorder="1" applyAlignment="1">
      <alignment horizontal="center" vertical="center" wrapText="1" readingOrder="1"/>
    </xf>
    <xf numFmtId="0" fontId="58" fillId="3" borderId="17" xfId="7" applyNumberFormat="1" applyFont="1" applyFill="1" applyBorder="1" applyAlignment="1">
      <alignment horizontal="center" vertical="center" wrapText="1" readingOrder="1"/>
    </xf>
    <xf numFmtId="0" fontId="67" fillId="3" borderId="17" xfId="7" applyNumberFormat="1" applyFont="1" applyFill="1" applyBorder="1" applyAlignment="1">
      <alignment horizontal="center" vertical="center" wrapText="1" readingOrder="1"/>
    </xf>
    <xf numFmtId="0" fontId="58" fillId="3" borderId="6" xfId="7" applyNumberFormat="1" applyFont="1" applyFill="1" applyBorder="1" applyAlignment="1">
      <alignment horizontal="center" vertical="center" wrapText="1" readingOrder="1"/>
    </xf>
    <xf numFmtId="0" fontId="59" fillId="3" borderId="17" xfId="7" applyNumberFormat="1" applyFont="1" applyFill="1" applyBorder="1" applyAlignment="1">
      <alignment horizontal="center" vertical="center" wrapText="1" readingOrder="1"/>
    </xf>
    <xf numFmtId="0" fontId="68" fillId="3" borderId="2" xfId="7" applyFont="1" applyFill="1" applyBorder="1" applyAlignment="1">
      <alignment vertical="center" wrapText="1"/>
    </xf>
    <xf numFmtId="0" fontId="60" fillId="3" borderId="2" xfId="7" applyFont="1" applyFill="1" applyBorder="1" applyAlignment="1">
      <alignment vertical="center" wrapText="1"/>
    </xf>
    <xf numFmtId="0" fontId="61" fillId="3" borderId="17" xfId="7" applyNumberFormat="1" applyFont="1" applyFill="1" applyBorder="1" applyAlignment="1">
      <alignment horizontal="center" vertical="center" wrapText="1" readingOrder="1"/>
    </xf>
    <xf numFmtId="0" fontId="61" fillId="3" borderId="6" xfId="7" applyNumberFormat="1" applyFont="1" applyFill="1" applyBorder="1" applyAlignment="1">
      <alignment horizontal="center" vertical="center" wrapText="1" readingOrder="1"/>
    </xf>
    <xf numFmtId="0" fontId="62" fillId="3" borderId="6" xfId="7" applyFont="1" applyFill="1" applyBorder="1" applyAlignment="1">
      <alignment horizontal="center" vertical="center" wrapText="1"/>
    </xf>
    <xf numFmtId="0" fontId="69" fillId="3" borderId="2" xfId="7" applyFont="1" applyFill="1" applyBorder="1" applyAlignment="1">
      <alignment horizontal="center" vertical="center" wrapText="1"/>
    </xf>
    <xf numFmtId="0" fontId="70" fillId="3" borderId="17" xfId="8" applyFont="1" applyFill="1" applyBorder="1" applyAlignment="1">
      <alignment horizontal="center" vertical="center" wrapText="1"/>
    </xf>
    <xf numFmtId="0" fontId="70" fillId="3" borderId="2" xfId="8" applyFont="1" applyFill="1" applyBorder="1" applyAlignment="1">
      <alignment horizontal="center" vertical="center" wrapText="1"/>
    </xf>
    <xf numFmtId="0" fontId="63" fillId="3" borderId="2" xfId="7" applyFont="1" applyFill="1" applyBorder="1" applyAlignment="1">
      <alignment horizontal="center" vertical="center" wrapText="1"/>
    </xf>
    <xf numFmtId="0" fontId="71" fillId="3" borderId="0" xfId="7" applyFont="1" applyFill="1" applyBorder="1" applyAlignment="1">
      <alignment horizontal="center" vertical="center"/>
    </xf>
    <xf numFmtId="0" fontId="2" fillId="3" borderId="13" xfId="8" applyFont="1" applyFill="1" applyBorder="1" applyAlignment="1">
      <alignment horizontal="center" vertical="center" wrapText="1"/>
    </xf>
    <xf numFmtId="0" fontId="72" fillId="3" borderId="0" xfId="8" applyFont="1" applyFill="1" applyBorder="1" applyAlignment="1">
      <alignment horizontal="center" vertical="center" wrapText="1"/>
    </xf>
    <xf numFmtId="0" fontId="48" fillId="3" borderId="2" xfId="7" applyFont="1" applyFill="1" applyBorder="1" applyAlignment="1">
      <alignment horizontal="center" vertical="center" wrapText="1"/>
    </xf>
    <xf numFmtId="167" fontId="64" fillId="3" borderId="2" xfId="4" applyNumberFormat="1" applyFont="1" applyFill="1" applyBorder="1" applyAlignment="1">
      <alignment horizontal="center" vertical="center" wrapText="1"/>
    </xf>
    <xf numFmtId="167" fontId="64" fillId="3" borderId="18" xfId="4" applyNumberFormat="1" applyFont="1" applyFill="1" applyBorder="1" applyAlignment="1">
      <alignment horizontal="center" vertical="center" wrapText="1"/>
    </xf>
    <xf numFmtId="0" fontId="50" fillId="3" borderId="0" xfId="7" applyFont="1" applyFill="1" applyBorder="1"/>
    <xf numFmtId="0" fontId="8" fillId="3" borderId="0" xfId="7" applyFont="1" applyFill="1" applyBorder="1"/>
    <xf numFmtId="0" fontId="51" fillId="3" borderId="0" xfId="7" applyFont="1" applyFill="1" applyBorder="1" applyAlignment="1">
      <alignment horizontal="center" vertical="center"/>
    </xf>
    <xf numFmtId="0" fontId="73" fillId="12" borderId="21" xfId="7" applyNumberFormat="1" applyFont="1" applyFill="1" applyBorder="1" applyAlignment="1">
      <alignment horizontal="center" vertical="center" wrapText="1" readingOrder="1"/>
    </xf>
    <xf numFmtId="49" fontId="74" fillId="12" borderId="2" xfId="7" applyNumberFormat="1" applyFont="1" applyFill="1" applyBorder="1" applyAlignment="1">
      <alignment horizontal="center" vertical="center" wrapText="1" readingOrder="1"/>
    </xf>
    <xf numFmtId="49" fontId="73" fillId="12" borderId="2" xfId="7" applyNumberFormat="1" applyFont="1" applyFill="1" applyBorder="1" applyAlignment="1">
      <alignment horizontal="center" vertical="center" wrapText="1" readingOrder="1"/>
    </xf>
    <xf numFmtId="39" fontId="73" fillId="12" borderId="2" xfId="7" applyNumberFormat="1" applyFont="1" applyFill="1" applyBorder="1" applyAlignment="1">
      <alignment horizontal="right" vertical="center" wrapText="1" readingOrder="1"/>
    </xf>
    <xf numFmtId="39" fontId="75" fillId="12" borderId="2" xfId="7" applyNumberFormat="1" applyFont="1" applyFill="1" applyBorder="1" applyAlignment="1">
      <alignment horizontal="right" vertical="center" wrapText="1" readingOrder="1"/>
    </xf>
    <xf numFmtId="10" fontId="76" fillId="12" borderId="2" xfId="9" applyNumberFormat="1" applyFont="1" applyFill="1" applyBorder="1" applyAlignment="1">
      <alignment horizontal="center" vertical="center"/>
    </xf>
    <xf numFmtId="39" fontId="76" fillId="12" borderId="2" xfId="7" applyNumberFormat="1" applyFont="1" applyFill="1" applyBorder="1" applyAlignment="1">
      <alignment horizontal="right" vertical="center"/>
    </xf>
    <xf numFmtId="39" fontId="76" fillId="12" borderId="2" xfId="7" applyNumberFormat="1" applyFont="1" applyFill="1" applyBorder="1" applyAlignment="1">
      <alignment horizontal="center" vertical="center" wrapText="1"/>
    </xf>
    <xf numFmtId="39" fontId="76" fillId="12" borderId="4" xfId="7" applyNumberFormat="1" applyFont="1" applyFill="1" applyBorder="1" applyAlignment="1">
      <alignment horizontal="right" vertical="center"/>
    </xf>
    <xf numFmtId="10" fontId="76" fillId="12" borderId="2" xfId="7" applyNumberFormat="1" applyFont="1" applyFill="1" applyBorder="1" applyAlignment="1">
      <alignment horizontal="center" vertical="center"/>
    </xf>
    <xf numFmtId="10" fontId="77" fillId="12" borderId="0" xfId="7" applyNumberFormat="1" applyFont="1" applyFill="1" applyBorder="1" applyAlignment="1">
      <alignment horizontal="center" vertical="center"/>
    </xf>
    <xf numFmtId="173" fontId="78" fillId="12" borderId="2" xfId="7" applyNumberFormat="1" applyFont="1" applyFill="1" applyBorder="1" applyAlignment="1">
      <alignment horizontal="right" vertical="center" wrapText="1" readingOrder="1"/>
    </xf>
    <xf numFmtId="10" fontId="63" fillId="12" borderId="2" xfId="9" applyNumberFormat="1" applyFont="1" applyFill="1" applyBorder="1" applyAlignment="1">
      <alignment horizontal="center" vertical="center" wrapText="1"/>
    </xf>
    <xf numFmtId="167" fontId="79" fillId="12" borderId="2" xfId="4" applyNumberFormat="1" applyFont="1" applyFill="1" applyBorder="1" applyAlignment="1">
      <alignment horizontal="center" vertical="center"/>
    </xf>
    <xf numFmtId="167" fontId="79" fillId="12" borderId="18" xfId="4" applyNumberFormat="1" applyFont="1" applyFill="1" applyBorder="1" applyAlignment="1">
      <alignment horizontal="center" vertical="center"/>
    </xf>
    <xf numFmtId="0" fontId="77" fillId="12" borderId="0" xfId="7" applyFont="1" applyFill="1" applyBorder="1"/>
    <xf numFmtId="0" fontId="80" fillId="12" borderId="0" xfId="7" applyFont="1" applyFill="1" applyBorder="1"/>
    <xf numFmtId="0" fontId="81" fillId="12" borderId="0" xfId="7" applyFont="1" applyFill="1" applyBorder="1" applyAlignment="1">
      <alignment horizontal="center" vertical="center"/>
    </xf>
    <xf numFmtId="0" fontId="82" fillId="0" borderId="21" xfId="7" applyNumberFormat="1" applyFont="1" applyFill="1" applyBorder="1" applyAlignment="1">
      <alignment horizontal="center" vertical="center" wrapText="1" readingOrder="1"/>
    </xf>
    <xf numFmtId="39" fontId="82" fillId="9" borderId="2" xfId="7" applyNumberFormat="1" applyFont="1" applyFill="1" applyBorder="1" applyAlignment="1">
      <alignment horizontal="right" vertical="center" wrapText="1" readingOrder="1"/>
    </xf>
    <xf numFmtId="39" fontId="84" fillId="9" borderId="2" xfId="7" applyNumberFormat="1" applyFont="1" applyFill="1" applyBorder="1" applyAlignment="1">
      <alignment horizontal="right" vertical="center" wrapText="1" readingOrder="1"/>
    </xf>
    <xf numFmtId="39" fontId="76" fillId="9" borderId="2" xfId="7" applyNumberFormat="1" applyFont="1" applyFill="1" applyBorder="1" applyAlignment="1">
      <alignment horizontal="right" vertical="center" wrapText="1" readingOrder="1"/>
    </xf>
    <xf numFmtId="10" fontId="85" fillId="3" borderId="2" xfId="9" applyNumberFormat="1" applyFont="1" applyFill="1" applyBorder="1" applyAlignment="1">
      <alignment horizontal="center" vertical="center"/>
    </xf>
    <xf numFmtId="39" fontId="85" fillId="13" borderId="2" xfId="7" applyNumberFormat="1" applyFont="1" applyFill="1" applyBorder="1" applyAlignment="1">
      <alignment horizontal="right" vertical="center"/>
    </xf>
    <xf numFmtId="39" fontId="85" fillId="13" borderId="2" xfId="7" applyNumberFormat="1" applyFont="1" applyFill="1" applyBorder="1" applyAlignment="1">
      <alignment horizontal="center" vertical="center" wrapText="1"/>
    </xf>
    <xf numFmtId="39" fontId="85" fillId="3" borderId="4" xfId="7" applyNumberFormat="1" applyFont="1" applyFill="1" applyBorder="1" applyAlignment="1">
      <alignment horizontal="right" vertical="center"/>
    </xf>
    <xf numFmtId="10" fontId="85" fillId="0" borderId="2" xfId="7" applyNumberFormat="1" applyFont="1" applyFill="1" applyBorder="1" applyAlignment="1">
      <alignment horizontal="center" vertical="center"/>
    </xf>
    <xf numFmtId="10" fontId="50" fillId="3" borderId="0" xfId="7" applyNumberFormat="1" applyFont="1" applyFill="1" applyBorder="1" applyAlignment="1">
      <alignment horizontal="center" vertical="center"/>
    </xf>
    <xf numFmtId="173" fontId="86" fillId="3" borderId="2" xfId="7" applyNumberFormat="1" applyFont="1" applyFill="1" applyBorder="1" applyAlignment="1">
      <alignment horizontal="right" vertical="center" wrapText="1" readingOrder="1"/>
    </xf>
    <xf numFmtId="10" fontId="8" fillId="3" borderId="2" xfId="9" applyNumberFormat="1" applyFont="1" applyFill="1" applyBorder="1" applyAlignment="1">
      <alignment horizontal="center" vertical="center" wrapText="1"/>
    </xf>
    <xf numFmtId="167" fontId="53" fillId="3" borderId="2" xfId="4" applyNumberFormat="1" applyFont="1" applyFill="1" applyBorder="1" applyAlignment="1">
      <alignment horizontal="center" vertical="center"/>
    </xf>
    <xf numFmtId="167" fontId="87" fillId="3" borderId="18" xfId="4" applyNumberFormat="1" applyFont="1" applyFill="1" applyBorder="1" applyAlignment="1">
      <alignment horizontal="center" vertical="center"/>
    </xf>
    <xf numFmtId="0" fontId="49" fillId="0" borderId="0" xfId="7" applyFont="1" applyFill="1" applyBorder="1"/>
    <xf numFmtId="39" fontId="82" fillId="3" borderId="2" xfId="7" applyNumberFormat="1" applyFont="1" applyFill="1" applyBorder="1" applyAlignment="1">
      <alignment horizontal="right" vertical="center" wrapText="1" readingOrder="1"/>
    </xf>
    <xf numFmtId="39" fontId="88" fillId="3" borderId="2" xfId="7" applyNumberFormat="1" applyFont="1" applyFill="1" applyBorder="1" applyAlignment="1">
      <alignment horizontal="right" vertical="center" wrapText="1" readingOrder="1"/>
    </xf>
    <xf numFmtId="39" fontId="85" fillId="3" borderId="2" xfId="7" applyNumberFormat="1" applyFont="1" applyFill="1" applyBorder="1" applyAlignment="1">
      <alignment horizontal="right" vertical="center" wrapText="1" readingOrder="1"/>
    </xf>
    <xf numFmtId="39" fontId="85" fillId="0" borderId="2" xfId="7" applyNumberFormat="1" applyFont="1" applyFill="1" applyBorder="1" applyAlignment="1">
      <alignment horizontal="right" vertical="center" wrapText="1" readingOrder="1"/>
    </xf>
    <xf numFmtId="39" fontId="85" fillId="3" borderId="2" xfId="7" applyNumberFormat="1" applyFont="1" applyFill="1" applyBorder="1" applyAlignment="1">
      <alignment horizontal="right" vertical="top" wrapText="1" readingOrder="1"/>
    </xf>
    <xf numFmtId="39" fontId="85" fillId="5" borderId="2" xfId="7" applyNumberFormat="1" applyFont="1" applyFill="1" applyBorder="1" applyAlignment="1">
      <alignment horizontal="right" vertical="center"/>
    </xf>
    <xf numFmtId="39" fontId="89" fillId="3" borderId="2" xfId="7" applyNumberFormat="1" applyFont="1" applyFill="1" applyBorder="1" applyAlignment="1">
      <alignment horizontal="right" vertical="center"/>
    </xf>
    <xf numFmtId="39" fontId="89" fillId="3" borderId="2" xfId="7" applyNumberFormat="1" applyFont="1" applyFill="1" applyBorder="1" applyAlignment="1">
      <alignment horizontal="right" vertical="center" wrapText="1" readingOrder="1"/>
    </xf>
    <xf numFmtId="0" fontId="89" fillId="3" borderId="2" xfId="7" applyNumberFormat="1" applyFont="1" applyFill="1" applyBorder="1" applyAlignment="1">
      <alignment horizontal="right" vertical="center" wrapText="1" readingOrder="1"/>
    </xf>
    <xf numFmtId="39" fontId="90" fillId="3" borderId="2" xfId="7" applyNumberFormat="1" applyFont="1" applyFill="1" applyBorder="1" applyAlignment="1">
      <alignment horizontal="right" vertical="center"/>
    </xf>
    <xf numFmtId="39" fontId="85" fillId="7" borderId="2" xfId="7" applyNumberFormat="1" applyFont="1" applyFill="1" applyBorder="1" applyAlignment="1">
      <alignment horizontal="right" vertical="center"/>
    </xf>
    <xf numFmtId="10" fontId="50" fillId="3" borderId="0" xfId="9" applyNumberFormat="1" applyFont="1" applyFill="1" applyBorder="1" applyAlignment="1">
      <alignment horizontal="center" vertical="center"/>
    </xf>
    <xf numFmtId="10" fontId="49" fillId="3" borderId="2" xfId="9" applyNumberFormat="1" applyFont="1" applyFill="1" applyBorder="1" applyAlignment="1">
      <alignment horizontal="center" vertical="center" wrapText="1"/>
    </xf>
    <xf numFmtId="167" fontId="87" fillId="3" borderId="2" xfId="4" applyNumberFormat="1" applyFont="1" applyFill="1" applyBorder="1" applyAlignment="1">
      <alignment horizontal="center" vertical="center"/>
    </xf>
    <xf numFmtId="0" fontId="82" fillId="3" borderId="21" xfId="7" applyNumberFormat="1" applyFont="1" applyFill="1" applyBorder="1" applyAlignment="1">
      <alignment horizontal="center" vertical="center" wrapText="1" readingOrder="1"/>
    </xf>
    <xf numFmtId="39" fontId="92" fillId="12" borderId="2" xfId="7" applyNumberFormat="1" applyFont="1" applyFill="1" applyBorder="1" applyAlignment="1">
      <alignment horizontal="right" vertical="center" wrapText="1" readingOrder="1"/>
    </xf>
    <xf numFmtId="39" fontId="76" fillId="12" borderId="2" xfId="7" applyNumberFormat="1" applyFont="1" applyFill="1" applyBorder="1" applyAlignment="1">
      <alignment horizontal="right" vertical="center" wrapText="1" readingOrder="1"/>
    </xf>
    <xf numFmtId="39" fontId="76" fillId="14" borderId="2" xfId="7" applyNumberFormat="1" applyFont="1" applyFill="1" applyBorder="1" applyAlignment="1">
      <alignment horizontal="right" vertical="center" wrapText="1" readingOrder="1"/>
    </xf>
    <xf numFmtId="39" fontId="93" fillId="14" borderId="2" xfId="7" applyNumberFormat="1" applyFont="1" applyFill="1" applyBorder="1" applyAlignment="1">
      <alignment horizontal="right" vertical="center" wrapText="1" readingOrder="1"/>
    </xf>
    <xf numFmtId="39" fontId="93" fillId="12" borderId="2" xfId="7" applyNumberFormat="1" applyFont="1" applyFill="1" applyBorder="1" applyAlignment="1">
      <alignment horizontal="right" vertical="center" wrapText="1" readingOrder="1"/>
    </xf>
    <xf numFmtId="0" fontId="93" fillId="12" borderId="2" xfId="7" applyNumberFormat="1" applyFont="1" applyFill="1" applyBorder="1" applyAlignment="1">
      <alignment horizontal="right" vertical="center" wrapText="1" readingOrder="1"/>
    </xf>
    <xf numFmtId="39" fontId="93" fillId="12" borderId="2" xfId="7" applyNumberFormat="1" applyFont="1" applyFill="1" applyBorder="1" applyAlignment="1">
      <alignment horizontal="right" vertical="center"/>
    </xf>
    <xf numFmtId="39" fontId="94" fillId="12" borderId="5" xfId="7" applyNumberFormat="1" applyFont="1" applyFill="1" applyBorder="1" applyAlignment="1">
      <alignment horizontal="right" vertical="center"/>
    </xf>
    <xf numFmtId="39" fontId="94" fillId="12" borderId="2" xfId="7" applyNumberFormat="1" applyFont="1" applyFill="1" applyBorder="1" applyAlignment="1">
      <alignment horizontal="center" vertical="center" wrapText="1"/>
    </xf>
    <xf numFmtId="39" fontId="76" fillId="12" borderId="0" xfId="7" applyNumberFormat="1" applyFont="1" applyFill="1" applyBorder="1" applyAlignment="1">
      <alignment horizontal="right" vertical="center"/>
    </xf>
    <xf numFmtId="10" fontId="76" fillId="15" borderId="2" xfId="7" applyNumberFormat="1" applyFont="1" applyFill="1" applyBorder="1" applyAlignment="1">
      <alignment horizontal="center" vertical="center"/>
    </xf>
    <xf numFmtId="10" fontId="77" fillId="3" borderId="0" xfId="7" applyNumberFormat="1" applyFont="1" applyFill="1" applyBorder="1" applyAlignment="1">
      <alignment horizontal="center" vertical="center"/>
    </xf>
    <xf numFmtId="0" fontId="6" fillId="15" borderId="2" xfId="7" applyFont="1" applyFill="1" applyBorder="1"/>
    <xf numFmtId="0" fontId="80" fillId="15" borderId="2" xfId="7" applyFont="1" applyFill="1" applyBorder="1" applyAlignment="1">
      <alignment horizontal="center" vertical="center" wrapText="1"/>
    </xf>
    <xf numFmtId="167" fontId="53" fillId="15" borderId="2" xfId="4" applyNumberFormat="1" applyFont="1" applyFill="1" applyBorder="1" applyAlignment="1">
      <alignment horizontal="center" vertical="center"/>
    </xf>
    <xf numFmtId="0" fontId="95" fillId="0" borderId="2" xfId="7" applyNumberFormat="1" applyFont="1" applyFill="1" applyBorder="1" applyAlignment="1">
      <alignment horizontal="left" vertical="center" wrapText="1" readingOrder="1"/>
    </xf>
    <xf numFmtId="39" fontId="82" fillId="16" borderId="2" xfId="7" applyNumberFormat="1" applyFont="1" applyFill="1" applyBorder="1" applyAlignment="1">
      <alignment horizontal="right" vertical="center" wrapText="1" readingOrder="1"/>
    </xf>
    <xf numFmtId="39" fontId="96" fillId="3" borderId="2" xfId="7" applyNumberFormat="1" applyFont="1" applyFill="1" applyBorder="1" applyAlignment="1">
      <alignment horizontal="right" vertical="center" wrapText="1" readingOrder="1"/>
    </xf>
    <xf numFmtId="39" fontId="85" fillId="3" borderId="2" xfId="7" applyNumberFormat="1" applyFont="1" applyFill="1" applyBorder="1" applyAlignment="1">
      <alignment horizontal="right" vertical="center"/>
    </xf>
    <xf numFmtId="39" fontId="85" fillId="3" borderId="2" xfId="7" applyNumberFormat="1" applyFont="1" applyFill="1" applyBorder="1" applyAlignment="1">
      <alignment horizontal="center" vertical="center"/>
    </xf>
    <xf numFmtId="39" fontId="97" fillId="3" borderId="6" xfId="7" applyNumberFormat="1" applyFont="1" applyFill="1" applyBorder="1" applyAlignment="1">
      <alignment horizontal="right" vertical="center"/>
    </xf>
    <xf numFmtId="39" fontId="97" fillId="17" borderId="2" xfId="7" applyNumberFormat="1" applyFont="1" applyFill="1" applyBorder="1" applyAlignment="1">
      <alignment horizontal="center" vertical="center" wrapText="1"/>
    </xf>
    <xf numFmtId="39" fontId="85" fillId="3" borderId="0" xfId="7" applyNumberFormat="1" applyFont="1" applyFill="1" applyBorder="1" applyAlignment="1">
      <alignment horizontal="right" vertical="center"/>
    </xf>
    <xf numFmtId="0" fontId="85" fillId="0" borderId="2" xfId="7" applyFont="1" applyFill="1" applyBorder="1" applyAlignment="1">
      <alignment horizontal="center" vertical="center"/>
    </xf>
    <xf numFmtId="0" fontId="50" fillId="3" borderId="0" xfId="7" applyFont="1" applyFill="1" applyBorder="1" applyAlignment="1">
      <alignment horizontal="center" vertical="center"/>
    </xf>
    <xf numFmtId="0" fontId="6" fillId="0" borderId="2" xfId="7" applyFont="1" applyFill="1" applyBorder="1"/>
    <xf numFmtId="0" fontId="49" fillId="3" borderId="2" xfId="7" applyFont="1" applyFill="1" applyBorder="1" applyAlignment="1">
      <alignment horizontal="center" vertical="center" wrapText="1"/>
    </xf>
    <xf numFmtId="0" fontId="66" fillId="14" borderId="22" xfId="7" applyNumberFormat="1" applyFont="1" applyFill="1" applyBorder="1" applyAlignment="1">
      <alignment horizontal="center" vertical="center" wrapText="1" readingOrder="1"/>
    </xf>
    <xf numFmtId="0" fontId="66" fillId="14" borderId="23" xfId="7" applyNumberFormat="1" applyFont="1" applyFill="1" applyBorder="1" applyAlignment="1">
      <alignment horizontal="center" vertical="center" wrapText="1" readingOrder="1"/>
    </xf>
    <xf numFmtId="39" fontId="82" fillId="14" borderId="23" xfId="7" applyNumberFormat="1" applyFont="1" applyFill="1" applyBorder="1" applyAlignment="1">
      <alignment horizontal="right" vertical="center" wrapText="1" readingOrder="1"/>
    </xf>
    <xf numFmtId="39" fontId="82" fillId="14" borderId="24" xfId="7" applyNumberFormat="1" applyFont="1" applyFill="1" applyBorder="1" applyAlignment="1">
      <alignment horizontal="right" vertical="center" wrapText="1" readingOrder="1"/>
    </xf>
    <xf numFmtId="39" fontId="82" fillId="14" borderId="25" xfId="7" applyNumberFormat="1" applyFont="1" applyFill="1" applyBorder="1" applyAlignment="1">
      <alignment horizontal="right" vertical="center" wrapText="1" readingOrder="1"/>
    </xf>
    <xf numFmtId="39" fontId="97" fillId="14" borderId="23" xfId="7" applyNumberFormat="1" applyFont="1" applyFill="1" applyBorder="1" applyAlignment="1">
      <alignment horizontal="right" vertical="center" wrapText="1" readingOrder="1"/>
    </xf>
    <xf numFmtId="39" fontId="97" fillId="14" borderId="26" xfId="7" applyNumberFormat="1" applyFont="1" applyFill="1" applyBorder="1" applyAlignment="1">
      <alignment horizontal="right" vertical="center" wrapText="1" readingOrder="1"/>
    </xf>
    <xf numFmtId="39" fontId="98" fillId="14" borderId="26" xfId="7" applyNumberFormat="1" applyFont="1" applyFill="1" applyBorder="1" applyAlignment="1">
      <alignment horizontal="right" vertical="center" wrapText="1" readingOrder="1"/>
    </xf>
    <xf numFmtId="39" fontId="97" fillId="12" borderId="27" xfId="7" applyNumberFormat="1" applyFont="1" applyFill="1" applyBorder="1" applyAlignment="1">
      <alignment horizontal="right" vertical="center" wrapText="1" readingOrder="1"/>
    </xf>
    <xf numFmtId="39" fontId="97" fillId="14" borderId="26" xfId="7" applyNumberFormat="1" applyFont="1" applyFill="1" applyBorder="1" applyAlignment="1">
      <alignment horizontal="center" vertical="center" wrapText="1"/>
    </xf>
    <xf numFmtId="39" fontId="97" fillId="14" borderId="28" xfId="7" applyNumberFormat="1" applyFont="1" applyFill="1" applyBorder="1" applyAlignment="1">
      <alignment horizontal="right" vertical="center" wrapText="1" readingOrder="1"/>
    </xf>
    <xf numFmtId="39" fontId="97" fillId="14" borderId="29" xfId="7" applyNumberFormat="1" applyFont="1" applyFill="1" applyBorder="1" applyAlignment="1">
      <alignment horizontal="right" vertical="center" wrapText="1" readingOrder="1"/>
    </xf>
    <xf numFmtId="39" fontId="99" fillId="3" borderId="0" xfId="7" applyNumberFormat="1" applyFont="1" applyFill="1" applyBorder="1" applyAlignment="1">
      <alignment horizontal="center" vertical="center" wrapText="1"/>
    </xf>
    <xf numFmtId="0" fontId="8" fillId="15" borderId="2" xfId="7" applyFont="1" applyFill="1" applyBorder="1" applyAlignment="1">
      <alignment horizontal="center" vertical="center" wrapText="1"/>
    </xf>
    <xf numFmtId="0" fontId="66" fillId="14" borderId="30" xfId="7" applyNumberFormat="1" applyFont="1" applyFill="1" applyBorder="1" applyAlignment="1">
      <alignment horizontal="center" vertical="center" wrapText="1" readingOrder="1"/>
    </xf>
    <xf numFmtId="39" fontId="82" fillId="14" borderId="30" xfId="7" applyNumberFormat="1" applyFont="1" applyFill="1" applyBorder="1" applyAlignment="1">
      <alignment horizontal="right" vertical="center" wrapText="1" readingOrder="1"/>
    </xf>
    <xf numFmtId="39" fontId="82" fillId="14" borderId="31" xfId="7" applyNumberFormat="1" applyFont="1" applyFill="1" applyBorder="1" applyAlignment="1">
      <alignment horizontal="right" vertical="center" wrapText="1" readingOrder="1"/>
    </xf>
    <xf numFmtId="39" fontId="82" fillId="14" borderId="32" xfId="7" applyNumberFormat="1" applyFont="1" applyFill="1" applyBorder="1" applyAlignment="1">
      <alignment horizontal="right" vertical="center" wrapText="1" readingOrder="1"/>
    </xf>
    <xf numFmtId="39" fontId="97" fillId="14" borderId="30" xfId="7" applyNumberFormat="1" applyFont="1" applyFill="1" applyBorder="1" applyAlignment="1">
      <alignment horizontal="right" vertical="center" wrapText="1" readingOrder="1"/>
    </xf>
    <xf numFmtId="39" fontId="97" fillId="14" borderId="33" xfId="7" applyNumberFormat="1" applyFont="1" applyFill="1" applyBorder="1" applyAlignment="1">
      <alignment horizontal="right" vertical="center" wrapText="1" readingOrder="1"/>
    </xf>
    <xf numFmtId="39" fontId="98" fillId="14" borderId="33" xfId="7" applyNumberFormat="1" applyFont="1" applyFill="1" applyBorder="1" applyAlignment="1">
      <alignment horizontal="right" vertical="center" wrapText="1" readingOrder="1"/>
    </xf>
    <xf numFmtId="39" fontId="97" fillId="14" borderId="33" xfId="7" applyNumberFormat="1" applyFont="1" applyFill="1" applyBorder="1" applyAlignment="1">
      <alignment horizontal="center" vertical="center" wrapText="1"/>
    </xf>
    <xf numFmtId="39" fontId="97" fillId="14" borderId="34" xfId="7" applyNumberFormat="1" applyFont="1" applyFill="1" applyBorder="1" applyAlignment="1">
      <alignment horizontal="right" vertical="center" wrapText="1" readingOrder="1"/>
    </xf>
    <xf numFmtId="0" fontId="75" fillId="12" borderId="21" xfId="8" applyNumberFormat="1" applyFont="1" applyFill="1" applyBorder="1" applyAlignment="1">
      <alignment horizontal="center" vertical="center" wrapText="1" readingOrder="1"/>
    </xf>
    <xf numFmtId="49" fontId="75" fillId="12" borderId="22" xfId="7" applyNumberFormat="1" applyFont="1" applyFill="1" applyBorder="1" applyAlignment="1">
      <alignment horizontal="center" vertical="center" wrapText="1" readingOrder="1"/>
    </xf>
    <xf numFmtId="0" fontId="94" fillId="12" borderId="22" xfId="7" applyNumberFormat="1" applyFont="1" applyFill="1" applyBorder="1" applyAlignment="1">
      <alignment horizontal="left" vertical="center" wrapText="1" readingOrder="1"/>
    </xf>
    <xf numFmtId="0" fontId="75" fillId="12" borderId="22" xfId="7" applyNumberFormat="1" applyFont="1" applyFill="1" applyBorder="1" applyAlignment="1">
      <alignment horizontal="left" vertical="center" wrapText="1" readingOrder="1"/>
    </xf>
    <xf numFmtId="39" fontId="75" fillId="12" borderId="2" xfId="7" applyNumberFormat="1" applyFont="1" applyFill="1" applyBorder="1" applyAlignment="1">
      <alignment horizontal="right" vertical="center"/>
    </xf>
    <xf numFmtId="10" fontId="75" fillId="12" borderId="2" xfId="9" applyNumberFormat="1" applyFont="1" applyFill="1" applyBorder="1" applyAlignment="1">
      <alignment horizontal="center" vertical="center"/>
    </xf>
    <xf numFmtId="39" fontId="75" fillId="12" borderId="2" xfId="7" applyNumberFormat="1" applyFont="1" applyFill="1" applyBorder="1" applyAlignment="1">
      <alignment horizontal="center" vertical="center" wrapText="1"/>
    </xf>
    <xf numFmtId="39" fontId="75" fillId="12" borderId="4" xfId="7" applyNumberFormat="1" applyFont="1" applyFill="1" applyBorder="1" applyAlignment="1">
      <alignment horizontal="right" vertical="center"/>
    </xf>
    <xf numFmtId="10" fontId="75" fillId="12" borderId="2" xfId="7" applyNumberFormat="1" applyFont="1" applyFill="1" applyBorder="1" applyAlignment="1">
      <alignment horizontal="center" vertical="center"/>
    </xf>
    <xf numFmtId="10" fontId="100" fillId="12" borderId="0" xfId="7" applyNumberFormat="1" applyFont="1" applyFill="1" applyBorder="1" applyAlignment="1">
      <alignment horizontal="center" vertical="center"/>
    </xf>
    <xf numFmtId="0" fontId="100" fillId="12" borderId="2" xfId="7" applyFont="1" applyFill="1" applyBorder="1"/>
    <xf numFmtId="10" fontId="100" fillId="12" borderId="2" xfId="7" applyNumberFormat="1" applyFont="1" applyFill="1" applyBorder="1" applyAlignment="1">
      <alignment horizontal="center" vertical="center" wrapText="1"/>
    </xf>
    <xf numFmtId="167" fontId="100" fillId="12" borderId="2" xfId="4" applyNumberFormat="1" applyFont="1" applyFill="1" applyBorder="1" applyAlignment="1">
      <alignment horizontal="center" vertical="center"/>
    </xf>
    <xf numFmtId="167" fontId="100" fillId="12" borderId="18" xfId="4" applyNumberFormat="1" applyFont="1" applyFill="1" applyBorder="1" applyAlignment="1">
      <alignment horizontal="center" vertical="center"/>
    </xf>
    <xf numFmtId="0" fontId="100" fillId="12" borderId="0" xfId="7" applyFont="1" applyFill="1" applyBorder="1"/>
    <xf numFmtId="0" fontId="100" fillId="12" borderId="0" xfId="7" applyFont="1" applyFill="1" applyBorder="1" applyAlignment="1">
      <alignment horizontal="center" vertical="center"/>
    </xf>
    <xf numFmtId="0" fontId="82" fillId="17" borderId="21" xfId="7" applyNumberFormat="1" applyFont="1" applyFill="1" applyBorder="1" applyAlignment="1">
      <alignment horizontal="center" vertical="center" wrapText="1" readingOrder="1"/>
    </xf>
    <xf numFmtId="0" fontId="83" fillId="3" borderId="2" xfId="7" applyNumberFormat="1" applyFont="1" applyFill="1" applyBorder="1" applyAlignment="1">
      <alignment horizontal="center" vertical="center" wrapText="1" readingOrder="1"/>
    </xf>
    <xf numFmtId="0" fontId="83" fillId="3" borderId="2" xfId="7" applyNumberFormat="1" applyFont="1" applyFill="1" applyBorder="1" applyAlignment="1">
      <alignment vertical="center" wrapText="1" readingOrder="1"/>
    </xf>
    <xf numFmtId="0" fontId="58" fillId="18" borderId="2" xfId="7" applyNumberFormat="1" applyFont="1" applyFill="1" applyBorder="1" applyAlignment="1">
      <alignment horizontal="left" vertical="center" wrapText="1" readingOrder="1"/>
    </xf>
    <xf numFmtId="39" fontId="45" fillId="3" borderId="2" xfId="7" applyNumberFormat="1" applyFont="1" applyFill="1" applyBorder="1" applyAlignment="1">
      <alignment horizontal="right" vertical="center" wrapText="1" readingOrder="1"/>
    </xf>
    <xf numFmtId="39" fontId="44" fillId="3" borderId="2" xfId="7" applyNumberFormat="1" applyFont="1" applyFill="1" applyBorder="1" applyAlignment="1">
      <alignment horizontal="right" vertical="center" wrapText="1" readingOrder="1"/>
    </xf>
    <xf numFmtId="10" fontId="44" fillId="3" borderId="2" xfId="9" applyNumberFormat="1" applyFont="1" applyFill="1" applyBorder="1" applyAlignment="1">
      <alignment horizontal="center" vertical="center"/>
    </xf>
    <xf numFmtId="39" fontId="44" fillId="13" borderId="2" xfId="7" applyNumberFormat="1" applyFont="1" applyFill="1" applyBorder="1" applyAlignment="1">
      <alignment horizontal="right" vertical="center"/>
    </xf>
    <xf numFmtId="39" fontId="44" fillId="13" borderId="2" xfId="7" applyNumberFormat="1" applyFont="1" applyFill="1" applyBorder="1" applyAlignment="1">
      <alignment horizontal="center" vertical="center" wrapText="1"/>
    </xf>
    <xf numFmtId="39" fontId="44" fillId="3" borderId="4" xfId="7" applyNumberFormat="1" applyFont="1" applyFill="1" applyBorder="1" applyAlignment="1">
      <alignment horizontal="right" vertical="center"/>
    </xf>
    <xf numFmtId="10" fontId="44" fillId="0" borderId="2" xfId="7" applyNumberFormat="1" applyFont="1" applyFill="1" applyBorder="1" applyAlignment="1">
      <alignment horizontal="center" vertical="center"/>
    </xf>
    <xf numFmtId="0" fontId="50" fillId="3" borderId="2" xfId="7" applyFont="1" applyFill="1" applyBorder="1"/>
    <xf numFmtId="10" fontId="50" fillId="3" borderId="2" xfId="7" applyNumberFormat="1" applyFont="1" applyFill="1" applyBorder="1" applyAlignment="1">
      <alignment horizontal="center" vertical="center" wrapText="1"/>
    </xf>
    <xf numFmtId="167" fontId="50" fillId="3" borderId="2" xfId="4" applyNumberFormat="1" applyFont="1" applyFill="1" applyBorder="1" applyAlignment="1">
      <alignment horizontal="center" vertical="center"/>
    </xf>
    <xf numFmtId="0" fontId="50" fillId="17" borderId="0" xfId="7" applyFont="1" applyFill="1" applyBorder="1"/>
    <xf numFmtId="0" fontId="49" fillId="17" borderId="0" xfId="7" applyFont="1" applyFill="1" applyBorder="1"/>
    <xf numFmtId="0" fontId="51" fillId="17" borderId="0" xfId="7" applyFont="1" applyFill="1" applyBorder="1" applyAlignment="1">
      <alignment horizontal="center" vertical="center"/>
    </xf>
    <xf numFmtId="0" fontId="82" fillId="9" borderId="21" xfId="7" applyNumberFormat="1" applyFont="1" applyFill="1" applyBorder="1" applyAlignment="1">
      <alignment horizontal="center" vertical="center" wrapText="1" readingOrder="1"/>
    </xf>
    <xf numFmtId="0" fontId="83" fillId="9" borderId="2" xfId="7" applyNumberFormat="1" applyFont="1" applyFill="1" applyBorder="1" applyAlignment="1">
      <alignment horizontal="center" vertical="center" wrapText="1" readingOrder="1"/>
    </xf>
    <xf numFmtId="0" fontId="83" fillId="9" borderId="2" xfId="7" applyNumberFormat="1" applyFont="1" applyFill="1" applyBorder="1" applyAlignment="1">
      <alignment vertical="center" wrapText="1" readingOrder="1"/>
    </xf>
    <xf numFmtId="0" fontId="101" fillId="9" borderId="2" xfId="7" applyNumberFormat="1" applyFont="1" applyFill="1" applyBorder="1" applyAlignment="1">
      <alignment horizontal="left" vertical="center" wrapText="1" readingOrder="1"/>
    </xf>
    <xf numFmtId="39" fontId="44" fillId="9" borderId="2" xfId="7" applyNumberFormat="1" applyFont="1" applyFill="1" applyBorder="1" applyAlignment="1">
      <alignment horizontal="right" vertical="center" wrapText="1" readingOrder="1"/>
    </xf>
    <xf numFmtId="10" fontId="44" fillId="9" borderId="2" xfId="9" applyNumberFormat="1" applyFont="1" applyFill="1" applyBorder="1" applyAlignment="1">
      <alignment horizontal="center" vertical="center"/>
    </xf>
    <xf numFmtId="39" fontId="44" fillId="9" borderId="2" xfId="7" applyNumberFormat="1" applyFont="1" applyFill="1" applyBorder="1" applyAlignment="1">
      <alignment horizontal="right" vertical="center"/>
    </xf>
    <xf numFmtId="39" fontId="44" fillId="9" borderId="2" xfId="7" applyNumberFormat="1" applyFont="1" applyFill="1" applyBorder="1" applyAlignment="1">
      <alignment horizontal="center" vertical="center" wrapText="1"/>
    </xf>
    <xf numFmtId="39" fontId="44" fillId="9" borderId="4" xfId="7" applyNumberFormat="1" applyFont="1" applyFill="1" applyBorder="1" applyAlignment="1">
      <alignment horizontal="right" vertical="center"/>
    </xf>
    <xf numFmtId="10" fontId="44" fillId="9" borderId="2" xfId="7" applyNumberFormat="1" applyFont="1" applyFill="1" applyBorder="1" applyAlignment="1">
      <alignment horizontal="center" vertical="center"/>
    </xf>
    <xf numFmtId="10" fontId="50" fillId="9" borderId="0" xfId="7" applyNumberFormat="1" applyFont="1" applyFill="1" applyBorder="1" applyAlignment="1">
      <alignment horizontal="center" vertical="center"/>
    </xf>
    <xf numFmtId="0" fontId="50" fillId="9" borderId="2" xfId="7" applyFont="1" applyFill="1" applyBorder="1"/>
    <xf numFmtId="10" fontId="50" fillId="9" borderId="2" xfId="7" applyNumberFormat="1" applyFont="1" applyFill="1" applyBorder="1" applyAlignment="1">
      <alignment horizontal="center" vertical="center" wrapText="1"/>
    </xf>
    <xf numFmtId="167" fontId="50" fillId="9" borderId="2" xfId="4" applyNumberFormat="1" applyFont="1" applyFill="1" applyBorder="1" applyAlignment="1">
      <alignment horizontal="center" vertical="center"/>
    </xf>
    <xf numFmtId="167" fontId="87" fillId="9" borderId="18" xfId="4" applyNumberFormat="1" applyFont="1" applyFill="1" applyBorder="1" applyAlignment="1">
      <alignment horizontal="center" vertical="center"/>
    </xf>
    <xf numFmtId="0" fontId="50" fillId="9" borderId="0" xfId="7" applyFont="1" applyFill="1" applyBorder="1"/>
    <xf numFmtId="0" fontId="49" fillId="9" borderId="0" xfId="7" applyFont="1" applyFill="1" applyBorder="1"/>
    <xf numFmtId="0" fontId="51" fillId="9" borderId="0" xfId="7" applyFont="1" applyFill="1" applyBorder="1" applyAlignment="1">
      <alignment horizontal="center" vertical="center"/>
    </xf>
    <xf numFmtId="0" fontId="82" fillId="10" borderId="21" xfId="7" applyNumberFormat="1" applyFont="1" applyFill="1" applyBorder="1" applyAlignment="1">
      <alignment horizontal="center" vertical="center" wrapText="1" readingOrder="1"/>
    </xf>
    <xf numFmtId="0" fontId="83" fillId="10" borderId="2" xfId="7" applyNumberFormat="1" applyFont="1" applyFill="1" applyBorder="1" applyAlignment="1">
      <alignment horizontal="center" vertical="center" wrapText="1" readingOrder="1"/>
    </xf>
    <xf numFmtId="0" fontId="83" fillId="10" borderId="2" xfId="7" applyNumberFormat="1" applyFont="1" applyFill="1" applyBorder="1" applyAlignment="1">
      <alignment vertical="center" wrapText="1" readingOrder="1"/>
    </xf>
    <xf numFmtId="0" fontId="101" fillId="10" borderId="2" xfId="7" applyNumberFormat="1" applyFont="1" applyFill="1" applyBorder="1" applyAlignment="1">
      <alignment horizontal="left" vertical="center" wrapText="1" readingOrder="1"/>
    </xf>
    <xf numFmtId="39" fontId="82" fillId="10" borderId="2" xfId="7" applyNumberFormat="1" applyFont="1" applyFill="1" applyBorder="1" applyAlignment="1">
      <alignment horizontal="right" vertical="center" wrapText="1" readingOrder="1"/>
    </xf>
    <xf numFmtId="39" fontId="88" fillId="10" borderId="2" xfId="7" applyNumberFormat="1" applyFont="1" applyFill="1" applyBorder="1" applyAlignment="1">
      <alignment horizontal="right" vertical="center" wrapText="1" readingOrder="1"/>
    </xf>
    <xf numFmtId="39" fontId="44" fillId="10" borderId="2" xfId="7" applyNumberFormat="1" applyFont="1" applyFill="1" applyBorder="1" applyAlignment="1">
      <alignment horizontal="right" vertical="center" wrapText="1" readingOrder="1"/>
    </xf>
    <xf numFmtId="10" fontId="44" fillId="10" borderId="2" xfId="9" applyNumberFormat="1" applyFont="1" applyFill="1" applyBorder="1" applyAlignment="1">
      <alignment horizontal="center" vertical="center"/>
    </xf>
    <xf numFmtId="39" fontId="44" fillId="10" borderId="2" xfId="7" applyNumberFormat="1" applyFont="1" applyFill="1" applyBorder="1" applyAlignment="1">
      <alignment horizontal="right" vertical="center"/>
    </xf>
    <xf numFmtId="39" fontId="44" fillId="10" borderId="2" xfId="7" applyNumberFormat="1" applyFont="1" applyFill="1" applyBorder="1" applyAlignment="1">
      <alignment horizontal="center" vertical="center" wrapText="1"/>
    </xf>
    <xf numFmtId="39" fontId="44" fillId="10" borderId="4" xfId="7" applyNumberFormat="1" applyFont="1" applyFill="1" applyBorder="1" applyAlignment="1">
      <alignment horizontal="right" vertical="center"/>
    </xf>
    <xf numFmtId="10" fontId="44" fillId="10" borderId="2" xfId="7" applyNumberFormat="1" applyFont="1" applyFill="1" applyBorder="1" applyAlignment="1">
      <alignment horizontal="center" vertical="center"/>
    </xf>
    <xf numFmtId="10" fontId="50" fillId="10" borderId="0" xfId="7" applyNumberFormat="1" applyFont="1" applyFill="1" applyBorder="1" applyAlignment="1">
      <alignment horizontal="center" vertical="center"/>
    </xf>
    <xf numFmtId="0" fontId="50" fillId="10" borderId="2" xfId="7" applyFont="1" applyFill="1" applyBorder="1"/>
    <xf numFmtId="10" fontId="50" fillId="10" borderId="2" xfId="7" applyNumberFormat="1" applyFont="1" applyFill="1" applyBorder="1" applyAlignment="1">
      <alignment horizontal="center" vertical="center" wrapText="1"/>
    </xf>
    <xf numFmtId="167" fontId="50" fillId="10" borderId="2" xfId="4" applyNumberFormat="1" applyFont="1" applyFill="1" applyBorder="1" applyAlignment="1">
      <alignment horizontal="center" vertical="center"/>
    </xf>
    <xf numFmtId="167" fontId="87" fillId="10" borderId="18" xfId="4" applyNumberFormat="1" applyFont="1" applyFill="1" applyBorder="1" applyAlignment="1">
      <alignment horizontal="center" vertical="center"/>
    </xf>
    <xf numFmtId="0" fontId="50" fillId="10" borderId="0" xfId="7" applyFont="1" applyFill="1" applyBorder="1"/>
    <xf numFmtId="0" fontId="49" fillId="10" borderId="0" xfId="7" applyFont="1" applyFill="1" applyBorder="1"/>
    <xf numFmtId="0" fontId="51" fillId="10" borderId="0" xfId="7" applyFont="1" applyFill="1" applyBorder="1" applyAlignment="1">
      <alignment horizontal="center" vertical="center"/>
    </xf>
    <xf numFmtId="0" fontId="101" fillId="3" borderId="2" xfId="7" applyNumberFormat="1" applyFont="1" applyFill="1" applyBorder="1" applyAlignment="1">
      <alignment horizontal="left" vertical="center" wrapText="1" readingOrder="1"/>
    </xf>
    <xf numFmtId="39" fontId="102" fillId="3" borderId="2" xfId="7" applyNumberFormat="1" applyFont="1" applyFill="1" applyBorder="1" applyAlignment="1">
      <alignment horizontal="right" vertical="center" wrapText="1" readingOrder="1"/>
    </xf>
    <xf numFmtId="39" fontId="85" fillId="19" borderId="2" xfId="7" applyNumberFormat="1" applyFont="1" applyFill="1" applyBorder="1" applyAlignment="1">
      <alignment horizontal="right" vertical="center" wrapText="1" readingOrder="1"/>
    </xf>
    <xf numFmtId="39" fontId="103" fillId="19" borderId="2" xfId="7" applyNumberFormat="1" applyFont="1" applyFill="1" applyBorder="1" applyAlignment="1">
      <alignment horizontal="right" vertical="center" wrapText="1" readingOrder="1"/>
    </xf>
    <xf numFmtId="39" fontId="44" fillId="5" borderId="2" xfId="7" applyNumberFormat="1" applyFont="1" applyFill="1" applyBorder="1" applyAlignment="1">
      <alignment horizontal="right" vertical="center"/>
    </xf>
    <xf numFmtId="39" fontId="44" fillId="3" borderId="2" xfId="7" applyNumberFormat="1" applyFont="1" applyFill="1" applyBorder="1" applyAlignment="1">
      <alignment horizontal="right" vertical="center"/>
    </xf>
    <xf numFmtId="39" fontId="44" fillId="20" borderId="2" xfId="7" applyNumberFormat="1" applyFont="1" applyFill="1" applyBorder="1" applyAlignment="1">
      <alignment horizontal="right" vertical="center" wrapText="1" readingOrder="1"/>
    </xf>
    <xf numFmtId="44" fontId="104" fillId="20" borderId="0" xfId="5" applyFont="1" applyFill="1" applyAlignment="1">
      <alignment horizontal="right" vertical="center" wrapText="1"/>
    </xf>
    <xf numFmtId="39" fontId="44" fillId="7" borderId="2" xfId="7" applyNumberFormat="1" applyFont="1" applyFill="1" applyBorder="1" applyAlignment="1">
      <alignment horizontal="right" vertical="center"/>
    </xf>
    <xf numFmtId="39" fontId="103" fillId="3" borderId="2" xfId="7" applyNumberFormat="1" applyFont="1" applyFill="1" applyBorder="1" applyAlignment="1">
      <alignment horizontal="right" vertical="center" wrapText="1" readingOrder="1"/>
    </xf>
    <xf numFmtId="44" fontId="104" fillId="3" borderId="0" xfId="5" applyFont="1" applyFill="1" applyAlignment="1">
      <alignment horizontal="right" vertical="center" wrapText="1"/>
    </xf>
    <xf numFmtId="39" fontId="44" fillId="3" borderId="2" xfId="7" applyNumberFormat="1" applyFont="1" applyFill="1" applyBorder="1" applyAlignment="1">
      <alignment horizontal="center" vertical="center" wrapText="1"/>
    </xf>
    <xf numFmtId="10" fontId="44" fillId="3" borderId="2" xfId="7" applyNumberFormat="1" applyFont="1" applyFill="1" applyBorder="1" applyAlignment="1">
      <alignment horizontal="center" vertical="center"/>
    </xf>
    <xf numFmtId="39" fontId="44" fillId="4" borderId="2" xfId="7" applyNumberFormat="1" applyFont="1" applyFill="1" applyBorder="1" applyAlignment="1">
      <alignment horizontal="right" vertical="center"/>
    </xf>
    <xf numFmtId="166" fontId="50" fillId="3" borderId="2" xfId="4" applyFont="1" applyFill="1" applyBorder="1" applyAlignment="1">
      <alignment horizontal="center" vertical="center" wrapText="1"/>
    </xf>
    <xf numFmtId="0" fontId="50" fillId="3" borderId="2" xfId="7" applyFont="1" applyFill="1" applyBorder="1" applyAlignment="1">
      <alignment wrapText="1"/>
    </xf>
    <xf numFmtId="0" fontId="73" fillId="14" borderId="21" xfId="7" applyNumberFormat="1" applyFont="1" applyFill="1" applyBorder="1" applyAlignment="1">
      <alignment horizontal="center" vertical="center" wrapText="1" readingOrder="1"/>
    </xf>
    <xf numFmtId="0" fontId="91" fillId="14" borderId="2" xfId="7" applyNumberFormat="1" applyFont="1" applyFill="1" applyBorder="1" applyAlignment="1">
      <alignment horizontal="center" vertical="center" wrapText="1" readingOrder="1"/>
    </xf>
    <xf numFmtId="0" fontId="91" fillId="14" borderId="2" xfId="7" applyNumberFormat="1" applyFont="1" applyFill="1" applyBorder="1" applyAlignment="1">
      <alignment vertical="center" wrapText="1" readingOrder="1"/>
    </xf>
    <xf numFmtId="0" fontId="67" fillId="14" borderId="22" xfId="7" applyNumberFormat="1" applyFont="1" applyFill="1" applyBorder="1" applyAlignment="1">
      <alignment horizontal="left" vertical="center" wrapText="1" readingOrder="1"/>
    </xf>
    <xf numFmtId="39" fontId="73" fillId="14" borderId="2" xfId="7" applyNumberFormat="1" applyFont="1" applyFill="1" applyBorder="1" applyAlignment="1">
      <alignment horizontal="right" vertical="center" wrapText="1" readingOrder="1"/>
    </xf>
    <xf numFmtId="39" fontId="105" fillId="14" borderId="2" xfId="7" applyNumberFormat="1" applyFont="1" applyFill="1" applyBorder="1" applyAlignment="1">
      <alignment horizontal="right" vertical="center" wrapText="1" readingOrder="1"/>
    </xf>
    <xf numFmtId="39" fontId="106" fillId="14" borderId="2" xfId="7" applyNumberFormat="1" applyFont="1" applyFill="1" applyBorder="1" applyAlignment="1">
      <alignment horizontal="right" vertical="center" wrapText="1" readingOrder="1"/>
    </xf>
    <xf numFmtId="39" fontId="76" fillId="21" borderId="2" xfId="7" applyNumberFormat="1" applyFont="1" applyFill="1" applyBorder="1" applyAlignment="1">
      <alignment horizontal="right" vertical="center" wrapText="1" readingOrder="1"/>
    </xf>
    <xf numFmtId="39" fontId="107" fillId="14" borderId="2" xfId="7" applyNumberFormat="1" applyFont="1" applyFill="1" applyBorder="1" applyAlignment="1">
      <alignment horizontal="right" vertical="center" wrapText="1" readingOrder="1"/>
    </xf>
    <xf numFmtId="39" fontId="107" fillId="14" borderId="2" xfId="7" applyNumberFormat="1" applyFont="1" applyFill="1" applyBorder="1" applyAlignment="1">
      <alignment horizontal="right" vertical="center"/>
    </xf>
    <xf numFmtId="10" fontId="107" fillId="14" borderId="2" xfId="9" applyNumberFormat="1" applyFont="1" applyFill="1" applyBorder="1" applyAlignment="1">
      <alignment horizontal="center" vertical="center"/>
    </xf>
    <xf numFmtId="39" fontId="107" fillId="14" borderId="4" xfId="7" applyNumberFormat="1" applyFont="1" applyFill="1" applyBorder="1" applyAlignment="1">
      <alignment horizontal="right" vertical="center"/>
    </xf>
    <xf numFmtId="10" fontId="107" fillId="14" borderId="2" xfId="7" applyNumberFormat="1" applyFont="1" applyFill="1" applyBorder="1" applyAlignment="1">
      <alignment horizontal="center" vertical="center"/>
    </xf>
    <xf numFmtId="10" fontId="77" fillId="14" borderId="0" xfId="7" applyNumberFormat="1" applyFont="1" applyFill="1" applyBorder="1" applyAlignment="1">
      <alignment horizontal="center" vertical="center"/>
    </xf>
    <xf numFmtId="0" fontId="77" fillId="14" borderId="2" xfId="7" applyFont="1" applyFill="1" applyBorder="1"/>
    <xf numFmtId="0" fontId="77" fillId="14" borderId="2" xfId="7" applyFont="1" applyFill="1" applyBorder="1" applyAlignment="1">
      <alignment horizontal="center" vertical="center" wrapText="1"/>
    </xf>
    <xf numFmtId="167" fontId="77" fillId="14" borderId="2" xfId="4" applyNumberFormat="1" applyFont="1" applyFill="1" applyBorder="1" applyAlignment="1">
      <alignment horizontal="center" vertical="center"/>
    </xf>
    <xf numFmtId="0" fontId="77" fillId="14" borderId="0" xfId="7" applyFont="1" applyFill="1" applyBorder="1"/>
    <xf numFmtId="0" fontId="80" fillId="14" borderId="0" xfId="7" applyFont="1" applyFill="1" applyBorder="1"/>
    <xf numFmtId="0" fontId="81" fillId="14" borderId="0" xfId="7" applyFont="1" applyFill="1" applyBorder="1" applyAlignment="1">
      <alignment horizontal="center" vertical="center"/>
    </xf>
    <xf numFmtId="0" fontId="50" fillId="13" borderId="0" xfId="7" applyFont="1" applyFill="1" applyBorder="1"/>
    <xf numFmtId="0" fontId="49" fillId="13" borderId="0" xfId="7" applyFont="1" applyFill="1" applyBorder="1"/>
    <xf numFmtId="0" fontId="51" fillId="13" borderId="0" xfId="7" applyFont="1" applyFill="1" applyBorder="1" applyAlignment="1">
      <alignment horizontal="center" vertical="center"/>
    </xf>
    <xf numFmtId="0" fontId="50" fillId="9" borderId="2" xfId="7" applyFont="1" applyFill="1" applyBorder="1" applyAlignment="1">
      <alignment wrapText="1"/>
    </xf>
    <xf numFmtId="49" fontId="83" fillId="10" borderId="2" xfId="7" applyNumberFormat="1" applyFont="1" applyFill="1" applyBorder="1" applyAlignment="1">
      <alignment horizontal="center" vertical="center" wrapText="1" readingOrder="1"/>
    </xf>
    <xf numFmtId="39" fontId="102" fillId="10" borderId="2" xfId="7" applyNumberFormat="1" applyFont="1" applyFill="1" applyBorder="1" applyAlignment="1">
      <alignment horizontal="right" vertical="center" wrapText="1" readingOrder="1"/>
    </xf>
    <xf numFmtId="39" fontId="108" fillId="10" borderId="2" xfId="7" applyNumberFormat="1" applyFont="1" applyFill="1" applyBorder="1" applyAlignment="1">
      <alignment horizontal="right" vertical="center" wrapText="1" readingOrder="1"/>
    </xf>
    <xf numFmtId="0" fontId="50" fillId="10" borderId="2" xfId="7" applyFont="1" applyFill="1" applyBorder="1" applyAlignment="1">
      <alignment wrapText="1"/>
    </xf>
    <xf numFmtId="39" fontId="108" fillId="3" borderId="2" xfId="7" applyNumberFormat="1" applyFont="1" applyFill="1" applyBorder="1" applyAlignment="1">
      <alignment horizontal="right" vertical="center" wrapText="1" readingOrder="1"/>
    </xf>
    <xf numFmtId="39" fontId="109" fillId="3" borderId="2" xfId="7" applyNumberFormat="1" applyFont="1" applyFill="1" applyBorder="1" applyAlignment="1">
      <alignment horizontal="right" vertical="center"/>
    </xf>
    <xf numFmtId="0" fontId="50" fillId="4" borderId="2" xfId="7" applyFont="1" applyFill="1" applyBorder="1" applyAlignment="1">
      <alignment wrapText="1"/>
    </xf>
    <xf numFmtId="0" fontId="64" fillId="17" borderId="0" xfId="7" applyFont="1" applyFill="1" applyBorder="1"/>
    <xf numFmtId="0" fontId="64" fillId="10" borderId="0" xfId="7" applyFont="1" applyFill="1" applyBorder="1"/>
    <xf numFmtId="174" fontId="50" fillId="17" borderId="0" xfId="7" applyNumberFormat="1" applyFont="1" applyFill="1" applyBorder="1"/>
    <xf numFmtId="39" fontId="82" fillId="3" borderId="2" xfId="7" applyNumberFormat="1" applyFont="1" applyFill="1" applyBorder="1" applyAlignment="1">
      <alignment horizontal="center" vertical="center" wrapText="1" readingOrder="1"/>
    </xf>
    <xf numFmtId="39" fontId="102" fillId="3" borderId="2" xfId="7" applyNumberFormat="1" applyFont="1" applyFill="1" applyBorder="1" applyAlignment="1">
      <alignment horizontal="center" vertical="center" wrapText="1" readingOrder="1"/>
    </xf>
    <xf numFmtId="39" fontId="44" fillId="3" borderId="2" xfId="7" applyNumberFormat="1" applyFont="1" applyFill="1" applyBorder="1" applyAlignment="1">
      <alignment vertical="center" wrapText="1" readingOrder="1"/>
    </xf>
    <xf numFmtId="39" fontId="85" fillId="10" borderId="2" xfId="7" applyNumberFormat="1" applyFont="1" applyFill="1" applyBorder="1" applyAlignment="1">
      <alignment horizontal="right" vertical="center" wrapText="1" readingOrder="1"/>
    </xf>
    <xf numFmtId="174" fontId="50" fillId="10" borderId="0" xfId="7" applyNumberFormat="1" applyFont="1" applyFill="1" applyBorder="1"/>
    <xf numFmtId="0" fontId="110" fillId="14" borderId="2" xfId="7" applyNumberFormat="1" applyFont="1" applyFill="1" applyBorder="1" applyAlignment="1">
      <alignment horizontal="left" vertical="center" wrapText="1" readingOrder="1"/>
    </xf>
    <xf numFmtId="39" fontId="44" fillId="14" borderId="2" xfId="7" applyNumberFormat="1" applyFont="1" applyFill="1" applyBorder="1" applyAlignment="1">
      <alignment horizontal="right" vertical="center"/>
    </xf>
    <xf numFmtId="39" fontId="107" fillId="12" borderId="2" xfId="7" applyNumberFormat="1" applyFont="1" applyFill="1" applyBorder="1" applyAlignment="1">
      <alignment horizontal="right" vertical="center"/>
    </xf>
    <xf numFmtId="39" fontId="107" fillId="3" borderId="4" xfId="7" applyNumberFormat="1" applyFont="1" applyFill="1" applyBorder="1" applyAlignment="1">
      <alignment horizontal="right" vertical="center"/>
    </xf>
    <xf numFmtId="10" fontId="107" fillId="15" borderId="2" xfId="7" applyNumberFormat="1" applyFont="1" applyFill="1" applyBorder="1" applyAlignment="1">
      <alignment horizontal="center" vertical="center"/>
    </xf>
    <xf numFmtId="10" fontId="64" fillId="3" borderId="0" xfId="7" applyNumberFormat="1" applyFont="1" applyFill="1" applyBorder="1" applyAlignment="1">
      <alignment horizontal="center" vertical="center"/>
    </xf>
    <xf numFmtId="39" fontId="111" fillId="3" borderId="2" xfId="7" applyNumberFormat="1" applyFont="1" applyFill="1" applyBorder="1" applyAlignment="1">
      <alignment horizontal="right" vertical="center" wrapText="1" readingOrder="1"/>
    </xf>
    <xf numFmtId="39" fontId="98" fillId="3" borderId="2" xfId="7" applyNumberFormat="1" applyFont="1" applyFill="1" applyBorder="1" applyAlignment="1">
      <alignment horizontal="right" vertical="center" wrapText="1" readingOrder="1"/>
    </xf>
    <xf numFmtId="10" fontId="50" fillId="3" borderId="2" xfId="9" applyNumberFormat="1" applyFont="1" applyFill="1" applyBorder="1" applyAlignment="1">
      <alignment horizontal="center" vertical="center"/>
    </xf>
    <xf numFmtId="39" fontId="50" fillId="13" borderId="2" xfId="7" applyNumberFormat="1" applyFont="1" applyFill="1" applyBorder="1" applyAlignment="1">
      <alignment horizontal="right" vertical="center"/>
    </xf>
    <xf numFmtId="39" fontId="50" fillId="13" borderId="2" xfId="7" applyNumberFormat="1" applyFont="1" applyFill="1" applyBorder="1" applyAlignment="1">
      <alignment horizontal="center" vertical="center" wrapText="1"/>
    </xf>
    <xf numFmtId="39" fontId="50" fillId="3" borderId="4" xfId="7" applyNumberFormat="1" applyFont="1" applyFill="1" applyBorder="1" applyAlignment="1">
      <alignment horizontal="right" vertical="center"/>
    </xf>
    <xf numFmtId="10" fontId="50" fillId="0" borderId="2" xfId="7" applyNumberFormat="1" applyFont="1" applyFill="1" applyBorder="1" applyAlignment="1">
      <alignment horizontal="center" vertical="center"/>
    </xf>
    <xf numFmtId="10" fontId="112" fillId="3" borderId="0" xfId="7" applyNumberFormat="1" applyFont="1" applyFill="1" applyBorder="1" applyAlignment="1">
      <alignment horizontal="center" vertical="center"/>
    </xf>
    <xf numFmtId="39" fontId="89" fillId="19" borderId="2" xfId="7" applyNumberFormat="1" applyFont="1" applyFill="1" applyBorder="1" applyAlignment="1">
      <alignment horizontal="right" vertical="center" wrapText="1" readingOrder="1"/>
    </xf>
    <xf numFmtId="0" fontId="50" fillId="3" borderId="2" xfId="7" applyFont="1" applyFill="1" applyBorder="1" applyAlignment="1">
      <alignment horizontal="center" vertical="center" wrapText="1"/>
    </xf>
    <xf numFmtId="0" fontId="82" fillId="14" borderId="21" xfId="7" applyNumberFormat="1" applyFont="1" applyFill="1" applyBorder="1" applyAlignment="1">
      <alignment horizontal="center" vertical="center" wrapText="1" readingOrder="1"/>
    </xf>
    <xf numFmtId="39" fontId="73" fillId="14" borderId="2" xfId="7" applyNumberFormat="1" applyFont="1" applyFill="1" applyBorder="1" applyAlignment="1">
      <alignment horizontal="center" vertical="center" wrapText="1" readingOrder="1"/>
    </xf>
    <xf numFmtId="39" fontId="110" fillId="14" borderId="2" xfId="7" applyNumberFormat="1" applyFont="1" applyFill="1" applyBorder="1" applyAlignment="1">
      <alignment horizontal="right" vertical="center" wrapText="1" readingOrder="1"/>
    </xf>
    <xf numFmtId="39" fontId="58" fillId="22" borderId="2" xfId="7" applyNumberFormat="1" applyFont="1" applyFill="1" applyBorder="1" applyAlignment="1">
      <alignment horizontal="right" vertical="center" wrapText="1" readingOrder="1"/>
    </xf>
    <xf numFmtId="39" fontId="95" fillId="14" borderId="2" xfId="7" applyNumberFormat="1" applyFont="1" applyFill="1" applyBorder="1" applyAlignment="1">
      <alignment horizontal="right" vertical="center" wrapText="1" readingOrder="1"/>
    </xf>
    <xf numFmtId="39" fontId="8" fillId="5" borderId="2" xfId="7" applyNumberFormat="1" applyFont="1" applyFill="1" applyBorder="1" applyAlignment="1">
      <alignment horizontal="right"/>
    </xf>
    <xf numFmtId="39" fontId="81" fillId="14" borderId="2" xfId="7" applyNumberFormat="1" applyFont="1" applyFill="1" applyBorder="1" applyAlignment="1">
      <alignment horizontal="right"/>
    </xf>
    <xf numFmtId="39" fontId="89" fillId="14" borderId="2" xfId="7" applyNumberFormat="1" applyFont="1" applyFill="1" applyBorder="1" applyAlignment="1">
      <alignment horizontal="right" vertical="center" wrapText="1" readingOrder="1"/>
    </xf>
    <xf numFmtId="39" fontId="49" fillId="12" borderId="2" xfId="7" applyNumberFormat="1" applyFont="1" applyFill="1" applyBorder="1" applyAlignment="1">
      <alignment horizontal="right"/>
    </xf>
    <xf numFmtId="39" fontId="8" fillId="14" borderId="2" xfId="7" applyNumberFormat="1" applyFont="1" applyFill="1" applyBorder="1" applyAlignment="1">
      <alignment horizontal="center" vertical="center"/>
    </xf>
    <xf numFmtId="39" fontId="49" fillId="14" borderId="2" xfId="7" applyNumberFormat="1" applyFont="1" applyFill="1" applyBorder="1" applyAlignment="1">
      <alignment horizontal="right"/>
    </xf>
    <xf numFmtId="0" fontId="49" fillId="14" borderId="2" xfId="7" applyFont="1" applyFill="1" applyBorder="1" applyAlignment="1">
      <alignment horizontal="center" vertical="center" wrapText="1"/>
    </xf>
    <xf numFmtId="39" fontId="49" fillId="3" borderId="4" xfId="7" applyNumberFormat="1" applyFont="1" applyFill="1" applyBorder="1" applyAlignment="1">
      <alignment horizontal="right" vertical="center"/>
    </xf>
    <xf numFmtId="0" fontId="6" fillId="14" borderId="2" xfId="7" applyFont="1" applyFill="1" applyBorder="1"/>
    <xf numFmtId="39" fontId="49" fillId="14" borderId="2" xfId="7" applyNumberFormat="1" applyFont="1" applyFill="1" applyBorder="1" applyAlignment="1">
      <alignment horizontal="center" vertical="center" wrapText="1"/>
    </xf>
    <xf numFmtId="167" fontId="79" fillId="14" borderId="2" xfId="4" applyNumberFormat="1" applyFont="1" applyFill="1" applyBorder="1" applyAlignment="1">
      <alignment horizontal="center" vertical="center"/>
    </xf>
    <xf numFmtId="167" fontId="53" fillId="14" borderId="2" xfId="4" applyNumberFormat="1" applyFont="1" applyFill="1" applyBorder="1" applyAlignment="1">
      <alignment horizontal="center" vertical="center"/>
    </xf>
    <xf numFmtId="0" fontId="8" fillId="5" borderId="2" xfId="7" applyFont="1" applyFill="1" applyBorder="1" applyAlignment="1">
      <alignment horizontal="right"/>
    </xf>
    <xf numFmtId="0" fontId="81" fillId="14" borderId="2" xfId="7" applyFont="1" applyFill="1" applyBorder="1" applyAlignment="1">
      <alignment horizontal="right"/>
    </xf>
    <xf numFmtId="171" fontId="81" fillId="14" borderId="2" xfId="7" applyNumberFormat="1" applyFont="1" applyFill="1" applyBorder="1" applyAlignment="1">
      <alignment horizontal="right"/>
    </xf>
    <xf numFmtId="0" fontId="49" fillId="12" borderId="2" xfId="7" applyFont="1" applyFill="1" applyBorder="1" applyAlignment="1">
      <alignment horizontal="right"/>
    </xf>
    <xf numFmtId="0" fontId="8" fillId="14" borderId="2" xfId="7" applyFont="1" applyFill="1" applyBorder="1" applyAlignment="1">
      <alignment horizontal="center" vertical="center"/>
    </xf>
    <xf numFmtId="0" fontId="49" fillId="14" borderId="2" xfId="7" applyFont="1" applyFill="1" applyBorder="1" applyAlignment="1">
      <alignment horizontal="right"/>
    </xf>
    <xf numFmtId="0" fontId="49" fillId="14" borderId="2" xfId="7" applyFont="1" applyFill="1" applyBorder="1" applyAlignment="1">
      <alignment horizontal="center" vertical="center"/>
    </xf>
    <xf numFmtId="0" fontId="49" fillId="3" borderId="0" xfId="7" applyFont="1" applyFill="1" applyBorder="1" applyAlignment="1">
      <alignment horizontal="center" vertical="center"/>
    </xf>
    <xf numFmtId="0" fontId="113" fillId="8" borderId="21" xfId="7" applyNumberFormat="1" applyFont="1" applyFill="1" applyBorder="1" applyAlignment="1">
      <alignment horizontal="center" vertical="center" wrapText="1" readingOrder="1"/>
    </xf>
    <xf numFmtId="0" fontId="113" fillId="8" borderId="2" xfId="7" applyNumberFormat="1" applyFont="1" applyFill="1" applyBorder="1" applyAlignment="1">
      <alignment horizontal="center" vertical="center" wrapText="1" readingOrder="1"/>
    </xf>
    <xf numFmtId="0" fontId="59" fillId="21" borderId="2" xfId="7" applyNumberFormat="1" applyFont="1" applyFill="1" applyBorder="1" applyAlignment="1">
      <alignment horizontal="left" vertical="center" wrapText="1" readingOrder="1"/>
    </xf>
    <xf numFmtId="39" fontId="111" fillId="21" borderId="2" xfId="7" applyNumberFormat="1" applyFont="1" applyFill="1" applyBorder="1" applyAlignment="1">
      <alignment horizontal="right" vertical="center" wrapText="1" readingOrder="1"/>
    </xf>
    <xf numFmtId="39" fontId="59" fillId="21" borderId="2" xfId="7" applyNumberFormat="1" applyFont="1" applyFill="1" applyBorder="1" applyAlignment="1">
      <alignment horizontal="right" vertical="center" wrapText="1" readingOrder="1"/>
    </xf>
    <xf numFmtId="39" fontId="98" fillId="21" borderId="2" xfId="7" applyNumberFormat="1" applyFont="1" applyFill="1" applyBorder="1" applyAlignment="1">
      <alignment horizontal="right" vertical="center" wrapText="1" readingOrder="1"/>
    </xf>
    <xf numFmtId="39" fontId="98" fillId="21" borderId="2" xfId="7" applyNumberFormat="1" applyFont="1" applyFill="1" applyBorder="1" applyAlignment="1">
      <alignment horizontal="right" vertical="center" wrapText="1"/>
    </xf>
    <xf numFmtId="39" fontId="111" fillId="21" borderId="2" xfId="7" applyNumberFormat="1" applyFont="1" applyFill="1" applyBorder="1" applyAlignment="1">
      <alignment horizontal="right" vertical="center" wrapText="1"/>
    </xf>
    <xf numFmtId="10" fontId="50" fillId="21" borderId="2" xfId="9" applyNumberFormat="1" applyFont="1" applyFill="1" applyBorder="1" applyAlignment="1">
      <alignment horizontal="center" vertical="center"/>
    </xf>
    <xf numFmtId="39" fontId="50" fillId="21" borderId="2" xfId="7" applyNumberFormat="1" applyFont="1" applyFill="1" applyBorder="1" applyAlignment="1">
      <alignment horizontal="right" vertical="center"/>
    </xf>
    <xf numFmtId="39" fontId="50" fillId="21" borderId="2" xfId="7" applyNumberFormat="1" applyFont="1" applyFill="1" applyBorder="1" applyAlignment="1">
      <alignment horizontal="center" vertical="center" wrapText="1"/>
    </xf>
    <xf numFmtId="39" fontId="50" fillId="21" borderId="4" xfId="7" applyNumberFormat="1" applyFont="1" applyFill="1" applyBorder="1" applyAlignment="1">
      <alignment horizontal="right" vertical="center"/>
    </xf>
    <xf numFmtId="10" fontId="50" fillId="21" borderId="2" xfId="7" applyNumberFormat="1" applyFont="1" applyFill="1" applyBorder="1" applyAlignment="1">
      <alignment horizontal="center" vertical="center"/>
    </xf>
    <xf numFmtId="0" fontId="8" fillId="21" borderId="0" xfId="7" applyFont="1" applyFill="1" applyBorder="1" applyAlignment="1">
      <alignment horizontal="center" vertical="center"/>
    </xf>
    <xf numFmtId="0" fontId="6" fillId="21" borderId="2" xfId="7" applyFont="1" applyFill="1" applyBorder="1"/>
    <xf numFmtId="0" fontId="8" fillId="21" borderId="2" xfId="7" applyFont="1" applyFill="1" applyBorder="1" applyAlignment="1">
      <alignment horizontal="center" vertical="center" wrapText="1"/>
    </xf>
    <xf numFmtId="167" fontId="53" fillId="21" borderId="2" xfId="4" applyNumberFormat="1" applyFont="1" applyFill="1" applyBorder="1" applyAlignment="1">
      <alignment horizontal="center" vertical="center"/>
    </xf>
    <xf numFmtId="166" fontId="50" fillId="21" borderId="0" xfId="7" applyNumberFormat="1" applyFont="1" applyFill="1" applyBorder="1"/>
    <xf numFmtId="0" fontId="8" fillId="8" borderId="0" xfId="7" applyFont="1" applyFill="1" applyBorder="1"/>
    <xf numFmtId="0" fontId="51" fillId="8" borderId="0" xfId="7" applyFont="1" applyFill="1" applyBorder="1" applyAlignment="1">
      <alignment horizontal="center" vertical="center"/>
    </xf>
    <xf numFmtId="0" fontId="113" fillId="3" borderId="21" xfId="7" applyNumberFormat="1" applyFont="1" applyFill="1" applyBorder="1" applyAlignment="1">
      <alignment horizontal="center" vertical="center" wrapText="1" readingOrder="1"/>
    </xf>
    <xf numFmtId="39" fontId="59" fillId="3" borderId="2" xfId="7" applyNumberFormat="1" applyFont="1" applyFill="1" applyBorder="1" applyAlignment="1">
      <alignment horizontal="right" vertical="center" wrapText="1" readingOrder="1"/>
    </xf>
    <xf numFmtId="39" fontId="59" fillId="5" borderId="2" xfId="7" applyNumberFormat="1" applyFont="1" applyFill="1" applyBorder="1" applyAlignment="1">
      <alignment horizontal="right" vertical="center" wrapText="1"/>
    </xf>
    <xf numFmtId="39" fontId="98" fillId="3" borderId="2" xfId="7" applyNumberFormat="1" applyFont="1" applyFill="1" applyBorder="1" applyAlignment="1">
      <alignment horizontal="right" vertical="center" wrapText="1"/>
    </xf>
    <xf numFmtId="39" fontId="111" fillId="3" borderId="2" xfId="7" applyNumberFormat="1" applyFont="1" applyFill="1" applyBorder="1" applyAlignment="1">
      <alignment horizontal="right" vertical="center" wrapText="1"/>
    </xf>
    <xf numFmtId="39" fontId="59" fillId="3" borderId="2" xfId="7" applyNumberFormat="1" applyFont="1" applyFill="1" applyBorder="1" applyAlignment="1">
      <alignment horizontal="center" vertical="center" wrapText="1"/>
    </xf>
    <xf numFmtId="39" fontId="59" fillId="3" borderId="2" xfId="7" applyNumberFormat="1" applyFont="1" applyFill="1" applyBorder="1" applyAlignment="1">
      <alignment horizontal="right" vertical="center" wrapText="1"/>
    </xf>
    <xf numFmtId="39" fontId="48" fillId="3" borderId="2" xfId="7" applyNumberFormat="1" applyFont="1" applyFill="1" applyBorder="1" applyAlignment="1">
      <alignment horizontal="center" vertical="center" wrapText="1"/>
    </xf>
    <xf numFmtId="39" fontId="114" fillId="3" borderId="4" xfId="7" applyNumberFormat="1" applyFont="1" applyFill="1" applyBorder="1" applyAlignment="1">
      <alignment horizontal="right" vertical="center"/>
    </xf>
    <xf numFmtId="0" fontId="8" fillId="3" borderId="2" xfId="7" applyFont="1" applyFill="1" applyBorder="1" applyAlignment="1">
      <alignment horizontal="center" vertical="center"/>
    </xf>
    <xf numFmtId="0" fontId="6" fillId="3" borderId="2" xfId="7" applyFont="1" applyFill="1" applyBorder="1"/>
    <xf numFmtId="0" fontId="8" fillId="3" borderId="2" xfId="7" applyFont="1" applyFill="1" applyBorder="1" applyAlignment="1">
      <alignment horizontal="center" vertical="center" wrapText="1"/>
    </xf>
    <xf numFmtId="0" fontId="66" fillId="0" borderId="21" xfId="7" applyNumberFormat="1" applyFont="1" applyFill="1" applyBorder="1" applyAlignment="1">
      <alignment horizontal="center" vertical="center" wrapText="1" readingOrder="1"/>
    </xf>
    <xf numFmtId="39" fontId="82" fillId="0" borderId="2" xfId="7" applyNumberFormat="1" applyFont="1" applyFill="1" applyBorder="1" applyAlignment="1">
      <alignment horizontal="right" vertical="center" wrapText="1" readingOrder="1"/>
    </xf>
    <xf numFmtId="39" fontId="59" fillId="0" borderId="2" xfId="7" applyNumberFormat="1" applyFont="1" applyFill="1" applyBorder="1" applyAlignment="1">
      <alignment horizontal="right" vertical="center" wrapText="1" readingOrder="1"/>
    </xf>
    <xf numFmtId="0" fontId="48" fillId="0" borderId="2" xfId="7" applyFont="1" applyFill="1" applyBorder="1" applyAlignment="1">
      <alignment horizontal="center" vertical="center" wrapText="1"/>
    </xf>
    <xf numFmtId="0" fontId="8" fillId="0" borderId="2" xfId="7" applyFont="1" applyFill="1" applyBorder="1" applyAlignment="1">
      <alignment horizontal="center" vertical="center"/>
    </xf>
    <xf numFmtId="167" fontId="53" fillId="0" borderId="2" xfId="4" applyNumberFormat="1" applyFont="1" applyFill="1" applyBorder="1" applyAlignment="1">
      <alignment horizontal="center" vertical="center"/>
    </xf>
    <xf numFmtId="169" fontId="113" fillId="8" borderId="2" xfId="7" applyNumberFormat="1" applyFont="1" applyFill="1" applyBorder="1" applyAlignment="1">
      <alignment horizontal="center" vertical="center" wrapText="1" readingOrder="1"/>
    </xf>
    <xf numFmtId="0" fontId="59" fillId="8" borderId="2" xfId="7" applyNumberFormat="1" applyFont="1" applyFill="1" applyBorder="1" applyAlignment="1">
      <alignment horizontal="left" vertical="center" wrapText="1" readingOrder="1"/>
    </xf>
    <xf numFmtId="39" fontId="111" fillId="8" borderId="2" xfId="7" applyNumberFormat="1" applyFont="1" applyFill="1" applyBorder="1" applyAlignment="1">
      <alignment horizontal="right" vertical="center" wrapText="1" readingOrder="1"/>
    </xf>
    <xf numFmtId="39" fontId="59" fillId="8" borderId="2" xfId="7" applyNumberFormat="1" applyFont="1" applyFill="1" applyBorder="1" applyAlignment="1">
      <alignment horizontal="right" vertical="center" wrapText="1" readingOrder="1"/>
    </xf>
    <xf numFmtId="39" fontId="59" fillId="8" borderId="2" xfId="7" applyNumberFormat="1" applyFont="1" applyFill="1" applyBorder="1" applyAlignment="1">
      <alignment horizontal="right" vertical="center" wrapText="1"/>
    </xf>
    <xf numFmtId="39" fontId="111" fillId="8" borderId="2" xfId="7" applyNumberFormat="1" applyFont="1" applyFill="1" applyBorder="1" applyAlignment="1">
      <alignment horizontal="right" vertical="center" wrapText="1"/>
    </xf>
    <xf numFmtId="39" fontId="59" fillId="8" borderId="2" xfId="7" applyNumberFormat="1" applyFont="1" applyFill="1" applyBorder="1" applyAlignment="1">
      <alignment horizontal="center" vertical="center" wrapText="1"/>
    </xf>
    <xf numFmtId="0" fontId="48" fillId="8" borderId="2" xfId="7" applyFont="1" applyFill="1" applyBorder="1" applyAlignment="1">
      <alignment horizontal="center" vertical="center" wrapText="1"/>
    </xf>
    <xf numFmtId="0" fontId="8" fillId="8" borderId="2" xfId="7" applyFont="1" applyFill="1" applyBorder="1" applyAlignment="1">
      <alignment horizontal="center" vertical="center"/>
    </xf>
    <xf numFmtId="0" fontId="6" fillId="8" borderId="2" xfId="7" applyFont="1" applyFill="1" applyBorder="1"/>
    <xf numFmtId="0" fontId="8" fillId="8" borderId="2" xfId="7" applyFont="1" applyFill="1" applyBorder="1" applyAlignment="1">
      <alignment horizontal="center" vertical="center" wrapText="1"/>
    </xf>
    <xf numFmtId="167" fontId="53" fillId="8" borderId="2" xfId="4" applyNumberFormat="1" applyFont="1" applyFill="1" applyBorder="1" applyAlignment="1">
      <alignment horizontal="center" vertical="center"/>
    </xf>
    <xf numFmtId="0" fontId="50" fillId="8" borderId="0" xfId="7" applyFont="1" applyFill="1" applyBorder="1"/>
    <xf numFmtId="0" fontId="99" fillId="23" borderId="2" xfId="7" applyNumberFormat="1" applyFont="1" applyFill="1" applyBorder="1" applyAlignment="1">
      <alignment horizontal="center" vertical="center" wrapText="1" readingOrder="1"/>
    </xf>
    <xf numFmtId="1" fontId="99" fillId="23" borderId="2" xfId="7" applyNumberFormat="1" applyFont="1" applyFill="1" applyBorder="1" applyAlignment="1">
      <alignment horizontal="center" vertical="center" wrapText="1" readingOrder="1"/>
    </xf>
    <xf numFmtId="0" fontId="115" fillId="23" borderId="2" xfId="7" applyNumberFormat="1" applyFont="1" applyFill="1" applyBorder="1" applyAlignment="1">
      <alignment horizontal="center" vertical="center" wrapText="1" readingOrder="1"/>
    </xf>
    <xf numFmtId="0" fontId="98" fillId="3" borderId="2" xfId="7" applyNumberFormat="1" applyFont="1" applyFill="1" applyBorder="1" applyAlignment="1">
      <alignment horizontal="left" vertical="center" wrapText="1" readingOrder="1"/>
    </xf>
    <xf numFmtId="49" fontId="116" fillId="23" borderId="2" xfId="7" applyNumberFormat="1" applyFont="1" applyFill="1" applyBorder="1" applyAlignment="1">
      <alignment horizontal="center" vertical="center" wrapText="1" readingOrder="1"/>
    </xf>
    <xf numFmtId="0" fontId="116" fillId="23" borderId="2" xfId="7" applyNumberFormat="1" applyFont="1" applyFill="1" applyBorder="1" applyAlignment="1">
      <alignment horizontal="center" vertical="center" wrapText="1" readingOrder="1"/>
    </xf>
    <xf numFmtId="39" fontId="88" fillId="20" borderId="2" xfId="7" applyNumberFormat="1" applyFont="1" applyFill="1" applyBorder="1" applyAlignment="1">
      <alignment horizontal="right" vertical="center" wrapText="1" readingOrder="1"/>
    </xf>
    <xf numFmtId="39" fontId="88" fillId="24" borderId="2" xfId="7" applyNumberFormat="1" applyFont="1" applyFill="1" applyBorder="1" applyAlignment="1">
      <alignment horizontal="right" vertical="center" wrapText="1" readingOrder="1"/>
    </xf>
    <xf numFmtId="39" fontId="88" fillId="25" borderId="2" xfId="7" applyNumberFormat="1" applyFont="1" applyFill="1" applyBorder="1" applyAlignment="1">
      <alignment horizontal="right" vertical="center" wrapText="1" readingOrder="1"/>
    </xf>
    <xf numFmtId="39" fontId="88" fillId="3" borderId="2" xfId="7" applyNumberFormat="1" applyFont="1" applyFill="1" applyBorder="1" applyAlignment="1">
      <alignment horizontal="right" vertical="center" wrapText="1"/>
    </xf>
    <xf numFmtId="39" fontId="88" fillId="5" borderId="2" xfId="7" applyNumberFormat="1" applyFont="1" applyFill="1" applyBorder="1" applyAlignment="1">
      <alignment horizontal="right" vertical="center" wrapText="1"/>
    </xf>
    <xf numFmtId="39" fontId="88" fillId="20" borderId="2" xfId="7" applyNumberFormat="1" applyFont="1" applyFill="1" applyBorder="1" applyAlignment="1">
      <alignment horizontal="right" vertical="center" wrapText="1"/>
    </xf>
    <xf numFmtId="39" fontId="88" fillId="24" borderId="2" xfId="7" applyNumberFormat="1" applyFont="1" applyFill="1" applyBorder="1" applyAlignment="1">
      <alignment horizontal="right" vertical="center" wrapText="1"/>
    </xf>
    <xf numFmtId="39" fontId="50" fillId="20" borderId="2" xfId="7" applyNumberFormat="1" applyFont="1" applyFill="1" applyBorder="1" applyAlignment="1">
      <alignment horizontal="right" vertical="center"/>
    </xf>
    <xf numFmtId="39" fontId="50" fillId="20" borderId="2" xfId="7" applyNumberFormat="1" applyFont="1" applyFill="1" applyBorder="1" applyAlignment="1">
      <alignment horizontal="center" vertical="center" wrapText="1"/>
    </xf>
    <xf numFmtId="39" fontId="50" fillId="20" borderId="4" xfId="7" applyNumberFormat="1" applyFont="1" applyFill="1" applyBorder="1" applyAlignment="1">
      <alignment horizontal="right" vertical="center"/>
    </xf>
    <xf numFmtId="10" fontId="50" fillId="3" borderId="2" xfId="7" applyNumberFormat="1" applyFont="1" applyFill="1" applyBorder="1" applyAlignment="1">
      <alignment horizontal="center" vertical="center"/>
    </xf>
    <xf numFmtId="175" fontId="52" fillId="3" borderId="0" xfId="7" applyNumberFormat="1" applyFont="1" applyFill="1" applyBorder="1" applyAlignment="1">
      <alignment horizontal="center" vertical="center"/>
    </xf>
    <xf numFmtId="0" fontId="88" fillId="23" borderId="2" xfId="7" applyNumberFormat="1" applyFont="1" applyFill="1" applyBorder="1" applyAlignment="1">
      <alignment horizontal="center" vertical="center" wrapText="1" readingOrder="1"/>
    </xf>
    <xf numFmtId="0" fontId="98" fillId="20" borderId="2" xfId="7" applyNumberFormat="1" applyFont="1" applyFill="1" applyBorder="1" applyAlignment="1">
      <alignment horizontal="left" vertical="center" wrapText="1" readingOrder="1"/>
    </xf>
    <xf numFmtId="175" fontId="48" fillId="3" borderId="2" xfId="7" applyNumberFormat="1" applyFont="1" applyFill="1" applyBorder="1" applyAlignment="1">
      <alignment horizontal="center" vertical="center" wrapText="1"/>
    </xf>
    <xf numFmtId="39" fontId="88" fillId="23" borderId="2" xfId="7" applyNumberFormat="1" applyFont="1" applyFill="1" applyBorder="1" applyAlignment="1">
      <alignment horizontal="right" vertical="center" wrapText="1" readingOrder="1"/>
    </xf>
    <xf numFmtId="176" fontId="48" fillId="3" borderId="2" xfId="7" applyNumberFormat="1" applyFont="1" applyFill="1" applyBorder="1" applyAlignment="1">
      <alignment horizontal="center" vertical="center" wrapText="1"/>
    </xf>
    <xf numFmtId="39" fontId="111" fillId="23" borderId="2" xfId="7" applyNumberFormat="1" applyFont="1" applyFill="1" applyBorder="1" applyAlignment="1">
      <alignment horizontal="right" vertical="center" wrapText="1" readingOrder="1"/>
    </xf>
    <xf numFmtId="10" fontId="52" fillId="3" borderId="0" xfId="7" applyNumberFormat="1" applyFont="1" applyFill="1" applyBorder="1" applyAlignment="1">
      <alignment horizontal="center" vertical="center"/>
    </xf>
    <xf numFmtId="10" fontId="48" fillId="3" borderId="2" xfId="7" applyNumberFormat="1" applyFont="1" applyFill="1" applyBorder="1" applyAlignment="1">
      <alignment horizontal="center" vertical="center" wrapText="1"/>
    </xf>
    <xf numFmtId="39" fontId="98" fillId="8" borderId="2" xfId="7" applyNumberFormat="1" applyFont="1" applyFill="1" applyBorder="1" applyAlignment="1">
      <alignment horizontal="right" vertical="center" wrapText="1" readingOrder="1"/>
    </xf>
    <xf numFmtId="39" fontId="98" fillId="5" borderId="2" xfId="7" applyNumberFormat="1" applyFont="1" applyFill="1" applyBorder="1" applyAlignment="1">
      <alignment horizontal="right" vertical="center" wrapText="1"/>
    </xf>
    <xf numFmtId="39" fontId="98" fillId="8" borderId="2" xfId="7" applyNumberFormat="1" applyFont="1" applyFill="1" applyBorder="1" applyAlignment="1">
      <alignment horizontal="right" vertical="center" wrapText="1"/>
    </xf>
    <xf numFmtId="10" fontId="50" fillId="8" borderId="2" xfId="9" applyNumberFormat="1" applyFont="1" applyFill="1" applyBorder="1" applyAlignment="1">
      <alignment horizontal="center" vertical="center"/>
    </xf>
    <xf numFmtId="39" fontId="50" fillId="8" borderId="2" xfId="7" applyNumberFormat="1" applyFont="1" applyFill="1" applyBorder="1" applyAlignment="1">
      <alignment horizontal="right" vertical="center"/>
    </xf>
    <xf numFmtId="39" fontId="50" fillId="8" borderId="2" xfId="7" applyNumberFormat="1" applyFont="1" applyFill="1" applyBorder="1" applyAlignment="1">
      <alignment horizontal="center" vertical="center" wrapText="1"/>
    </xf>
    <xf numFmtId="39" fontId="50" fillId="8" borderId="4" xfId="7" applyNumberFormat="1" applyFont="1" applyFill="1" applyBorder="1" applyAlignment="1">
      <alignment horizontal="right" vertical="center"/>
    </xf>
    <xf numFmtId="10" fontId="50" fillId="8" borderId="2" xfId="7" applyNumberFormat="1" applyFont="1" applyFill="1" applyBorder="1" applyAlignment="1">
      <alignment horizontal="center" vertical="center"/>
    </xf>
    <xf numFmtId="0" fontId="117" fillId="8" borderId="2" xfId="7" applyFont="1" applyFill="1" applyBorder="1" applyAlignment="1">
      <alignment horizontal="center" vertical="center" wrapText="1"/>
    </xf>
    <xf numFmtId="0" fontId="117" fillId="8" borderId="0" xfId="7" applyFont="1" applyFill="1" applyBorder="1"/>
    <xf numFmtId="0" fontId="118" fillId="0" borderId="21" xfId="7" applyNumberFormat="1" applyFont="1" applyFill="1" applyBorder="1" applyAlignment="1">
      <alignment horizontal="center" vertical="center" wrapText="1" readingOrder="1"/>
    </xf>
    <xf numFmtId="0" fontId="118" fillId="0" borderId="2" xfId="7" applyNumberFormat="1" applyFont="1" applyFill="1" applyBorder="1" applyAlignment="1">
      <alignment horizontal="center" vertical="center" wrapText="1" readingOrder="1"/>
    </xf>
    <xf numFmtId="4" fontId="59" fillId="0" borderId="2" xfId="7" applyNumberFormat="1" applyFont="1" applyFill="1" applyBorder="1" applyAlignment="1" applyProtection="1">
      <alignment horizontal="center" vertical="center"/>
    </xf>
    <xf numFmtId="39" fontId="48" fillId="0" borderId="2" xfId="7" applyNumberFormat="1" applyFont="1" applyFill="1" applyBorder="1"/>
    <xf numFmtId="39" fontId="48" fillId="5" borderId="2" xfId="7" applyNumberFormat="1" applyFont="1" applyFill="1" applyBorder="1" applyAlignment="1">
      <alignment horizontal="center" vertical="center"/>
    </xf>
    <xf numFmtId="39" fontId="48" fillId="26" borderId="2" xfId="7" applyNumberFormat="1" applyFont="1" applyFill="1" applyBorder="1" applyAlignment="1">
      <alignment horizontal="right"/>
    </xf>
    <xf numFmtId="39" fontId="48" fillId="26" borderId="2" xfId="7" applyNumberFormat="1" applyFont="1" applyFill="1" applyBorder="1"/>
    <xf numFmtId="39" fontId="59" fillId="26" borderId="2" xfId="7" applyNumberFormat="1" applyFont="1" applyFill="1" applyBorder="1" applyAlignment="1">
      <alignment horizontal="right" vertical="center" wrapText="1"/>
    </xf>
    <xf numFmtId="39" fontId="119" fillId="3" borderId="2" xfId="7" applyNumberFormat="1" applyFont="1" applyFill="1" applyBorder="1" applyAlignment="1">
      <alignment horizontal="right"/>
    </xf>
    <xf numFmtId="39" fontId="48" fillId="26" borderId="2" xfId="7" applyNumberFormat="1" applyFont="1" applyFill="1" applyBorder="1" applyAlignment="1">
      <alignment horizontal="center" vertical="center"/>
    </xf>
    <xf numFmtId="39" fontId="120" fillId="26" borderId="2" xfId="7" applyNumberFormat="1" applyFont="1" applyFill="1" applyBorder="1" applyAlignment="1">
      <alignment horizontal="right"/>
    </xf>
    <xf numFmtId="39" fontId="48" fillId="27" borderId="2" xfId="7" applyNumberFormat="1" applyFont="1" applyFill="1" applyBorder="1" applyAlignment="1">
      <alignment wrapText="1"/>
    </xf>
    <xf numFmtId="0" fontId="117" fillId="0" borderId="4" xfId="7" applyFont="1" applyFill="1" applyBorder="1"/>
    <xf numFmtId="0" fontId="117" fillId="0" borderId="2" xfId="7" applyFont="1" applyFill="1" applyBorder="1" applyAlignment="1">
      <alignment horizontal="center" vertical="center"/>
    </xf>
    <xf numFmtId="0" fontId="117" fillId="3" borderId="0" xfId="7" applyFont="1" applyFill="1" applyBorder="1" applyAlignment="1">
      <alignment horizontal="center" vertical="center"/>
    </xf>
    <xf numFmtId="0" fontId="117" fillId="0" borderId="0" xfId="7" applyFont="1" applyFill="1" applyBorder="1"/>
    <xf numFmtId="10" fontId="8" fillId="0" borderId="18" xfId="7" applyNumberFormat="1" applyFont="1" applyFill="1" applyBorder="1" applyAlignment="1">
      <alignment horizontal="center" vertical="center" wrapText="1"/>
    </xf>
    <xf numFmtId="167" fontId="50" fillId="0" borderId="2" xfId="4" applyNumberFormat="1" applyFont="1" applyFill="1" applyBorder="1" applyAlignment="1">
      <alignment horizontal="center" vertical="center"/>
    </xf>
    <xf numFmtId="4" fontId="95" fillId="0" borderId="0" xfId="7" applyNumberFormat="1" applyFont="1" applyFill="1" applyBorder="1" applyAlignment="1" applyProtection="1">
      <alignment horizontal="center"/>
    </xf>
    <xf numFmtId="0" fontId="8" fillId="0" borderId="10" xfId="7" applyFont="1" applyFill="1" applyBorder="1"/>
    <xf numFmtId="0" fontId="48" fillId="0" borderId="0" xfId="7" applyFont="1" applyFill="1" applyBorder="1"/>
    <xf numFmtId="39" fontId="48" fillId="0" borderId="0" xfId="7" applyNumberFormat="1" applyFont="1" applyFill="1" applyBorder="1"/>
    <xf numFmtId="0" fontId="48" fillId="3" borderId="0" xfId="7" applyFont="1" applyFill="1" applyBorder="1"/>
    <xf numFmtId="0" fontId="48" fillId="5" borderId="9" xfId="7" applyFont="1" applyFill="1" applyBorder="1"/>
    <xf numFmtId="0" fontId="48" fillId="0" borderId="9" xfId="7" applyFont="1" applyFill="1" applyBorder="1"/>
    <xf numFmtId="0" fontId="48" fillId="16" borderId="0" xfId="7" applyFont="1" applyFill="1" applyBorder="1"/>
    <xf numFmtId="171" fontId="48" fillId="0" borderId="9" xfId="7" applyNumberFormat="1" applyFont="1" applyFill="1" applyBorder="1"/>
    <xf numFmtId="0" fontId="119" fillId="3" borderId="9" xfId="7" applyFont="1" applyFill="1" applyBorder="1"/>
    <xf numFmtId="0" fontId="48" fillId="0" borderId="9" xfId="7" applyFont="1" applyFill="1" applyBorder="1" applyAlignment="1">
      <alignment horizontal="center" vertical="center"/>
    </xf>
    <xf numFmtId="0" fontId="48" fillId="0" borderId="19" xfId="7" applyFont="1" applyFill="1" applyBorder="1" applyAlignment="1">
      <alignment horizontal="center" vertical="center" wrapText="1"/>
    </xf>
    <xf numFmtId="0" fontId="117" fillId="0" borderId="0" xfId="7" applyFont="1" applyFill="1" applyBorder="1" applyAlignment="1">
      <alignment horizontal="center" vertical="center"/>
    </xf>
    <xf numFmtId="0" fontId="121" fillId="5" borderId="5" xfId="7" applyFont="1" applyFill="1" applyBorder="1" applyAlignment="1">
      <alignment vertical="center"/>
    </xf>
    <xf numFmtId="0" fontId="121" fillId="5" borderId="2" xfId="7" applyFont="1" applyFill="1" applyBorder="1" applyAlignment="1">
      <alignment vertical="center"/>
    </xf>
    <xf numFmtId="4" fontId="95" fillId="3" borderId="0" xfId="7" applyNumberFormat="1" applyFont="1" applyFill="1" applyBorder="1" applyAlignment="1" applyProtection="1">
      <alignment horizontal="center"/>
    </xf>
    <xf numFmtId="39" fontId="48" fillId="3" borderId="0" xfId="7" applyNumberFormat="1" applyFont="1" applyFill="1" applyBorder="1"/>
    <xf numFmtId="39" fontId="48" fillId="5" borderId="19" xfId="7" applyNumberFormat="1" applyFont="1" applyFill="1" applyBorder="1" applyAlignment="1">
      <alignment horizontal="center" vertical="center" wrapText="1"/>
    </xf>
    <xf numFmtId="0" fontId="59" fillId="5" borderId="19" xfId="7" applyNumberFormat="1" applyFont="1" applyFill="1" applyBorder="1" applyAlignment="1">
      <alignment horizontal="center" vertical="center" wrapText="1" readingOrder="1"/>
    </xf>
    <xf numFmtId="0" fontId="59" fillId="5" borderId="9" xfId="7" applyNumberFormat="1" applyFont="1" applyFill="1" applyBorder="1" applyAlignment="1">
      <alignment horizontal="center" vertical="center" wrapText="1" readingOrder="1"/>
    </xf>
    <xf numFmtId="39" fontId="48" fillId="5" borderId="9" xfId="7" applyNumberFormat="1" applyFont="1" applyFill="1" applyBorder="1" applyAlignment="1">
      <alignment horizontal="center" vertical="center" wrapText="1"/>
    </xf>
    <xf numFmtId="0" fontId="48" fillId="5" borderId="9" xfId="7" applyFont="1" applyFill="1" applyBorder="1" applyAlignment="1">
      <alignment horizontal="center" vertical="center" wrapText="1"/>
    </xf>
    <xf numFmtId="0" fontId="123" fillId="5" borderId="17" xfId="8" applyFont="1" applyFill="1" applyBorder="1" applyAlignment="1">
      <alignment horizontal="center" vertical="center" wrapText="1"/>
    </xf>
    <xf numFmtId="4" fontId="59" fillId="3" borderId="0" xfId="7" applyNumberFormat="1" applyFont="1" applyFill="1" applyBorder="1" applyAlignment="1" applyProtection="1">
      <alignment horizontal="center" vertical="center"/>
    </xf>
    <xf numFmtId="0" fontId="119" fillId="5" borderId="0" xfId="7" applyFont="1" applyFill="1" applyBorder="1" applyAlignment="1">
      <alignment horizontal="center" vertical="center"/>
    </xf>
    <xf numFmtId="0" fontId="48" fillId="3" borderId="0" xfId="7" applyFont="1" applyFill="1" applyBorder="1" applyAlignment="1">
      <alignment horizontal="center" vertical="center"/>
    </xf>
    <xf numFmtId="0" fontId="59" fillId="3" borderId="0" xfId="7" applyNumberFormat="1" applyFont="1" applyFill="1" applyBorder="1" applyAlignment="1">
      <alignment horizontal="center" vertical="center" wrapText="1" readingOrder="1"/>
    </xf>
    <xf numFmtId="39" fontId="122" fillId="3" borderId="2" xfId="7" applyNumberFormat="1" applyFont="1" applyFill="1" applyBorder="1" applyAlignment="1">
      <alignment horizontal="center" vertical="center"/>
    </xf>
    <xf numFmtId="10" fontId="124" fillId="28" borderId="2" xfId="9" applyNumberFormat="1" applyFont="1" applyFill="1" applyBorder="1" applyAlignment="1">
      <alignment horizontal="center" vertical="center"/>
    </xf>
    <xf numFmtId="10" fontId="99" fillId="28" borderId="2" xfId="9" applyNumberFormat="1" applyFont="1" applyFill="1" applyBorder="1" applyAlignment="1">
      <alignment horizontal="center" vertical="center"/>
    </xf>
    <xf numFmtId="39" fontId="99" fillId="28" borderId="2" xfId="7" applyNumberFormat="1" applyFont="1" applyFill="1" applyBorder="1" applyAlignment="1">
      <alignment horizontal="right" vertical="center"/>
    </xf>
    <xf numFmtId="39" fontId="99" fillId="28" borderId="2" xfId="7" applyNumberFormat="1" applyFont="1" applyFill="1" applyBorder="1" applyAlignment="1">
      <alignment horizontal="center" vertical="center" wrapText="1"/>
    </xf>
    <xf numFmtId="39" fontId="99" fillId="28" borderId="4" xfId="7" applyNumberFormat="1" applyFont="1" applyFill="1" applyBorder="1" applyAlignment="1">
      <alignment horizontal="right" vertical="center"/>
    </xf>
    <xf numFmtId="10" fontId="99" fillId="28" borderId="2" xfId="7" applyNumberFormat="1" applyFont="1" applyFill="1" applyBorder="1" applyAlignment="1">
      <alignment horizontal="center" vertical="center"/>
    </xf>
    <xf numFmtId="10" fontId="48" fillId="3" borderId="0" xfId="7" applyNumberFormat="1" applyFont="1" applyFill="1" applyBorder="1" applyAlignment="1">
      <alignment horizontal="center" vertical="center"/>
    </xf>
    <xf numFmtId="4" fontId="95" fillId="3" borderId="0" xfId="7" applyNumberFormat="1" applyFont="1" applyFill="1" applyBorder="1" applyAlignment="1" applyProtection="1">
      <alignment horizontal="left" vertical="center" wrapText="1"/>
    </xf>
    <xf numFmtId="39" fontId="8" fillId="0" borderId="5" xfId="7" applyNumberFormat="1" applyFont="1" applyFill="1" applyBorder="1"/>
    <xf numFmtId="39" fontId="8" fillId="0" borderId="2" xfId="7" applyNumberFormat="1" applyFont="1" applyFill="1" applyBorder="1"/>
    <xf numFmtId="39" fontId="8" fillId="0" borderId="4" xfId="7" applyNumberFormat="1" applyFont="1" applyFill="1" applyBorder="1"/>
    <xf numFmtId="39" fontId="8" fillId="0" borderId="0" xfId="7" applyNumberFormat="1" applyFont="1" applyFill="1" applyBorder="1"/>
    <xf numFmtId="4" fontId="95" fillId="3" borderId="0" xfId="7" applyNumberFormat="1" applyFont="1" applyFill="1" applyBorder="1" applyAlignment="1" applyProtection="1">
      <alignment horizontal="left" vertical="center"/>
    </xf>
    <xf numFmtId="39" fontId="48" fillId="5" borderId="0" xfId="7" applyNumberFormat="1" applyFont="1" applyFill="1" applyBorder="1"/>
    <xf numFmtId="0" fontId="121" fillId="3" borderId="2" xfId="7" applyFont="1" applyFill="1" applyBorder="1" applyAlignment="1">
      <alignment horizontal="center" vertical="center"/>
    </xf>
    <xf numFmtId="4" fontId="59" fillId="3" borderId="0" xfId="7" applyNumberFormat="1" applyFont="1" applyFill="1" applyBorder="1" applyAlignment="1" applyProtection="1">
      <alignment horizontal="left" vertical="center"/>
    </xf>
    <xf numFmtId="39" fontId="48" fillId="0" borderId="5" xfId="7" applyNumberFormat="1" applyFont="1" applyFill="1" applyBorder="1"/>
    <xf numFmtId="39" fontId="48" fillId="0" borderId="4" xfId="7" applyNumberFormat="1" applyFont="1" applyFill="1" applyBorder="1"/>
    <xf numFmtId="39" fontId="48" fillId="3" borderId="0" xfId="7" applyNumberFormat="1" applyFont="1" applyFill="1" applyBorder="1" applyAlignment="1">
      <alignment vertical="center"/>
    </xf>
    <xf numFmtId="39" fontId="48" fillId="13" borderId="35" xfId="7" applyNumberFormat="1" applyFont="1" applyFill="1" applyBorder="1"/>
    <xf numFmtId="39" fontId="48" fillId="13" borderId="0" xfId="7" applyNumberFormat="1" applyFont="1" applyFill="1" applyBorder="1"/>
    <xf numFmtId="39" fontId="48" fillId="13" borderId="36" xfId="7" applyNumberFormat="1" applyFont="1" applyFill="1" applyBorder="1"/>
    <xf numFmtId="39" fontId="119" fillId="3" borderId="0" xfId="7" applyNumberFormat="1" applyFont="1" applyFill="1" applyBorder="1"/>
    <xf numFmtId="39" fontId="48" fillId="26" borderId="0" xfId="7" applyNumberFormat="1" applyFont="1" applyFill="1" applyBorder="1" applyAlignment="1">
      <alignment horizontal="center" vertical="center"/>
    </xf>
    <xf numFmtId="39" fontId="48" fillId="26" borderId="0" xfId="7" applyNumberFormat="1" applyFont="1" applyFill="1" applyBorder="1"/>
    <xf numFmtId="0" fontId="8" fillId="0" borderId="5" xfId="7" applyFont="1" applyFill="1" applyBorder="1"/>
    <xf numFmtId="0" fontId="8" fillId="0" borderId="2" xfId="7" applyFont="1" applyFill="1" applyBorder="1"/>
    <xf numFmtId="0" fontId="8" fillId="0" borderId="4" xfId="7" applyFont="1" applyFill="1" applyBorder="1"/>
    <xf numFmtId="0" fontId="48" fillId="3" borderId="0" xfId="7" applyFont="1" applyFill="1" applyBorder="1" applyAlignment="1">
      <alignment vertical="center"/>
    </xf>
    <xf numFmtId="0" fontId="48" fillId="5" borderId="0" xfId="7" applyFont="1" applyFill="1" applyBorder="1"/>
    <xf numFmtId="39" fontId="68" fillId="13" borderId="36" xfId="7" applyNumberFormat="1" applyFont="1" applyFill="1" applyBorder="1"/>
    <xf numFmtId="39" fontId="48" fillId="13" borderId="37" xfId="7" applyNumberFormat="1" applyFont="1" applyFill="1" applyBorder="1"/>
    <xf numFmtId="39" fontId="48" fillId="13" borderId="15" xfId="7" applyNumberFormat="1" applyFont="1" applyFill="1" applyBorder="1"/>
    <xf numFmtId="39" fontId="48" fillId="13" borderId="38" xfId="7" applyNumberFormat="1" applyFont="1" applyFill="1" applyBorder="1"/>
    <xf numFmtId="171" fontId="48" fillId="3" borderId="0" xfId="7" applyNumberFormat="1" applyFont="1" applyFill="1" applyBorder="1"/>
    <xf numFmtId="171" fontId="64" fillId="3" borderId="0" xfId="7" applyNumberFormat="1" applyFont="1" applyFill="1" applyBorder="1"/>
    <xf numFmtId="0" fontId="119" fillId="3" borderId="0" xfId="7" applyFont="1" applyFill="1" applyBorder="1"/>
    <xf numFmtId="0" fontId="48" fillId="0" borderId="17" xfId="7" applyFont="1" applyFill="1" applyBorder="1" applyAlignment="1">
      <alignment horizontal="center" vertical="center" wrapText="1"/>
    </xf>
    <xf numFmtId="171" fontId="98" fillId="3" borderId="2" xfId="7" applyNumberFormat="1" applyFont="1" applyFill="1" applyBorder="1" applyAlignment="1">
      <alignment vertical="center" wrapText="1" readingOrder="1"/>
    </xf>
    <xf numFmtId="0" fontId="88" fillId="3" borderId="2" xfId="7" applyNumberFormat="1" applyFont="1" applyFill="1" applyBorder="1" applyAlignment="1">
      <alignment vertical="center" wrapText="1" readingOrder="1"/>
    </xf>
    <xf numFmtId="171" fontId="88" fillId="3" borderId="2" xfId="7" applyNumberFormat="1" applyFont="1" applyFill="1" applyBorder="1" applyAlignment="1">
      <alignment vertical="center" wrapText="1" readingOrder="1"/>
    </xf>
    <xf numFmtId="0" fontId="8" fillId="3" borderId="0" xfId="7" applyFont="1" applyFill="1" applyBorder="1" applyAlignment="1">
      <alignment horizontal="center" vertical="center" wrapText="1"/>
    </xf>
    <xf numFmtId="0" fontId="126" fillId="3" borderId="2" xfId="7" applyFont="1" applyFill="1" applyBorder="1" applyAlignment="1">
      <alignment vertical="center" wrapText="1"/>
    </xf>
    <xf numFmtId="0" fontId="122" fillId="3" borderId="2" xfId="7" applyFont="1" applyFill="1" applyBorder="1" applyAlignment="1">
      <alignment vertical="center" wrapText="1"/>
    </xf>
    <xf numFmtId="0" fontId="119" fillId="3" borderId="0" xfId="7" applyFont="1" applyFill="1" applyBorder="1" applyAlignment="1">
      <alignment horizontal="center" vertical="center" wrapText="1"/>
    </xf>
    <xf numFmtId="0" fontId="123" fillId="3" borderId="0" xfId="8" applyFont="1" applyFill="1" applyBorder="1" applyAlignment="1">
      <alignment horizontal="center" vertical="center" wrapText="1"/>
    </xf>
    <xf numFmtId="0" fontId="52" fillId="3" borderId="0" xfId="7" applyFont="1" applyFill="1" applyBorder="1" applyAlignment="1">
      <alignment horizontal="center" vertical="center"/>
    </xf>
    <xf numFmtId="0" fontId="122" fillId="3" borderId="2" xfId="7" applyFont="1" applyFill="1" applyBorder="1" applyAlignment="1">
      <alignment wrapText="1"/>
    </xf>
    <xf numFmtId="171" fontId="122" fillId="3" borderId="2" xfId="7" applyNumberFormat="1" applyFont="1" applyFill="1" applyBorder="1" applyAlignment="1">
      <alignment wrapText="1"/>
    </xf>
    <xf numFmtId="10" fontId="99" fillId="3" borderId="0" xfId="9" applyNumberFormat="1" applyFont="1" applyFill="1" applyBorder="1" applyAlignment="1">
      <alignment horizontal="center" vertical="center"/>
    </xf>
    <xf numFmtId="39" fontId="99" fillId="3" borderId="0" xfId="7" applyNumberFormat="1" applyFont="1" applyFill="1" applyBorder="1" applyAlignment="1">
      <alignment horizontal="right" vertical="center"/>
    </xf>
    <xf numFmtId="10" fontId="99" fillId="3" borderId="0" xfId="7" applyNumberFormat="1" applyFont="1" applyFill="1" applyBorder="1" applyAlignment="1">
      <alignment horizontal="center" vertical="center"/>
    </xf>
    <xf numFmtId="39" fontId="8" fillId="3" borderId="0" xfId="7" applyNumberFormat="1" applyFont="1" applyFill="1" applyBorder="1"/>
    <xf numFmtId="0" fontId="8" fillId="5" borderId="0" xfId="7" applyFont="1" applyFill="1" applyBorder="1"/>
    <xf numFmtId="0" fontId="48" fillId="3" borderId="2" xfId="7" applyFont="1" applyFill="1" applyBorder="1" applyAlignment="1">
      <alignment wrapText="1"/>
    </xf>
    <xf numFmtId="39" fontId="119" fillId="3" borderId="0" xfId="7" applyNumberFormat="1" applyFont="1" applyFill="1" applyBorder="1" applyAlignment="1">
      <alignment horizontal="right" vertical="center"/>
    </xf>
    <xf numFmtId="39" fontId="48" fillId="3" borderId="0" xfId="7" applyNumberFormat="1" applyFont="1" applyFill="1" applyBorder="1" applyAlignment="1">
      <alignment horizontal="center" vertical="center"/>
    </xf>
    <xf numFmtId="39" fontId="48" fillId="3" borderId="2" xfId="7" applyNumberFormat="1" applyFont="1" applyFill="1" applyBorder="1" applyAlignment="1">
      <alignment horizontal="center" vertical="center"/>
    </xf>
    <xf numFmtId="171" fontId="8" fillId="0" borderId="2" xfId="7" applyNumberFormat="1" applyFont="1" applyFill="1" applyBorder="1"/>
    <xf numFmtId="0" fontId="8" fillId="0" borderId="18" xfId="7" applyFont="1" applyFill="1" applyBorder="1" applyAlignment="1">
      <alignment horizontal="center" vertical="center" wrapText="1"/>
    </xf>
    <xf numFmtId="0" fontId="5" fillId="0" borderId="0" xfId="8"/>
    <xf numFmtId="0" fontId="5" fillId="3" borderId="13" xfId="8" applyFill="1" applyBorder="1" applyAlignment="1">
      <alignment horizontal="center"/>
    </xf>
    <xf numFmtId="0" fontId="5" fillId="3" borderId="2" xfId="8" applyFill="1" applyBorder="1" applyAlignment="1">
      <alignment horizontal="center"/>
    </xf>
    <xf numFmtId="167" fontId="58" fillId="9" borderId="17" xfId="7" applyNumberFormat="1" applyFont="1" applyFill="1" applyBorder="1" applyAlignment="1">
      <alignment horizontal="center" vertical="center" wrapText="1" readingOrder="1"/>
    </xf>
    <xf numFmtId="167" fontId="51" fillId="10" borderId="2" xfId="4" applyNumberFormat="1" applyFont="1" applyFill="1" applyBorder="1" applyAlignment="1">
      <alignment horizontal="center" vertical="center" readingOrder="1"/>
    </xf>
    <xf numFmtId="167" fontId="51" fillId="3" borderId="2" xfId="4" applyNumberFormat="1" applyFont="1" applyFill="1" applyBorder="1" applyAlignment="1">
      <alignment horizontal="center" vertical="center" readingOrder="1"/>
    </xf>
    <xf numFmtId="167" fontId="127" fillId="3" borderId="18" xfId="4" applyNumberFormat="1" applyFont="1" applyFill="1" applyBorder="1" applyAlignment="1">
      <alignment horizontal="center" vertical="center" readingOrder="1"/>
    </xf>
    <xf numFmtId="167" fontId="81" fillId="14" borderId="2" xfId="4" applyNumberFormat="1" applyFont="1" applyFill="1" applyBorder="1" applyAlignment="1">
      <alignment horizontal="center" vertical="center" readingOrder="1"/>
    </xf>
    <xf numFmtId="167" fontId="81" fillId="3" borderId="2" xfId="4" applyNumberFormat="1" applyFont="1" applyFill="1" applyBorder="1" applyAlignment="1">
      <alignment horizontal="center" vertical="center" readingOrder="1"/>
    </xf>
    <xf numFmtId="167" fontId="128" fillId="18" borderId="2" xfId="4" applyNumberFormat="1" applyFont="1" applyFill="1" applyBorder="1" applyAlignment="1">
      <alignment horizontal="center" vertical="center" readingOrder="1"/>
    </xf>
    <xf numFmtId="167" fontId="81" fillId="18" borderId="2" xfId="4" applyNumberFormat="1" applyFont="1" applyFill="1" applyBorder="1" applyAlignment="1">
      <alignment horizontal="center" vertical="center" readingOrder="1"/>
    </xf>
    <xf numFmtId="167" fontId="51" fillId="9" borderId="2" xfId="4" applyNumberFormat="1" applyFont="1" applyFill="1" applyBorder="1" applyAlignment="1">
      <alignment horizontal="center" vertical="center" readingOrder="1"/>
    </xf>
    <xf numFmtId="167" fontId="51" fillId="3" borderId="2" xfId="4" applyNumberFormat="1" applyFont="1" applyFill="1" applyBorder="1" applyAlignment="1">
      <alignment horizontal="center" vertical="center"/>
    </xf>
    <xf numFmtId="167" fontId="127" fillId="3" borderId="18" xfId="4" applyNumberFormat="1" applyFont="1" applyFill="1" applyBorder="1" applyAlignment="1">
      <alignment horizontal="center" vertical="center"/>
    </xf>
    <xf numFmtId="167" fontId="126" fillId="3" borderId="2" xfId="4" applyNumberFormat="1" applyFont="1" applyFill="1" applyBorder="1" applyAlignment="1">
      <alignment horizontal="center" vertical="center" readingOrder="1"/>
    </xf>
    <xf numFmtId="165" fontId="129" fillId="8" borderId="2" xfId="8" applyNumberFormat="1" applyFont="1" applyFill="1" applyBorder="1" applyAlignment="1">
      <alignment vertical="center" readingOrder="1"/>
    </xf>
    <xf numFmtId="165" fontId="129" fillId="3" borderId="2" xfId="8" applyNumberFormat="1" applyFont="1" applyFill="1" applyBorder="1" applyAlignment="1">
      <alignment vertical="center" readingOrder="1"/>
    </xf>
    <xf numFmtId="0" fontId="5" fillId="3" borderId="0" xfId="8" applyFill="1"/>
    <xf numFmtId="0" fontId="39" fillId="3" borderId="0" xfId="0" applyFont="1" applyFill="1" applyBorder="1" applyAlignment="1">
      <alignment horizontal="center" vertical="center" wrapText="1"/>
    </xf>
    <xf numFmtId="0" fontId="45" fillId="3" borderId="0" xfId="0" applyFont="1" applyFill="1" applyBorder="1" applyAlignment="1">
      <alignment horizontal="center" vertical="center" wrapText="1"/>
    </xf>
    <xf numFmtId="0" fontId="40" fillId="3" borderId="0" xfId="0" applyFont="1" applyFill="1" applyBorder="1" applyAlignment="1">
      <alignment horizontal="center" vertical="center" wrapText="1"/>
    </xf>
    <xf numFmtId="0" fontId="40" fillId="3" borderId="0" xfId="0" applyFont="1" applyFill="1" applyBorder="1" applyAlignment="1">
      <alignment horizontal="left" vertical="center" wrapText="1"/>
    </xf>
    <xf numFmtId="14" fontId="40" fillId="3" borderId="0" xfId="0" applyNumberFormat="1" applyFont="1" applyFill="1" applyBorder="1" applyAlignment="1">
      <alignment horizontal="center" vertical="center" wrapText="1"/>
    </xf>
    <xf numFmtId="169" fontId="40" fillId="3" borderId="0" xfId="2" applyNumberFormat="1" applyFont="1" applyFill="1" applyBorder="1" applyAlignment="1">
      <alignment horizontal="right" vertical="center" wrapText="1"/>
    </xf>
    <xf numFmtId="44" fontId="40" fillId="3" borderId="0" xfId="5" applyNumberFormat="1" applyFont="1" applyFill="1" applyBorder="1" applyAlignment="1">
      <alignment horizontal="center" vertical="center" wrapText="1"/>
    </xf>
    <xf numFmtId="0" fontId="130" fillId="9" borderId="0" xfId="7" applyNumberFormat="1" applyFont="1" applyFill="1" applyBorder="1" applyAlignment="1">
      <alignment horizontal="center" vertical="center" wrapText="1" readingOrder="1"/>
    </xf>
    <xf numFmtId="170" fontId="130" fillId="9" borderId="0" xfId="4" applyNumberFormat="1" applyFont="1" applyFill="1" applyBorder="1" applyAlignment="1">
      <alignment horizontal="center" vertical="center" wrapText="1" readingOrder="1"/>
    </xf>
    <xf numFmtId="0" fontId="94" fillId="9" borderId="0" xfId="7" applyNumberFormat="1" applyFont="1" applyFill="1" applyBorder="1" applyAlignment="1">
      <alignment horizontal="center" vertical="center" wrapText="1" readingOrder="1"/>
    </xf>
    <xf numFmtId="171" fontId="130" fillId="9" borderId="0" xfId="7" applyNumberFormat="1" applyFont="1" applyFill="1" applyBorder="1" applyAlignment="1">
      <alignment horizontal="center" vertical="center" wrapText="1" readingOrder="1"/>
    </xf>
    <xf numFmtId="0" fontId="94" fillId="9" borderId="20" xfId="7" applyNumberFormat="1" applyFont="1" applyFill="1" applyBorder="1" applyAlignment="1">
      <alignment vertical="center" wrapText="1" readingOrder="1"/>
    </xf>
    <xf numFmtId="0" fontId="94" fillId="9" borderId="17" xfId="7" applyNumberFormat="1" applyFont="1" applyFill="1" applyBorder="1" applyAlignment="1">
      <alignment horizontal="center" vertical="center" wrapText="1" readingOrder="1"/>
    </xf>
    <xf numFmtId="0" fontId="94" fillId="9" borderId="6" xfId="7" applyNumberFormat="1" applyFont="1" applyFill="1" applyBorder="1" applyAlignment="1">
      <alignment horizontal="center" vertical="center" wrapText="1" readingOrder="1"/>
    </xf>
    <xf numFmtId="0" fontId="97" fillId="11" borderId="17" xfId="7" applyNumberFormat="1" applyFont="1" applyFill="1" applyBorder="1" applyAlignment="1">
      <alignment horizontal="center" vertical="center" wrapText="1" readingOrder="1"/>
    </xf>
    <xf numFmtId="0" fontId="54" fillId="5" borderId="2" xfId="7" applyFont="1" applyFill="1" applyBorder="1" applyAlignment="1">
      <alignment vertical="center" wrapText="1"/>
    </xf>
    <xf numFmtId="0" fontId="71" fillId="9" borderId="2" xfId="7" applyFont="1" applyFill="1" applyBorder="1" applyAlignment="1">
      <alignment vertical="center" wrapText="1"/>
    </xf>
    <xf numFmtId="0" fontId="94" fillId="9" borderId="5" xfId="7" applyNumberFormat="1" applyFont="1" applyFill="1" applyBorder="1" applyAlignment="1">
      <alignment vertical="center" wrapText="1" readingOrder="1"/>
    </xf>
    <xf numFmtId="0" fontId="132" fillId="5" borderId="0" xfId="7" applyFont="1" applyFill="1" applyBorder="1"/>
    <xf numFmtId="0" fontId="71" fillId="9" borderId="0" xfId="7" applyFont="1" applyFill="1" applyBorder="1"/>
    <xf numFmtId="0" fontId="133" fillId="9" borderId="0" xfId="7" applyFont="1" applyFill="1" applyBorder="1"/>
    <xf numFmtId="0" fontId="133" fillId="9" borderId="2" xfId="7" applyFont="1" applyFill="1" applyBorder="1" applyAlignment="1">
      <alignment horizontal="center" vertical="center" wrapText="1"/>
    </xf>
    <xf numFmtId="0" fontId="131" fillId="5" borderId="17" xfId="7" applyNumberFormat="1" applyFont="1" applyFill="1" applyBorder="1" applyAlignment="1">
      <alignment horizontal="center" vertical="center" wrapText="1" readingOrder="1"/>
    </xf>
    <xf numFmtId="0" fontId="131" fillId="5" borderId="6" xfId="7" applyNumberFormat="1" applyFont="1" applyFill="1" applyBorder="1" applyAlignment="1">
      <alignment horizontal="center" vertical="center" wrapText="1" readingOrder="1"/>
    </xf>
    <xf numFmtId="0" fontId="132" fillId="5" borderId="6" xfId="7" applyFont="1" applyFill="1" applyBorder="1" applyAlignment="1">
      <alignment horizontal="center" vertical="center" wrapText="1"/>
    </xf>
    <xf numFmtId="0" fontId="71" fillId="9" borderId="2" xfId="7" applyFont="1" applyFill="1" applyBorder="1" applyAlignment="1">
      <alignment horizontal="center" vertical="center" wrapText="1"/>
    </xf>
    <xf numFmtId="0" fontId="2" fillId="9" borderId="17" xfId="8" applyFont="1" applyFill="1" applyBorder="1" applyAlignment="1">
      <alignment horizontal="center" vertical="center" wrapText="1"/>
    </xf>
    <xf numFmtId="0" fontId="2" fillId="9" borderId="2" xfId="8" applyFont="1" applyFill="1" applyBorder="1" applyAlignment="1">
      <alignment horizontal="center" vertical="center" wrapText="1"/>
    </xf>
    <xf numFmtId="0" fontId="52" fillId="5" borderId="2" xfId="7" applyFont="1" applyFill="1" applyBorder="1" applyAlignment="1">
      <alignment horizontal="center" vertical="center" wrapText="1"/>
    </xf>
    <xf numFmtId="0" fontId="94" fillId="12" borderId="2" xfId="7" applyNumberFormat="1" applyFont="1" applyFill="1" applyBorder="1" applyAlignment="1">
      <alignment horizontal="left" vertical="center" wrapText="1" readingOrder="1"/>
    </xf>
    <xf numFmtId="0" fontId="94" fillId="9" borderId="2" xfId="7" applyNumberFormat="1" applyFont="1" applyFill="1" applyBorder="1" applyAlignment="1">
      <alignment horizontal="left" vertical="center" wrapText="1" readingOrder="1"/>
    </xf>
    <xf numFmtId="0" fontId="131" fillId="10" borderId="2" xfId="7" applyNumberFormat="1" applyFont="1" applyFill="1" applyBorder="1" applyAlignment="1">
      <alignment horizontal="left" vertical="center" wrapText="1" readingOrder="1"/>
    </xf>
    <xf numFmtId="0" fontId="85" fillId="0" borderId="2" xfId="7" applyNumberFormat="1" applyFont="1" applyFill="1" applyBorder="1" applyAlignment="1">
      <alignment horizontal="left" vertical="center" wrapText="1" readingOrder="1"/>
    </xf>
    <xf numFmtId="0" fontId="85" fillId="14" borderId="23" xfId="7" applyNumberFormat="1" applyFont="1" applyFill="1" applyBorder="1" applyAlignment="1">
      <alignment horizontal="left" vertical="center" wrapText="1" readingOrder="1"/>
    </xf>
    <xf numFmtId="0" fontId="85" fillId="14" borderId="30" xfId="7" applyNumberFormat="1" applyFont="1" applyFill="1" applyBorder="1" applyAlignment="1">
      <alignment horizontal="left" vertical="center" wrapText="1" readingOrder="1"/>
    </xf>
    <xf numFmtId="0" fontId="94" fillId="18" borderId="2" xfId="7" applyNumberFormat="1" applyFont="1" applyFill="1" applyBorder="1" applyAlignment="1">
      <alignment horizontal="left" vertical="center" wrapText="1" readingOrder="1"/>
    </xf>
    <xf numFmtId="0" fontId="134" fillId="9" borderId="2" xfId="7" applyNumberFormat="1" applyFont="1" applyFill="1" applyBorder="1" applyAlignment="1">
      <alignment horizontal="left" vertical="center" wrapText="1" readingOrder="1"/>
    </xf>
    <xf numFmtId="0" fontId="134" fillId="10" borderId="2" xfId="7" applyNumberFormat="1" applyFont="1" applyFill="1" applyBorder="1" applyAlignment="1">
      <alignment horizontal="left" vertical="center" wrapText="1" readingOrder="1"/>
    </xf>
    <xf numFmtId="0" fontId="134" fillId="3" borderId="2" xfId="7" applyNumberFormat="1" applyFont="1" applyFill="1" applyBorder="1" applyAlignment="1">
      <alignment horizontal="left" vertical="center" wrapText="1" readingOrder="1"/>
    </xf>
    <xf numFmtId="0" fontId="97" fillId="3" borderId="2" xfId="7" applyNumberFormat="1" applyFont="1" applyFill="1" applyBorder="1" applyAlignment="1">
      <alignment horizontal="left" vertical="center" wrapText="1" readingOrder="1"/>
    </xf>
    <xf numFmtId="0" fontId="94" fillId="14" borderId="22" xfId="7" applyNumberFormat="1" applyFont="1" applyFill="1" applyBorder="1" applyAlignment="1">
      <alignment horizontal="left" vertical="center" wrapText="1" readingOrder="1"/>
    </xf>
    <xf numFmtId="0" fontId="134" fillId="18" borderId="2" xfId="7" applyNumberFormat="1" applyFont="1" applyFill="1" applyBorder="1" applyAlignment="1">
      <alignment horizontal="left" vertical="center" wrapText="1" readingOrder="1"/>
    </xf>
    <xf numFmtId="0" fontId="76" fillId="14" borderId="2" xfId="7" applyNumberFormat="1" applyFont="1" applyFill="1" applyBorder="1" applyAlignment="1">
      <alignment horizontal="left" vertical="center" wrapText="1" readingOrder="1"/>
    </xf>
    <xf numFmtId="49" fontId="135" fillId="9" borderId="2" xfId="7" applyNumberFormat="1" applyFont="1" applyFill="1" applyBorder="1" applyAlignment="1">
      <alignment horizontal="center" vertical="center" wrapText="1" readingOrder="1"/>
    </xf>
    <xf numFmtId="49" fontId="85" fillId="9" borderId="2" xfId="7" applyNumberFormat="1" applyFont="1" applyFill="1" applyBorder="1" applyAlignment="1">
      <alignment horizontal="center" vertical="center" wrapText="1" readingOrder="1"/>
    </xf>
    <xf numFmtId="49" fontId="135" fillId="3" borderId="2" xfId="7" applyNumberFormat="1" applyFont="1" applyFill="1" applyBorder="1" applyAlignment="1">
      <alignment horizontal="center" vertical="center" wrapText="1" readingOrder="1"/>
    </xf>
    <xf numFmtId="49" fontId="85" fillId="0" borderId="2" xfId="7" applyNumberFormat="1" applyFont="1" applyFill="1" applyBorder="1" applyAlignment="1">
      <alignment horizontal="center" vertical="center" wrapText="1" readingOrder="1"/>
    </xf>
    <xf numFmtId="0" fontId="76" fillId="12" borderId="2" xfId="7" applyNumberFormat="1" applyFont="1" applyFill="1" applyBorder="1" applyAlignment="1">
      <alignment horizontal="center" vertical="center" wrapText="1" readingOrder="1"/>
    </xf>
    <xf numFmtId="49" fontId="76" fillId="12" borderId="2" xfId="7" applyNumberFormat="1" applyFont="1" applyFill="1" applyBorder="1" applyAlignment="1">
      <alignment horizontal="center" vertical="center" wrapText="1" readingOrder="1"/>
    </xf>
    <xf numFmtId="0" fontId="85" fillId="0" borderId="2" xfId="7" applyNumberFormat="1" applyFont="1" applyFill="1" applyBorder="1" applyAlignment="1">
      <alignment horizontal="center" vertical="center" wrapText="1" readingOrder="1"/>
    </xf>
    <xf numFmtId="0" fontId="85" fillId="3" borderId="2" xfId="7" applyNumberFormat="1" applyFont="1" applyFill="1" applyBorder="1" applyAlignment="1">
      <alignment horizontal="center" vertical="center" wrapText="1" readingOrder="1"/>
    </xf>
    <xf numFmtId="0" fontId="85" fillId="3" borderId="2" xfId="7" applyNumberFormat="1" applyFont="1" applyFill="1" applyBorder="1" applyAlignment="1">
      <alignment vertical="center" wrapText="1" readingOrder="1"/>
    </xf>
    <xf numFmtId="0" fontId="85" fillId="9" borderId="2" xfId="7" applyNumberFormat="1" applyFont="1" applyFill="1" applyBorder="1" applyAlignment="1">
      <alignment horizontal="center" vertical="center" wrapText="1" readingOrder="1"/>
    </xf>
    <xf numFmtId="0" fontId="85" fillId="9" borderId="2" xfId="7" applyNumberFormat="1" applyFont="1" applyFill="1" applyBorder="1" applyAlignment="1">
      <alignment vertical="center" wrapText="1" readingOrder="1"/>
    </xf>
    <xf numFmtId="0" fontId="85" fillId="10" borderId="2" xfId="7" applyNumberFormat="1" applyFont="1" applyFill="1" applyBorder="1" applyAlignment="1">
      <alignment horizontal="center" vertical="center" wrapText="1" readingOrder="1"/>
    </xf>
    <xf numFmtId="0" fontId="85" fillId="10" borderId="2" xfId="7" applyNumberFormat="1" applyFont="1" applyFill="1" applyBorder="1" applyAlignment="1">
      <alignment vertical="center" wrapText="1" readingOrder="1"/>
    </xf>
    <xf numFmtId="49" fontId="85" fillId="3" borderId="2" xfId="7" applyNumberFormat="1" applyFont="1" applyFill="1" applyBorder="1" applyAlignment="1">
      <alignment horizontal="center" vertical="center" wrapText="1" readingOrder="1"/>
    </xf>
    <xf numFmtId="0" fontId="76" fillId="14" borderId="2" xfId="7" applyNumberFormat="1" applyFont="1" applyFill="1" applyBorder="1" applyAlignment="1">
      <alignment horizontal="center" vertical="center" wrapText="1" readingOrder="1"/>
    </xf>
    <xf numFmtId="0" fontId="76" fillId="14" borderId="2" xfId="7" applyNumberFormat="1" applyFont="1" applyFill="1" applyBorder="1" applyAlignment="1">
      <alignment vertical="center" wrapText="1" readingOrder="1"/>
    </xf>
    <xf numFmtId="49" fontId="85" fillId="10" borderId="2" xfId="7" applyNumberFormat="1" applyFont="1" applyFill="1" applyBorder="1" applyAlignment="1">
      <alignment horizontal="center" vertical="center" wrapText="1" readingOrder="1"/>
    </xf>
    <xf numFmtId="0" fontId="85" fillId="17" borderId="2" xfId="7" applyNumberFormat="1" applyFont="1" applyFill="1" applyBorder="1" applyAlignment="1">
      <alignment horizontal="center" vertical="center" wrapText="1" readingOrder="1"/>
    </xf>
    <xf numFmtId="166" fontId="1" fillId="3" borderId="0" xfId="4" applyFont="1" applyFill="1" applyBorder="1" applyAlignment="1">
      <alignment horizontal="center" wrapText="1"/>
    </xf>
    <xf numFmtId="166" fontId="1" fillId="3" borderId="0" xfId="4" applyFont="1" applyFill="1" applyBorder="1" applyAlignment="1">
      <alignment horizontal="center" vertical="center" wrapText="1"/>
    </xf>
    <xf numFmtId="0" fontId="39" fillId="0" borderId="17" xfId="0" applyFont="1" applyFill="1" applyBorder="1" applyAlignment="1">
      <alignment horizontal="center" vertical="center" wrapText="1"/>
    </xf>
    <xf numFmtId="0" fontId="11" fillId="3" borderId="0" xfId="1" applyFont="1" applyFill="1" applyBorder="1" applyAlignment="1">
      <alignment horizontal="center" vertical="center" wrapText="1"/>
    </xf>
    <xf numFmtId="39" fontId="99" fillId="3" borderId="2" xfId="7" applyNumberFormat="1" applyFont="1" applyFill="1" applyBorder="1" applyAlignment="1">
      <alignment horizontal="center" vertical="center" wrapText="1"/>
    </xf>
    <xf numFmtId="0" fontId="0" fillId="0" borderId="0" xfId="0" applyFill="1"/>
    <xf numFmtId="0" fontId="42" fillId="0" borderId="2" xfId="0" applyFont="1" applyFill="1" applyBorder="1" applyAlignment="1">
      <alignment horizontal="center" vertical="center" wrapText="1"/>
    </xf>
    <xf numFmtId="0" fontId="136" fillId="0" borderId="0" xfId="0" applyFont="1" applyFill="1"/>
    <xf numFmtId="0" fontId="136" fillId="4" borderId="0" xfId="0" applyFont="1" applyFill="1"/>
    <xf numFmtId="0" fontId="5" fillId="7" borderId="2" xfId="8" applyFill="1" applyBorder="1" applyAlignment="1">
      <alignment horizontal="center"/>
    </xf>
    <xf numFmtId="0" fontId="129" fillId="8" borderId="2" xfId="8" applyFont="1" applyFill="1" applyBorder="1" applyAlignment="1">
      <alignment horizontal="center" vertical="center" readingOrder="1"/>
    </xf>
    <xf numFmtId="0" fontId="125" fillId="3" borderId="0" xfId="8" applyFont="1" applyFill="1" applyBorder="1" applyAlignment="1">
      <alignment horizontal="center" vertical="center" wrapText="1"/>
    </xf>
    <xf numFmtId="171" fontId="122" fillId="3" borderId="2" xfId="7" applyNumberFormat="1" applyFont="1" applyFill="1" applyBorder="1" applyAlignment="1">
      <alignment horizontal="center" vertical="center" wrapText="1"/>
    </xf>
    <xf numFmtId="0" fontId="122" fillId="3" borderId="2" xfId="7" applyFont="1" applyFill="1" applyBorder="1" applyAlignment="1">
      <alignment horizontal="center" vertical="center" wrapText="1"/>
    </xf>
    <xf numFmtId="171" fontId="122" fillId="3" borderId="4" xfId="7" applyNumberFormat="1" applyFont="1" applyFill="1" applyBorder="1" applyAlignment="1">
      <alignment horizontal="center" wrapText="1"/>
    </xf>
    <xf numFmtId="0" fontId="122" fillId="3" borderId="5" xfId="7" applyFont="1" applyFill="1" applyBorder="1" applyAlignment="1">
      <alignment horizontal="center" wrapText="1"/>
    </xf>
    <xf numFmtId="0" fontId="121" fillId="5" borderId="4" xfId="7" applyFont="1" applyFill="1" applyBorder="1" applyAlignment="1">
      <alignment horizontal="center" vertical="center"/>
    </xf>
    <xf numFmtId="0" fontId="121" fillId="5" borderId="20" xfId="7" applyFont="1" applyFill="1" applyBorder="1" applyAlignment="1">
      <alignment horizontal="center" vertical="center"/>
    </xf>
    <xf numFmtId="39" fontId="122" fillId="5" borderId="12" xfId="7" applyNumberFormat="1" applyFont="1" applyFill="1" applyBorder="1" applyAlignment="1">
      <alignment horizontal="center" vertical="center" wrapText="1"/>
    </xf>
    <xf numFmtId="39" fontId="122" fillId="5" borderId="13" xfId="7" applyNumberFormat="1" applyFont="1" applyFill="1" applyBorder="1" applyAlignment="1">
      <alignment horizontal="center" vertical="center" wrapText="1"/>
    </xf>
    <xf numFmtId="39" fontId="122" fillId="5" borderId="14" xfId="7" applyNumberFormat="1" applyFont="1" applyFill="1" applyBorder="1" applyAlignment="1">
      <alignment horizontal="center" vertical="center" wrapText="1"/>
    </xf>
    <xf numFmtId="0" fontId="122" fillId="5" borderId="2" xfId="7" applyFont="1" applyFill="1" applyBorder="1" applyAlignment="1">
      <alignment horizontal="center" vertical="center" wrapText="1"/>
    </xf>
    <xf numFmtId="39" fontId="122" fillId="5" borderId="2" xfId="7" applyNumberFormat="1" applyFont="1" applyFill="1" applyBorder="1" applyAlignment="1">
      <alignment horizontal="center" vertical="center" wrapText="1"/>
    </xf>
    <xf numFmtId="39" fontId="122" fillId="5" borderId="12" xfId="7" applyNumberFormat="1" applyFont="1" applyFill="1" applyBorder="1" applyAlignment="1">
      <alignment horizontal="center" vertical="center"/>
    </xf>
    <xf numFmtId="39" fontId="122" fillId="5" borderId="13" xfId="7" applyNumberFormat="1" applyFont="1" applyFill="1" applyBorder="1" applyAlignment="1">
      <alignment horizontal="center" vertical="center"/>
    </xf>
    <xf numFmtId="39" fontId="122" fillId="5" borderId="14" xfId="7" applyNumberFormat="1" applyFont="1" applyFill="1" applyBorder="1" applyAlignment="1">
      <alignment horizontal="center" vertical="center"/>
    </xf>
    <xf numFmtId="9" fontId="121" fillId="3" borderId="4" xfId="9" applyFont="1" applyFill="1" applyBorder="1" applyAlignment="1">
      <alignment horizontal="center" vertical="center"/>
    </xf>
    <xf numFmtId="9" fontId="121" fillId="3" borderId="20" xfId="9" applyFont="1" applyFill="1" applyBorder="1" applyAlignment="1">
      <alignment horizontal="center" vertical="center"/>
    </xf>
    <xf numFmtId="9" fontId="121" fillId="3" borderId="5" xfId="9" applyFont="1" applyFill="1" applyBorder="1" applyAlignment="1">
      <alignment horizontal="center" vertical="center"/>
    </xf>
    <xf numFmtId="0" fontId="2" fillId="9" borderId="0" xfId="8" applyFont="1" applyFill="1" applyBorder="1" applyAlignment="1">
      <alignment horizontal="center" vertical="center" wrapText="1"/>
    </xf>
    <xf numFmtId="0" fontId="2" fillId="9" borderId="13" xfId="8" applyFont="1" applyFill="1" applyBorder="1" applyAlignment="1">
      <alignment horizontal="center" vertical="center" wrapText="1"/>
    </xf>
    <xf numFmtId="167" fontId="64" fillId="5" borderId="2" xfId="4" applyNumberFormat="1" applyFont="1" applyFill="1" applyBorder="1" applyAlignment="1">
      <alignment horizontal="center" vertical="center" wrapText="1"/>
    </xf>
    <xf numFmtId="0" fontId="92" fillId="14" borderId="6" xfId="7" applyNumberFormat="1" applyFont="1" applyFill="1" applyBorder="1" applyAlignment="1">
      <alignment horizontal="center" vertical="center" wrapText="1" readingOrder="1"/>
    </xf>
    <xf numFmtId="0" fontId="92" fillId="14" borderId="7" xfId="7" applyNumberFormat="1" applyFont="1" applyFill="1" applyBorder="1" applyAlignment="1">
      <alignment horizontal="center" vertical="center" wrapText="1" readingOrder="1"/>
    </xf>
    <xf numFmtId="0" fontId="92" fillId="14" borderId="8" xfId="7" applyNumberFormat="1" applyFont="1" applyFill="1" applyBorder="1" applyAlignment="1">
      <alignment horizontal="center" vertical="center" wrapText="1" readingOrder="1"/>
    </xf>
    <xf numFmtId="0" fontId="92" fillId="14" borderId="9" xfId="7" applyNumberFormat="1" applyFont="1" applyFill="1" applyBorder="1" applyAlignment="1">
      <alignment horizontal="center" vertical="center" wrapText="1" readingOrder="1"/>
    </xf>
    <xf numFmtId="0" fontId="92" fillId="14" borderId="0" xfId="7" applyNumberFormat="1" applyFont="1" applyFill="1" applyBorder="1" applyAlignment="1">
      <alignment horizontal="center" vertical="center" wrapText="1" readingOrder="1"/>
    </xf>
    <xf numFmtId="0" fontId="92" fillId="14" borderId="10" xfId="7" applyNumberFormat="1" applyFont="1" applyFill="1" applyBorder="1" applyAlignment="1">
      <alignment horizontal="center" vertical="center" wrapText="1" readingOrder="1"/>
    </xf>
    <xf numFmtId="0" fontId="92" fillId="14" borderId="12" xfId="7" applyNumberFormat="1" applyFont="1" applyFill="1" applyBorder="1" applyAlignment="1">
      <alignment horizontal="center" vertical="center" wrapText="1" readingOrder="1"/>
    </xf>
    <xf numFmtId="0" fontId="92" fillId="14" borderId="13" xfId="7" applyNumberFormat="1" applyFont="1" applyFill="1" applyBorder="1" applyAlignment="1">
      <alignment horizontal="center" vertical="center" wrapText="1" readingOrder="1"/>
    </xf>
    <xf numFmtId="0" fontId="92" fillId="14" borderId="14" xfId="7" applyNumberFormat="1" applyFont="1" applyFill="1" applyBorder="1" applyAlignment="1">
      <alignment horizontal="center" vertical="center" wrapText="1" readingOrder="1"/>
    </xf>
    <xf numFmtId="39" fontId="73" fillId="14" borderId="2" xfId="7" applyNumberFormat="1" applyFont="1" applyFill="1" applyBorder="1" applyAlignment="1">
      <alignment horizontal="center" vertical="center" wrapText="1" readingOrder="1"/>
    </xf>
    <xf numFmtId="0" fontId="97" fillId="3" borderId="4" xfId="7" applyNumberFormat="1" applyFont="1" applyFill="1" applyBorder="1" applyAlignment="1">
      <alignment horizontal="center" vertical="center" wrapText="1" readingOrder="1"/>
    </xf>
    <xf numFmtId="0" fontId="97" fillId="3" borderId="20" xfId="7" applyNumberFormat="1" applyFont="1" applyFill="1" applyBorder="1" applyAlignment="1">
      <alignment horizontal="center" vertical="center" wrapText="1" readingOrder="1"/>
    </xf>
    <xf numFmtId="0" fontId="88" fillId="8" borderId="4" xfId="7" applyNumberFormat="1" applyFont="1" applyFill="1" applyBorder="1" applyAlignment="1">
      <alignment horizontal="center" vertical="center" wrapText="1" readingOrder="1"/>
    </xf>
    <xf numFmtId="0" fontId="88" fillId="8" borderId="20" xfId="7" applyNumberFormat="1" applyFont="1" applyFill="1" applyBorder="1" applyAlignment="1">
      <alignment horizontal="center" vertical="center" wrapText="1" readingOrder="1"/>
    </xf>
    <xf numFmtId="0" fontId="88" fillId="8" borderId="5" xfId="7" applyNumberFormat="1" applyFont="1" applyFill="1" applyBorder="1" applyAlignment="1">
      <alignment horizontal="center" vertical="center" wrapText="1" readingOrder="1"/>
    </xf>
    <xf numFmtId="0" fontId="48" fillId="0" borderId="0" xfId="7" applyFont="1" applyFill="1" applyBorder="1" applyAlignment="1">
      <alignment horizontal="center"/>
    </xf>
    <xf numFmtId="0" fontId="52" fillId="0" borderId="0" xfId="7" applyFont="1" applyFill="1" applyBorder="1" applyAlignment="1">
      <alignment horizontal="center"/>
    </xf>
    <xf numFmtId="166" fontId="53" fillId="0" borderId="0" xfId="4" applyFont="1" applyFill="1" applyBorder="1" applyAlignment="1">
      <alignment horizontal="center"/>
    </xf>
    <xf numFmtId="0" fontId="94" fillId="9" borderId="2" xfId="7" applyNumberFormat="1" applyFont="1" applyFill="1" applyBorder="1" applyAlignment="1">
      <alignment horizontal="center" vertical="center" wrapText="1" readingOrder="1"/>
    </xf>
    <xf numFmtId="0" fontId="94" fillId="9" borderId="17" xfId="7" applyNumberFormat="1" applyFont="1" applyFill="1" applyBorder="1" applyAlignment="1">
      <alignment horizontal="center" vertical="center" wrapText="1" readingOrder="1"/>
    </xf>
    <xf numFmtId="0" fontId="131" fillId="5" borderId="12" xfId="7" applyNumberFormat="1" applyFont="1" applyFill="1" applyBorder="1" applyAlignment="1">
      <alignment horizontal="center" vertical="center" wrapText="1" readingOrder="1"/>
    </xf>
    <xf numFmtId="0" fontId="131" fillId="5" borderId="13" xfId="7" applyNumberFormat="1" applyFont="1" applyFill="1" applyBorder="1" applyAlignment="1">
      <alignment horizontal="center" vertical="center" wrapText="1" readingOrder="1"/>
    </xf>
    <xf numFmtId="0" fontId="21" fillId="0" borderId="15" xfId="0" applyFont="1" applyBorder="1" applyAlignment="1">
      <alignment horizontal="left" vertical="center" wrapText="1"/>
    </xf>
    <xf numFmtId="166" fontId="1" fillId="3" borderId="0" xfId="4" applyFont="1" applyFill="1" applyBorder="1" applyAlignment="1">
      <alignment horizontal="center" wrapText="1"/>
    </xf>
    <xf numFmtId="166" fontId="1" fillId="3" borderId="0" xfId="4" applyFont="1" applyFill="1" applyBorder="1" applyAlignment="1">
      <alignment horizontal="center" vertical="center" wrapText="1"/>
    </xf>
    <xf numFmtId="0" fontId="11" fillId="3" borderId="0" xfId="1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168" fontId="29" fillId="5" borderId="4" xfId="0" applyNumberFormat="1" applyFont="1" applyFill="1" applyBorder="1" applyAlignment="1">
      <alignment horizontal="right" vertical="center" wrapText="1"/>
    </xf>
    <xf numFmtId="168" fontId="29" fillId="5" borderId="5" xfId="0" applyNumberFormat="1" applyFont="1" applyFill="1" applyBorder="1" applyAlignment="1">
      <alignment horizontal="right" vertical="center" wrapText="1"/>
    </xf>
    <xf numFmtId="169" fontId="30" fillId="5" borderId="2" xfId="0" applyNumberFormat="1" applyFont="1" applyFill="1" applyBorder="1" applyAlignment="1">
      <alignment horizontal="right" vertical="center" wrapText="1"/>
    </xf>
    <xf numFmtId="166" fontId="30" fillId="5" borderId="2" xfId="4" applyFont="1" applyFill="1" applyBorder="1" applyAlignment="1">
      <alignment horizontal="right" vertical="center" wrapText="1"/>
    </xf>
    <xf numFmtId="14" fontId="29" fillId="5" borderId="4" xfId="0" applyNumberFormat="1" applyFont="1" applyFill="1" applyBorder="1" applyAlignment="1">
      <alignment horizontal="right" vertical="center" wrapText="1"/>
    </xf>
    <xf numFmtId="14" fontId="29" fillId="5" borderId="5" xfId="0" applyNumberFormat="1" applyFont="1" applyFill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2" fillId="0" borderId="2" xfId="0" quotePrefix="1" applyFont="1" applyBorder="1" applyAlignment="1">
      <alignment horizontal="center" vertical="center" wrapText="1"/>
    </xf>
    <xf numFmtId="0" fontId="22" fillId="0" borderId="0" xfId="0" quotePrefix="1" applyFont="1" applyAlignment="1">
      <alignment horizontal="center" vertical="center" wrapText="1"/>
    </xf>
    <xf numFmtId="0" fontId="39" fillId="0" borderId="17" xfId="0" applyFont="1" applyFill="1" applyBorder="1" applyAlignment="1">
      <alignment horizontal="center" vertical="center" wrapText="1"/>
    </xf>
    <xf numFmtId="0" fontId="41" fillId="0" borderId="2" xfId="0" applyFont="1" applyFill="1" applyBorder="1" applyAlignment="1">
      <alignment horizontal="center" vertical="center" wrapText="1"/>
    </xf>
    <xf numFmtId="14" fontId="41" fillId="0" borderId="2" xfId="0" applyNumberFormat="1" applyFont="1" applyFill="1" applyBorder="1" applyAlignment="1">
      <alignment horizontal="center" vertical="center" wrapText="1"/>
    </xf>
    <xf numFmtId="16" fontId="41" fillId="0" borderId="2" xfId="0" applyNumberFormat="1" applyFont="1" applyFill="1" applyBorder="1" applyAlignment="1">
      <alignment horizontal="center" vertical="center" wrapText="1"/>
    </xf>
    <xf numFmtId="169" fontId="41" fillId="0" borderId="2" xfId="2" applyNumberFormat="1" applyFont="1" applyFill="1" applyBorder="1" applyAlignment="1">
      <alignment horizontal="right" vertical="center" wrapText="1"/>
    </xf>
    <xf numFmtId="44" fontId="41" fillId="0" borderId="2" xfId="5" applyNumberFormat="1" applyFont="1" applyFill="1" applyBorder="1" applyAlignment="1">
      <alignment horizontal="center" vertical="center" wrapText="1"/>
    </xf>
    <xf numFmtId="0" fontId="39" fillId="0" borderId="18" xfId="0" applyFont="1" applyFill="1" applyBorder="1" applyAlignment="1">
      <alignment horizontal="center" vertical="center" wrapText="1"/>
    </xf>
    <xf numFmtId="0" fontId="40" fillId="0" borderId="2" xfId="0" applyNumberFormat="1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vertical="center" wrapText="1"/>
    </xf>
    <xf numFmtId="0" fontId="41" fillId="0" borderId="2" xfId="0" applyFont="1" applyFill="1" applyBorder="1" applyAlignment="1">
      <alignment horizontal="left" vertical="center" wrapText="1"/>
    </xf>
    <xf numFmtId="0" fontId="41" fillId="0" borderId="5" xfId="0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horizontal="center" vertical="center" wrapText="1"/>
    </xf>
    <xf numFmtId="0" fontId="44" fillId="0" borderId="2" xfId="0" applyFont="1" applyFill="1" applyBorder="1" applyAlignment="1">
      <alignment horizontal="center" vertical="center" wrapText="1"/>
    </xf>
    <xf numFmtId="0" fontId="138" fillId="0" borderId="2" xfId="0" applyFont="1" applyFill="1" applyBorder="1" applyAlignment="1">
      <alignment horizontal="center" vertical="center" wrapText="1"/>
    </xf>
    <xf numFmtId="15" fontId="139" fillId="0" borderId="2" xfId="0" applyNumberFormat="1" applyFont="1" applyFill="1" applyBorder="1" applyAlignment="1">
      <alignment horizontal="center" vertical="center" wrapText="1"/>
    </xf>
    <xf numFmtId="0" fontId="139" fillId="0" borderId="2" xfId="0" applyFont="1" applyFill="1" applyBorder="1" applyAlignment="1">
      <alignment horizontal="left" vertical="center" wrapText="1"/>
    </xf>
    <xf numFmtId="0" fontId="139" fillId="0" borderId="2" xfId="0" applyFont="1" applyFill="1" applyBorder="1" applyAlignment="1">
      <alignment horizontal="center" vertical="center" wrapText="1"/>
    </xf>
    <xf numFmtId="44" fontId="137" fillId="0" borderId="2" xfId="10" applyFont="1" applyFill="1" applyBorder="1" applyAlignment="1">
      <alignment horizontal="center" vertical="center" wrapText="1"/>
    </xf>
    <xf numFmtId="168" fontId="140" fillId="0" borderId="2" xfId="10" applyNumberFormat="1" applyFont="1" applyFill="1" applyBorder="1" applyAlignment="1">
      <alignment horizontal="center" vertical="center" wrapText="1"/>
    </xf>
    <xf numFmtId="0" fontId="137" fillId="0" borderId="2" xfId="0" applyFont="1" applyFill="1" applyBorder="1" applyAlignment="1">
      <alignment horizontal="left" vertical="center" wrapText="1"/>
    </xf>
    <xf numFmtId="0" fontId="137" fillId="0" borderId="2" xfId="0" applyFont="1" applyFill="1" applyBorder="1" applyAlignment="1">
      <alignment horizontal="center" vertical="center" wrapText="1"/>
    </xf>
    <xf numFmtId="15" fontId="137" fillId="0" borderId="2" xfId="0" applyNumberFormat="1" applyFont="1" applyFill="1" applyBorder="1" applyAlignment="1">
      <alignment horizontal="center" vertical="center" wrapText="1"/>
    </xf>
    <xf numFmtId="168" fontId="137" fillId="0" borderId="2" xfId="10" applyNumberFormat="1" applyFont="1" applyFill="1" applyBorder="1" applyAlignment="1">
      <alignment horizontal="center" vertical="center" wrapText="1"/>
    </xf>
    <xf numFmtId="44" fontId="139" fillId="0" borderId="2" xfId="10" applyFont="1" applyFill="1" applyBorder="1" applyAlignment="1">
      <alignment horizontal="center" vertical="center" wrapText="1"/>
    </xf>
    <xf numFmtId="0" fontId="0" fillId="0" borderId="2" xfId="0" applyFill="1" applyBorder="1"/>
    <xf numFmtId="44" fontId="0" fillId="0" borderId="2" xfId="10" applyFont="1" applyFill="1" applyBorder="1" applyAlignment="1">
      <alignment horizontal="center" vertical="center"/>
    </xf>
  </cellXfs>
  <cellStyles count="11">
    <cellStyle name="Énfasis1" xfId="1" builtinId="29"/>
    <cellStyle name="Hipervínculo" xfId="3" builtinId="8"/>
    <cellStyle name="Millares [0] 2" xfId="2"/>
    <cellStyle name="Millares [0] 3" xfId="6"/>
    <cellStyle name="Moneda" xfId="10" builtinId="4"/>
    <cellStyle name="Moneda [0] 2 2" xfId="4"/>
    <cellStyle name="Moneda 2 2" xfId="5"/>
    <cellStyle name="Normal" xfId="0" builtinId="0"/>
    <cellStyle name="Normal 2" xfId="7"/>
    <cellStyle name="Normal 3" xfId="8"/>
    <cellStyle name="Porcentaje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%20COMPRAS\PLAN%202003\plan_sice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%20COMPRAS\PLAN%202003\MAO&#180;S\Plan%20de%20compras%202002%20formato%20sice_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iraldo\planes\PLAN%20COMPRAS\PLAN%202004\Plan_Compras_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gonzalez\Documents\2019\CONTRATACION\2019-01-03_Necesidades_cpspyag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 INICIAL (3)"/>
      <sheetName val="ORIGINAL (2)"/>
      <sheetName val="BASE_DATOS"/>
      <sheetName val="PLAN COMPRAS_2003"/>
      <sheetName val="LISTAS"/>
    </sheetNames>
    <sheetDataSet>
      <sheetData sheetId="0"/>
      <sheetData sheetId="1"/>
      <sheetData sheetId="2">
        <row r="1">
          <cell r="A1" t="str">
            <v>Nombre del Articulo</v>
          </cell>
          <cell r="B1" t="str">
            <v>Código CUBS</v>
          </cell>
          <cell r="C1" t="str">
            <v>Descripción - SISE</v>
          </cell>
        </row>
        <row r="2">
          <cell r="A2" t="str">
            <v>Fólder AZ Oficio</v>
          </cell>
          <cell r="B2" t="str">
            <v>1.52.1</v>
          </cell>
          <cell r="C2" t="str">
            <v>Suministros De Oficina</v>
          </cell>
        </row>
        <row r="3">
          <cell r="A3" t="str">
            <v>Alcohol antiséptico</v>
          </cell>
          <cell r="B3" t="str">
            <v>1.42.5</v>
          </cell>
          <cell r="C3" t="str">
            <v>Material de curacion.</v>
          </cell>
        </row>
        <row r="4">
          <cell r="A4" t="str">
            <v>Alcohol isopropílico</v>
          </cell>
          <cell r="B4" t="str">
            <v>1.45.1</v>
          </cell>
          <cell r="C4" t="str">
            <v>Quimicos.</v>
          </cell>
        </row>
        <row r="5">
          <cell r="A5" t="str">
            <v>Cinta para Backup 4mm DAT de 125</v>
          </cell>
          <cell r="B5" t="str">
            <v>1.52.1</v>
          </cell>
          <cell r="C5" t="str">
            <v>Suministros De Oficina</v>
          </cell>
        </row>
        <row r="6">
          <cell r="A6" t="str">
            <v>Tinta 500 cc para duplicadora digital</v>
          </cell>
          <cell r="B6" t="str">
            <v>1.52.1</v>
          </cell>
          <cell r="C6" t="str">
            <v>Suministros De Oficina</v>
          </cell>
        </row>
        <row r="7">
          <cell r="A7" t="str">
            <v>Toner negro CT-55 TBLKG - Gestetner 2751</v>
          </cell>
          <cell r="B7" t="str">
            <v>1.52.1</v>
          </cell>
          <cell r="C7" t="str">
            <v>Suministros De Oficina</v>
          </cell>
        </row>
        <row r="8">
          <cell r="A8" t="str">
            <v>Toner para fotocopiadora NP 1010/1020 CANON</v>
          </cell>
          <cell r="B8" t="str">
            <v>1.52.1</v>
          </cell>
          <cell r="C8" t="str">
            <v>Suministros De Oficina</v>
          </cell>
        </row>
        <row r="9">
          <cell r="A9" t="str">
            <v xml:space="preserve">Cajas de CDWRITER marca Sony </v>
          </cell>
          <cell r="B9" t="str">
            <v>1.52.1</v>
          </cell>
          <cell r="C9" t="str">
            <v>Suministros De Oficina</v>
          </cell>
        </row>
        <row r="10">
          <cell r="A10" t="str">
            <v>Vasos desechables 6 onzas</v>
          </cell>
          <cell r="B10" t="str">
            <v>1.50.5</v>
          </cell>
          <cell r="C10" t="str">
            <v>Articulos para la mesa</v>
          </cell>
        </row>
        <row r="11">
          <cell r="A11" t="str">
            <v>Acetatos para fotocopiadora e impr. laser</v>
          </cell>
          <cell r="B11" t="str">
            <v>1.52.1</v>
          </cell>
          <cell r="C11" t="str">
            <v>Suministros De Oficina</v>
          </cell>
        </row>
        <row r="12">
          <cell r="A12" t="str">
            <v>Adhesivos post-it</v>
          </cell>
          <cell r="B12" t="str">
            <v>1.52.1</v>
          </cell>
          <cell r="C12" t="str">
            <v>Suministros De Oficina</v>
          </cell>
        </row>
        <row r="13">
          <cell r="A13" t="str">
            <v>Borrador de nata</v>
          </cell>
          <cell r="B13" t="str">
            <v>1.52.1</v>
          </cell>
          <cell r="C13" t="str">
            <v>Suministros De Oficina</v>
          </cell>
        </row>
        <row r="14">
          <cell r="A14" t="str">
            <v>Borrador para tablero acrílico</v>
          </cell>
          <cell r="B14" t="str">
            <v>1.52.1</v>
          </cell>
          <cell r="C14" t="str">
            <v>Suministros De Oficina</v>
          </cell>
        </row>
        <row r="15">
          <cell r="A15" t="str">
            <v>Cartulina plastificada carta</v>
          </cell>
          <cell r="B15" t="str">
            <v>1.52.1</v>
          </cell>
          <cell r="C15" t="str">
            <v>Suministros De Oficina</v>
          </cell>
        </row>
        <row r="16">
          <cell r="A16" t="str">
            <v>Cartulina plastificada oficio</v>
          </cell>
          <cell r="B16" t="str">
            <v>1.52.1</v>
          </cell>
          <cell r="C16" t="str">
            <v>Suministros De Oficina</v>
          </cell>
        </row>
        <row r="17">
          <cell r="A17" t="str">
            <v>Cartulina tamaño carta</v>
          </cell>
          <cell r="B17" t="str">
            <v>1.52.1</v>
          </cell>
          <cell r="C17" t="str">
            <v>Suministros De Oficina</v>
          </cell>
        </row>
        <row r="18">
          <cell r="A18" t="str">
            <v>Cinta de enmascarar angosta</v>
          </cell>
          <cell r="B18" t="str">
            <v>1.52.1</v>
          </cell>
          <cell r="C18" t="str">
            <v>Suministros De Oficina</v>
          </cell>
        </row>
        <row r="19">
          <cell r="A19" t="str">
            <v>Cinta mágica 3/4" X 36 YARDAS</v>
          </cell>
          <cell r="B19" t="str">
            <v>1.52.1</v>
          </cell>
          <cell r="C19" t="str">
            <v>Suministros De Oficina</v>
          </cell>
        </row>
        <row r="20">
          <cell r="A20" t="str">
            <v>Cinta pegante para empaque</v>
          </cell>
          <cell r="B20" t="str">
            <v>1.52.1</v>
          </cell>
          <cell r="C20" t="str">
            <v>Suministros De Oficina</v>
          </cell>
        </row>
        <row r="21">
          <cell r="A21" t="str">
            <v>Cinta pegante transparente</v>
          </cell>
          <cell r="B21" t="str">
            <v>1.52.1</v>
          </cell>
          <cell r="C21" t="str">
            <v>Suministros De Oficina</v>
          </cell>
        </row>
        <row r="22">
          <cell r="A22" t="str">
            <v>Corrector líquido X 30 Grms</v>
          </cell>
          <cell r="B22" t="str">
            <v>1.52.1</v>
          </cell>
          <cell r="C22" t="str">
            <v>Suministros De Oficina</v>
          </cell>
        </row>
        <row r="23">
          <cell r="A23" t="str">
            <v>Cortador para papel L-200</v>
          </cell>
          <cell r="B23" t="str">
            <v>1.52.1</v>
          </cell>
          <cell r="C23" t="str">
            <v>Suministros De Oficina</v>
          </cell>
        </row>
        <row r="24">
          <cell r="A24" t="str">
            <v>Cuchilla para cortador L-200</v>
          </cell>
          <cell r="B24" t="str">
            <v>1.52.1</v>
          </cell>
          <cell r="C24" t="str">
            <v>Suministros De Oficina</v>
          </cell>
        </row>
        <row r="25">
          <cell r="A25" t="str">
            <v>Esfero  negro</v>
          </cell>
          <cell r="B25" t="str">
            <v>1.52.1</v>
          </cell>
          <cell r="C25" t="str">
            <v>Suministros De Oficina</v>
          </cell>
        </row>
        <row r="26">
          <cell r="A26" t="str">
            <v>Esfero rojo</v>
          </cell>
          <cell r="B26" t="str">
            <v>1.52.1</v>
          </cell>
          <cell r="C26" t="str">
            <v>Suministros De Oficina</v>
          </cell>
        </row>
        <row r="27">
          <cell r="A27" t="str">
            <v>Fólder celuguía horizontal oficio</v>
          </cell>
          <cell r="B27" t="str">
            <v>1.52.1</v>
          </cell>
          <cell r="C27" t="str">
            <v>Suministros De Oficina</v>
          </cell>
        </row>
        <row r="28">
          <cell r="A28" t="str">
            <v>Fólder celuguía horizontal oficio</v>
          </cell>
          <cell r="B28" t="str">
            <v>1.52.1</v>
          </cell>
          <cell r="C28" t="str">
            <v>Suministros De Oficina</v>
          </cell>
        </row>
        <row r="29">
          <cell r="A29" t="str">
            <v>Ganchos clips  Ref C2 X 100</v>
          </cell>
          <cell r="B29" t="str">
            <v>1.52.1</v>
          </cell>
          <cell r="C29" t="str">
            <v>Suministros De Oficina</v>
          </cell>
        </row>
        <row r="30">
          <cell r="A30" t="str">
            <v>Ganchos para legajar 20 JGOS X 3 PCS.</v>
          </cell>
          <cell r="B30" t="str">
            <v>1.52.1</v>
          </cell>
          <cell r="C30" t="str">
            <v>Suministros De Oficina</v>
          </cell>
        </row>
        <row r="31">
          <cell r="A31" t="str">
            <v>Lápices negros</v>
          </cell>
          <cell r="B31" t="str">
            <v>1.52.1</v>
          </cell>
          <cell r="C31" t="str">
            <v>Suministros De Oficina</v>
          </cell>
        </row>
        <row r="32">
          <cell r="A32" t="str">
            <v>Libreta amarilla rayada</v>
          </cell>
          <cell r="B32" t="str">
            <v>1.52.1</v>
          </cell>
          <cell r="C32" t="str">
            <v>Suministros De Oficina</v>
          </cell>
        </row>
        <row r="33">
          <cell r="A33" t="str">
            <v>Libreta borrador oficio</v>
          </cell>
          <cell r="B33" t="str">
            <v>1.52.1</v>
          </cell>
          <cell r="C33" t="str">
            <v>Suministros De Oficina</v>
          </cell>
        </row>
        <row r="34">
          <cell r="A34" t="str">
            <v>Cartulina tamaño carta</v>
          </cell>
          <cell r="B34" t="str">
            <v>1.52.1</v>
          </cell>
          <cell r="C34" t="str">
            <v>Suministros De Oficina</v>
          </cell>
        </row>
        <row r="35">
          <cell r="A35" t="str">
            <v>Minas para portaminas  0.5 EST. X 12</v>
          </cell>
          <cell r="B35" t="str">
            <v>1.52.1</v>
          </cell>
          <cell r="C35" t="str">
            <v>Suministros De Oficina</v>
          </cell>
        </row>
        <row r="36">
          <cell r="A36" t="str">
            <v>Papel contac x 20 metros</v>
          </cell>
          <cell r="B36" t="str">
            <v>1.52.1</v>
          </cell>
          <cell r="C36" t="str">
            <v>Suministros De Oficina</v>
          </cell>
        </row>
        <row r="37">
          <cell r="A37" t="str">
            <v>Papel periódico 70 x 100</v>
          </cell>
          <cell r="B37" t="str">
            <v>1.52.1</v>
          </cell>
          <cell r="C37" t="str">
            <v>Suministros De Oficina</v>
          </cell>
        </row>
        <row r="38">
          <cell r="A38" t="str">
            <v>Papel térmico fax</v>
          </cell>
          <cell r="B38" t="str">
            <v>1.52.1</v>
          </cell>
          <cell r="C38" t="str">
            <v>Suministros De Oficina</v>
          </cell>
        </row>
        <row r="39">
          <cell r="A39" t="str">
            <v>Pegante colbón 245 gramos</v>
          </cell>
          <cell r="B39" t="str">
            <v>1.52.1</v>
          </cell>
          <cell r="C39" t="str">
            <v>Suministros De Oficina</v>
          </cell>
        </row>
        <row r="40">
          <cell r="A40" t="str">
            <v>Libreta borrador oficio</v>
          </cell>
          <cell r="B40" t="str">
            <v>1.52.1</v>
          </cell>
          <cell r="C40" t="str">
            <v>Suministros De Oficina</v>
          </cell>
        </row>
        <row r="41">
          <cell r="A41" t="str">
            <v>Refuerzos autoadhesivos engomados X 100</v>
          </cell>
          <cell r="B41" t="str">
            <v>1.52.1</v>
          </cell>
          <cell r="C41" t="str">
            <v>Suministros De Oficina</v>
          </cell>
        </row>
        <row r="42">
          <cell r="A42" t="str">
            <v>Regla plastica 30 cm.</v>
          </cell>
          <cell r="B42" t="str">
            <v>1.52.1</v>
          </cell>
          <cell r="C42" t="str">
            <v>Suministros De Oficina</v>
          </cell>
        </row>
        <row r="43">
          <cell r="A43" t="str">
            <v>Resaltadores</v>
          </cell>
          <cell r="B43" t="str">
            <v>1.52.1</v>
          </cell>
          <cell r="C43" t="str">
            <v>Suministros De Oficina</v>
          </cell>
        </row>
        <row r="44">
          <cell r="A44" t="str">
            <v>Sobres bond blanco oficio</v>
          </cell>
          <cell r="B44" t="str">
            <v>1.52.1</v>
          </cell>
          <cell r="C44" t="str">
            <v>Suministros De Oficina</v>
          </cell>
        </row>
        <row r="45">
          <cell r="A45" t="str">
            <v>Esfero  negro</v>
          </cell>
          <cell r="B45" t="str">
            <v>1.52.1</v>
          </cell>
          <cell r="C45" t="str">
            <v>Suministros De Oficina</v>
          </cell>
        </row>
        <row r="46">
          <cell r="A46" t="str">
            <v>Sobres de manila extraoficio</v>
          </cell>
          <cell r="B46" t="str">
            <v>1.52.1</v>
          </cell>
          <cell r="C46" t="str">
            <v>Suministros De Oficina</v>
          </cell>
        </row>
        <row r="47">
          <cell r="A47" t="str">
            <v>Sobres de manila gigante</v>
          </cell>
          <cell r="B47" t="str">
            <v>1.52.1</v>
          </cell>
          <cell r="C47" t="str">
            <v>Suministros De Oficina</v>
          </cell>
        </row>
        <row r="48">
          <cell r="A48" t="str">
            <v>Sobres de manila oficio</v>
          </cell>
          <cell r="B48" t="str">
            <v>1.52.1</v>
          </cell>
          <cell r="C48" t="str">
            <v>Suministros De Oficina</v>
          </cell>
        </row>
        <row r="49">
          <cell r="A49" t="str">
            <v>Stiker adhesivo a 1 columna</v>
          </cell>
          <cell r="B49" t="str">
            <v>1.52.1</v>
          </cell>
          <cell r="C49" t="str">
            <v>Suministros De Oficina</v>
          </cell>
        </row>
        <row r="50">
          <cell r="A50" t="str">
            <v>Tinta para Protector de Cheques marca UCHIDA color rojo</v>
          </cell>
          <cell r="B50" t="str">
            <v>1.52.1</v>
          </cell>
          <cell r="C50" t="str">
            <v>Suministros De Oficina</v>
          </cell>
        </row>
        <row r="51">
          <cell r="A51" t="str">
            <v>Toner BC-02</v>
          </cell>
          <cell r="B51" t="str">
            <v>1.52.1</v>
          </cell>
          <cell r="C51" t="str">
            <v>Suministros De Oficina</v>
          </cell>
        </row>
        <row r="52">
          <cell r="A52" t="str">
            <v>Toner BC-20 Faxphone modelo CFXB 3801F</v>
          </cell>
          <cell r="B52" t="str">
            <v>1.52.1</v>
          </cell>
          <cell r="C52" t="str">
            <v>Suministros De Oficina</v>
          </cell>
        </row>
        <row r="53">
          <cell r="A53" t="str">
            <v>Toner Canon BJI-642  (BJ-330) Negro</v>
          </cell>
          <cell r="B53" t="str">
            <v>1.52.1</v>
          </cell>
          <cell r="C53" t="str">
            <v>Suministros De Oficina</v>
          </cell>
        </row>
        <row r="54">
          <cell r="A54" t="str">
            <v>Toner HP 92275A Laser Jet II plus</v>
          </cell>
          <cell r="B54" t="str">
            <v>1.52.1</v>
          </cell>
          <cell r="C54" t="str">
            <v>Suministros De Oficina</v>
          </cell>
        </row>
        <row r="55">
          <cell r="A55" t="str">
            <v>Toner Laser Writer 16/600 macintoch</v>
          </cell>
          <cell r="B55" t="str">
            <v>1.52.1</v>
          </cell>
          <cell r="C55" t="str">
            <v>Suministros De Oficina</v>
          </cell>
        </row>
        <row r="56">
          <cell r="A56" t="str">
            <v>Toner para fax Canon BX-3</v>
          </cell>
          <cell r="B56" t="str">
            <v>1.52.1</v>
          </cell>
          <cell r="C56" t="str">
            <v>Suministros De Oficina</v>
          </cell>
        </row>
        <row r="57">
          <cell r="A57" t="str">
            <v>Toner para impresora HP Laser Jet 6P C-3903A</v>
          </cell>
          <cell r="B57" t="str">
            <v>1.52.1</v>
          </cell>
          <cell r="C57" t="str">
            <v>Suministros De Oficina</v>
          </cell>
        </row>
        <row r="58">
          <cell r="A58" t="str">
            <v>Transparecias  marca Epson</v>
          </cell>
          <cell r="B58" t="str">
            <v>1.52.1</v>
          </cell>
          <cell r="C58" t="str">
            <v>Suministros De Oficina</v>
          </cell>
        </row>
        <row r="59">
          <cell r="A59" t="str">
            <v xml:space="preserve">Cosedora </v>
          </cell>
          <cell r="B59" t="str">
            <v>1.52.2</v>
          </cell>
          <cell r="C59" t="str">
            <v>Elementos Y Accesorios De Oficina</v>
          </cell>
        </row>
        <row r="60">
          <cell r="A60" t="str">
            <v>Folder para legajar 3 argollas 1 pulg.</v>
          </cell>
          <cell r="B60" t="str">
            <v>1.52.1</v>
          </cell>
          <cell r="C60" t="str">
            <v>Suministros De Oficina</v>
          </cell>
        </row>
        <row r="61">
          <cell r="A61" t="str">
            <v>Ganchos para cosedora standar</v>
          </cell>
          <cell r="B61" t="str">
            <v>1.52.1</v>
          </cell>
          <cell r="C61" t="str">
            <v>Suministros De Oficina</v>
          </cell>
        </row>
        <row r="62">
          <cell r="A62" t="str">
            <v xml:space="preserve">Pasta Normadata 10 ALP </v>
          </cell>
          <cell r="B62" t="str">
            <v>1.52.1</v>
          </cell>
          <cell r="C62" t="str">
            <v>Suministros De Oficina</v>
          </cell>
        </row>
        <row r="63">
          <cell r="A63" t="str">
            <v>Pasta Normadata 14 AP azul</v>
          </cell>
          <cell r="B63" t="str">
            <v>1.52.1</v>
          </cell>
          <cell r="C63" t="str">
            <v>Suministros De Oficina</v>
          </cell>
        </row>
        <row r="64">
          <cell r="A64" t="str">
            <v>Perforadora</v>
          </cell>
          <cell r="B64" t="str">
            <v>1.52.2</v>
          </cell>
          <cell r="C64" t="str">
            <v>Elementos Y Accesorios De Oficina</v>
          </cell>
        </row>
        <row r="65">
          <cell r="A65" t="str">
            <v>Sacaganchos</v>
          </cell>
          <cell r="B65" t="str">
            <v>1.52.2</v>
          </cell>
          <cell r="C65" t="str">
            <v>Elementos Y Accesorios De Oficina</v>
          </cell>
        </row>
        <row r="66">
          <cell r="A66" t="str">
            <v>Bayetilla Roja</v>
          </cell>
          <cell r="B66" t="str">
            <v>1.56.2</v>
          </cell>
          <cell r="C66" t="str">
            <v>Escobas, Cepillos, Trapeadores Y Esponja</v>
          </cell>
        </row>
        <row r="67">
          <cell r="A67" t="str">
            <v>Alcohol isopropílico</v>
          </cell>
          <cell r="B67" t="str">
            <v>1.56.2</v>
          </cell>
          <cell r="C67" t="str">
            <v>Escobas, Cepillos, Trapeadores Y Esponja</v>
          </cell>
        </row>
        <row r="68">
          <cell r="A68" t="str">
            <v>Escobas de nylon</v>
          </cell>
          <cell r="B68" t="str">
            <v>1.56.2</v>
          </cell>
          <cell r="C68" t="str">
            <v>Escobas, Cepillos, Trapeadores Y Esponja</v>
          </cell>
        </row>
        <row r="69">
          <cell r="A69" t="str">
            <v>Esponja sintética sabra</v>
          </cell>
          <cell r="B69" t="str">
            <v>1.56.2</v>
          </cell>
          <cell r="C69" t="str">
            <v>Escobas, Cepillos, Trapeadores Y Esponja</v>
          </cell>
        </row>
        <row r="70">
          <cell r="A70" t="str">
            <v>Guantes de caucho calibre 25 Duralón</v>
          </cell>
          <cell r="B70" t="str">
            <v>1.56.2</v>
          </cell>
          <cell r="C70" t="str">
            <v>Escobas, Cepillos, Trapeadores Y Esponja</v>
          </cell>
        </row>
        <row r="71">
          <cell r="A71" t="str">
            <v xml:space="preserve">Limpiones en tela toalla </v>
          </cell>
          <cell r="B71" t="str">
            <v>1.56.2</v>
          </cell>
          <cell r="C71" t="str">
            <v>Escobas, Cepillos, Trapeadores Y Esponja</v>
          </cell>
        </row>
        <row r="72">
          <cell r="A72" t="str">
            <v>Mechas para trapero</v>
          </cell>
          <cell r="B72" t="str">
            <v>1.56.2</v>
          </cell>
          <cell r="C72" t="str">
            <v>Escobas, Cepillos, Trapeadores Y Esponja</v>
          </cell>
        </row>
        <row r="73">
          <cell r="A73" t="str">
            <v>Cresopinol</v>
          </cell>
          <cell r="B73" t="str">
            <v>1.56.3</v>
          </cell>
          <cell r="C73" t="str">
            <v>Compuestos Preparados Para Limpieza Y Pu</v>
          </cell>
        </row>
        <row r="74">
          <cell r="A74" t="str">
            <v>Detergente en polvo x 1000 gramos</v>
          </cell>
          <cell r="B74" t="str">
            <v>1.56.3</v>
          </cell>
          <cell r="C74" t="str">
            <v>Compuestos Preparados Para Limpieza Y Pu</v>
          </cell>
        </row>
        <row r="75">
          <cell r="A75" t="str">
            <v>Jabón lavaplatos</v>
          </cell>
          <cell r="B75" t="str">
            <v>1.56.3</v>
          </cell>
          <cell r="C75" t="str">
            <v>Compuestos Preparados Para Limpieza Y Pu</v>
          </cell>
        </row>
        <row r="76">
          <cell r="A76" t="str">
            <v>Jabón líquido para manos X GALÓN</v>
          </cell>
          <cell r="B76" t="str">
            <v>1.56.3</v>
          </cell>
          <cell r="C76" t="str">
            <v>Compuestos Preparados Para Limpieza Y Pu</v>
          </cell>
        </row>
        <row r="77">
          <cell r="A77" t="str">
            <v>Lustramuebles  X 500 cc poliflor</v>
          </cell>
          <cell r="B77" t="str">
            <v>1.56.3</v>
          </cell>
          <cell r="C77" t="str">
            <v>Compuestos Preparados Para Limpieza Y Pu</v>
          </cell>
        </row>
        <row r="78">
          <cell r="A78" t="str">
            <v xml:space="preserve">Bolsas para la basura </v>
          </cell>
          <cell r="B78" t="str">
            <v>1.52.1</v>
          </cell>
          <cell r="C78" t="str">
            <v>Suministros De Oficina</v>
          </cell>
        </row>
        <row r="79">
          <cell r="A79" t="str">
            <v>OVEROLES DRIL</v>
          </cell>
          <cell r="B79" t="str">
            <v>1.60.1</v>
          </cell>
          <cell r="C79" t="str">
            <v>Ropa de uso exterior para hombres.</v>
          </cell>
        </row>
        <row r="80">
          <cell r="A80" t="str">
            <v>BLUSAS DE DRIL</v>
          </cell>
          <cell r="B80" t="str">
            <v>1.60.1</v>
          </cell>
          <cell r="C80" t="str">
            <v>Ropa de uso exterior para hombres.</v>
          </cell>
        </row>
        <row r="81">
          <cell r="A81" t="str">
            <v xml:space="preserve">Gafas Protectoras </v>
          </cell>
          <cell r="B81" t="str">
            <v>1.60.15</v>
          </cell>
          <cell r="C81" t="str">
            <v>Ropa ligera especializada y accesorios.</v>
          </cell>
        </row>
        <row r="82">
          <cell r="A82" t="str">
            <v>Papel higiénico</v>
          </cell>
          <cell r="B82" t="str">
            <v>1.61.4</v>
          </cell>
          <cell r="C82" t="str">
            <v>Productos de papel para tocador.</v>
          </cell>
        </row>
        <row r="83">
          <cell r="A83" t="str">
            <v xml:space="preserve">Toalla manos para dispensador </v>
          </cell>
          <cell r="B83" t="str">
            <v>1.61.4</v>
          </cell>
          <cell r="C83" t="str">
            <v>Productos de papel para tocador.</v>
          </cell>
        </row>
        <row r="84">
          <cell r="A84" t="str">
            <v>Cinta para impresora Epson LQ-1070 / 1170</v>
          </cell>
          <cell r="B84" t="str">
            <v>1.52.1</v>
          </cell>
          <cell r="C84" t="str">
            <v>Suministros De Oficina</v>
          </cell>
        </row>
        <row r="85">
          <cell r="A85" t="str">
            <v>Cinta para impresora Epson LQ- 2170 / 2070</v>
          </cell>
          <cell r="B85" t="str">
            <v>1.52.1</v>
          </cell>
          <cell r="C85" t="str">
            <v>Suministros De Oficina</v>
          </cell>
        </row>
        <row r="86">
          <cell r="A86" t="str">
            <v>Papel bond 75 grs. carta</v>
          </cell>
          <cell r="B86" t="str">
            <v>1.52.1</v>
          </cell>
          <cell r="C86" t="str">
            <v>Suministros De Oficina</v>
          </cell>
        </row>
        <row r="87">
          <cell r="A87" t="str">
            <v>Papel bond 75 grs. oficio</v>
          </cell>
          <cell r="B87" t="str">
            <v>1.52.1</v>
          </cell>
          <cell r="C87" t="str">
            <v>Suministros De Oficina</v>
          </cell>
        </row>
        <row r="88">
          <cell r="A88" t="str">
            <v>Diskette 3.5 HD 1.44 Mb (CAJA X 10 )</v>
          </cell>
          <cell r="B88" t="str">
            <v>1.52.1</v>
          </cell>
          <cell r="C88" t="str">
            <v>Suministros De Oficina</v>
          </cell>
        </row>
        <row r="89">
          <cell r="A89" t="str">
            <v>Mezclador para tinto paquete x 1000 unid.</v>
          </cell>
          <cell r="B89" t="str">
            <v>1.50.5</v>
          </cell>
          <cell r="C89" t="str">
            <v>Articulos para la mesa.</v>
          </cell>
        </row>
        <row r="90">
          <cell r="A90" t="str">
            <v>Toner para cartridge C4092A -HP. 1100A</v>
          </cell>
          <cell r="B90" t="str">
            <v>1.52.1</v>
          </cell>
          <cell r="C90" t="str">
            <v>Suministros De Oficina</v>
          </cell>
        </row>
        <row r="91">
          <cell r="A91" t="str">
            <v>Toner HP ref 51645a 720 C</v>
          </cell>
          <cell r="B91" t="str">
            <v>1.52.1</v>
          </cell>
          <cell r="C91" t="str">
            <v>Suministros De Oficina</v>
          </cell>
        </row>
        <row r="92">
          <cell r="A92" t="str">
            <v>Papel F.C. 9 1/2 * 11, 2 partes blanco</v>
          </cell>
          <cell r="B92" t="str">
            <v>1.52.3</v>
          </cell>
          <cell r="C92" t="str">
            <v>Formas Y Sobres</v>
          </cell>
        </row>
        <row r="93">
          <cell r="A93" t="str">
            <v>Café</v>
          </cell>
          <cell r="B93" t="str">
            <v>1.64.11</v>
          </cell>
          <cell r="C93" t="str">
            <v>Cafe, te, chocolate y aromatica</v>
          </cell>
        </row>
        <row r="94">
          <cell r="A94" t="str">
            <v>Azúcar (caja x 560 cubos)</v>
          </cell>
          <cell r="B94" t="str">
            <v>1.64.5</v>
          </cell>
          <cell r="C94" t="str">
            <v>Azucar, confiteria y nueces.</v>
          </cell>
        </row>
        <row r="95">
          <cell r="A95" t="str">
            <v>Telefax</v>
          </cell>
          <cell r="B95" t="str">
            <v>1.52.2</v>
          </cell>
          <cell r="C95" t="str">
            <v>Elementos Y Accesorios De Oficina</v>
          </cell>
        </row>
        <row r="96">
          <cell r="A96" t="str">
            <v>Remachadora con remaches diversos tamaños</v>
          </cell>
          <cell r="B96" t="str">
            <v>1.14.29</v>
          </cell>
          <cell r="C96" t="str">
            <v>Maquinas remachadoras.</v>
          </cell>
        </row>
        <row r="97">
          <cell r="A97" t="str">
            <v>Kit destornilladores diferentes longitudes y calibres</v>
          </cell>
          <cell r="B97" t="str">
            <v>1.30.1</v>
          </cell>
          <cell r="C97" t="str">
            <v>Herramientas manuales afiladas y sin fuerza motriz.</v>
          </cell>
        </row>
        <row r="98">
          <cell r="A98" t="str">
            <v>Taladro percutor Bosch</v>
          </cell>
          <cell r="B98" t="str">
            <v>1.30.3</v>
          </cell>
          <cell r="C98" t="str">
            <v>Herramientas manuales y con fuerza motriz.</v>
          </cell>
        </row>
        <row r="99">
          <cell r="A99" t="str">
            <v>Kit herramienta vehicular</v>
          </cell>
          <cell r="B99" t="str">
            <v>1.30.6</v>
          </cell>
          <cell r="C99" t="str">
            <v>Cajas de herramientas y ferreteria</v>
          </cell>
        </row>
        <row r="100">
          <cell r="A100" t="str">
            <v>Pilas para camara fotográfica  Ref. Lithium 3V</v>
          </cell>
          <cell r="B100" t="str">
            <v>1.39.9</v>
          </cell>
          <cell r="C100" t="str">
            <v>Baterias o pilas</v>
          </cell>
        </row>
        <row r="101">
          <cell r="A101" t="str">
            <v>Disco Duro de 20 Gb</v>
          </cell>
          <cell r="B101" t="str">
            <v>1.47.3</v>
          </cell>
          <cell r="C101" t="str">
            <v>Hardware</v>
          </cell>
        </row>
        <row r="102">
          <cell r="A102" t="str">
            <v>Impresora para Sticker</v>
          </cell>
          <cell r="B102" t="str">
            <v>1.47.3</v>
          </cell>
          <cell r="C102" t="str">
            <v>Hardware</v>
          </cell>
        </row>
        <row r="103">
          <cell r="A103" t="str">
            <v>Teclado para computador</v>
          </cell>
          <cell r="B103" t="str">
            <v>1.47.2</v>
          </cell>
          <cell r="C103" t="str">
            <v>Periferico</v>
          </cell>
        </row>
        <row r="104">
          <cell r="A104" t="str">
            <v>Disco Optico marca Sony de 640 MB</v>
          </cell>
          <cell r="B104" t="str">
            <v>1.47.2</v>
          </cell>
          <cell r="C104" t="str">
            <v>Periferico</v>
          </cell>
        </row>
        <row r="105">
          <cell r="A105" t="str">
            <v>Cajas de cartón para archivo Ref. L-200</v>
          </cell>
          <cell r="B105" t="str">
            <v>1.52.1</v>
          </cell>
          <cell r="C105" t="str">
            <v>Suministros De Oficina</v>
          </cell>
        </row>
        <row r="106">
          <cell r="A106" t="str">
            <v>Toner Epson Stylus 3000 Ref: S020122</v>
          </cell>
          <cell r="B106" t="str">
            <v>1.52.1</v>
          </cell>
          <cell r="C106" t="str">
            <v>Suministros De Oficina</v>
          </cell>
        </row>
        <row r="107">
          <cell r="A107" t="str">
            <v>Toner Epson Stylus 3000 Ref: S020126</v>
          </cell>
          <cell r="B107" t="str">
            <v>1.52.1</v>
          </cell>
          <cell r="C107" t="str">
            <v>Suministros De Oficina</v>
          </cell>
        </row>
        <row r="108">
          <cell r="A108" t="str">
            <v>Toner Epson Stylus 3000 Ref: S020130</v>
          </cell>
          <cell r="B108" t="str">
            <v>1.52.1</v>
          </cell>
          <cell r="C108" t="str">
            <v>Suministros De Oficina</v>
          </cell>
        </row>
        <row r="109">
          <cell r="A109" t="str">
            <v>Toner Epson Stylus 3000 Ref: S020118</v>
          </cell>
          <cell r="B109" t="str">
            <v>1.52.1</v>
          </cell>
          <cell r="C109" t="str">
            <v>Suministros De Oficina</v>
          </cell>
        </row>
        <row r="110">
          <cell r="A110" t="str">
            <v>Toner para impresora Lexmar E-310</v>
          </cell>
          <cell r="B110" t="str">
            <v>1.52.1</v>
          </cell>
          <cell r="C110" t="str">
            <v>Suministros De Oficina</v>
          </cell>
        </row>
        <row r="111">
          <cell r="A111" t="str">
            <v>Cosedora Semindustrial</v>
          </cell>
          <cell r="B111" t="str">
            <v>1.52.2</v>
          </cell>
          <cell r="C111" t="str">
            <v>Elementos Y Accesorios De Oficina</v>
          </cell>
        </row>
        <row r="112">
          <cell r="A112" t="str">
            <v>Cosedora Semindustrial</v>
          </cell>
          <cell r="B112" t="str">
            <v>1.52.2</v>
          </cell>
          <cell r="C112" t="str">
            <v>Elementos Y Accesorios De Oficina</v>
          </cell>
        </row>
        <row r="113">
          <cell r="A113" t="str">
            <v>Filtros ozono</v>
          </cell>
          <cell r="B113" t="str">
            <v>1.26.1</v>
          </cell>
          <cell r="C113" t="str">
            <v>Equipo purificador de agua</v>
          </cell>
        </row>
        <row r="114">
          <cell r="A114" t="str">
            <v>Bombilla de 26 w doble twin - Halógena de 4 pines</v>
          </cell>
          <cell r="B114" t="str">
            <v>1.40.1</v>
          </cell>
          <cell r="C114" t="str">
            <v>Dispositivos de iluminacion electrica para interiores y exteriores</v>
          </cell>
        </row>
        <row r="115">
          <cell r="A115" t="str">
            <v>Bombilla de 60 x 120 voltios</v>
          </cell>
          <cell r="B115" t="str">
            <v>1.40.1</v>
          </cell>
          <cell r="C115" t="str">
            <v>Dispositivos de iluminacion electrica para interiores y exteriores</v>
          </cell>
        </row>
        <row r="116">
          <cell r="A116" t="str">
            <v>Bombilla dicróica 12 V x 50 W sin campana, ref. G6.35</v>
          </cell>
          <cell r="B116" t="str">
            <v>1.40.1</v>
          </cell>
          <cell r="C116" t="str">
            <v>Dispositivos de iluminacion electrica para interiores y exteriores</v>
          </cell>
        </row>
        <row r="117">
          <cell r="A117" t="str">
            <v>Bombilla halógena 12 x 50 EXN Realite</v>
          </cell>
          <cell r="B117" t="str">
            <v>1.40.1</v>
          </cell>
          <cell r="C117" t="str">
            <v>Dispositivos de iluminacion electrica para interiores y exteriores</v>
          </cell>
        </row>
        <row r="118">
          <cell r="A118" t="str">
            <v>Bombilla PLC 26w 2 pines Halógena doble twin 624d-3</v>
          </cell>
          <cell r="B118" t="str">
            <v>1.40.1</v>
          </cell>
          <cell r="C118" t="str">
            <v>Dispositivos de iluminacion electrica para interiores y exteriores</v>
          </cell>
        </row>
        <row r="119">
          <cell r="A119" t="str">
            <v>Bombilla VLI 70 w, marca Venture</v>
          </cell>
          <cell r="B119" t="str">
            <v>1.40.1</v>
          </cell>
          <cell r="C119" t="str">
            <v>Dispositivos de iluminacion electrica para interiores y exteriores</v>
          </cell>
        </row>
        <row r="120">
          <cell r="A120" t="str">
            <v>Bombillo de 70 w sodio sin arrancador E-27</v>
          </cell>
          <cell r="B120" t="str">
            <v>1.40.1</v>
          </cell>
          <cell r="C120" t="str">
            <v>Dispositivos de iluminacion electrica para interiores y exteriores</v>
          </cell>
        </row>
        <row r="121">
          <cell r="A121" t="str">
            <v>Bombillo mercurio de 250 w.</v>
          </cell>
          <cell r="B121" t="str">
            <v>1.40.1</v>
          </cell>
          <cell r="C121" t="str">
            <v>Dispositivos de iluminacion electrica para interiores y exteriores</v>
          </cell>
        </row>
        <row r="122">
          <cell r="A122" t="str">
            <v>Revelador 3135</v>
          </cell>
          <cell r="B122" t="str">
            <v>1.44.4</v>
          </cell>
          <cell r="C122" t="str">
            <v>Equipo fotografico para revelado y acabado.</v>
          </cell>
        </row>
        <row r="123">
          <cell r="A123" t="str">
            <v>Revelador negro Ref. CD-55 para fotocopiadora 2751</v>
          </cell>
          <cell r="B123" t="str">
            <v>1.44.4</v>
          </cell>
          <cell r="C123" t="str">
            <v>Equipo fotografico para revelado y acabado.</v>
          </cell>
        </row>
        <row r="124">
          <cell r="A124" t="str">
            <v>Cinta Impresora Unisys LP-800</v>
          </cell>
          <cell r="B124" t="str">
            <v>1.52.1</v>
          </cell>
          <cell r="C124" t="str">
            <v>Suministros De Oficina</v>
          </cell>
        </row>
        <row r="125">
          <cell r="A125" t="str">
            <v>ZIP marca IOMEGA de 250 MB</v>
          </cell>
          <cell r="B125" t="str">
            <v>1.47.2</v>
          </cell>
          <cell r="C125" t="str">
            <v>Periferico</v>
          </cell>
        </row>
        <row r="126">
          <cell r="A126" t="str">
            <v>Pliegos de papel canson en colores surtidos</v>
          </cell>
          <cell r="B126" t="str">
            <v>1.52.1</v>
          </cell>
          <cell r="C126" t="str">
            <v>Suministros De Oficina</v>
          </cell>
        </row>
        <row r="127">
          <cell r="A127" t="str">
            <v>Toner UDS 15</v>
          </cell>
          <cell r="B127" t="str">
            <v>1.52.1</v>
          </cell>
          <cell r="C127" t="str">
            <v>Suministros De Oficina</v>
          </cell>
        </row>
        <row r="128">
          <cell r="A128" t="str">
            <v xml:space="preserve">Multivoltiamperimetro digital </v>
          </cell>
          <cell r="B128" t="str">
            <v>1.31.3</v>
          </cell>
          <cell r="C128" t="str">
            <v>Grupos y paquetes de herramientas de medicion</v>
          </cell>
        </row>
        <row r="129">
          <cell r="A129" t="str">
            <v>Escalera de extension</v>
          </cell>
          <cell r="B129" t="str">
            <v>1.30.2</v>
          </cell>
          <cell r="C129" t="str">
            <v>Herramientas manuales, sin filo y sin fuerza motriz</v>
          </cell>
        </row>
        <row r="130">
          <cell r="A130" t="str">
            <v xml:space="preserve">Multivoltiamperimetro digital </v>
          </cell>
          <cell r="B130" t="str">
            <v>1.31.3</v>
          </cell>
          <cell r="C130" t="str">
            <v>Grupos y paquetes de herramientas de medicion</v>
          </cell>
        </row>
        <row r="131">
          <cell r="A131" t="str">
            <v xml:space="preserve">Multivoltiamperimetro digital </v>
          </cell>
          <cell r="B131" t="str">
            <v>1.31.3</v>
          </cell>
          <cell r="C131" t="str">
            <v>Grupos y paquetes de herramientas de medicion</v>
          </cell>
        </row>
        <row r="132">
          <cell r="A132" t="str">
            <v>Toner para fotocopiadora CANON NP-6012</v>
          </cell>
          <cell r="B132" t="str">
            <v>1.52.1</v>
          </cell>
          <cell r="C132" t="str">
            <v>Suministros De Oficina</v>
          </cell>
        </row>
        <row r="133">
          <cell r="A133" t="str">
            <v>Mouse Apple Ref: PROMOUSE</v>
          </cell>
          <cell r="B133" t="str">
            <v>1.47.2</v>
          </cell>
          <cell r="C133" t="str">
            <v>Periferico</v>
          </cell>
        </row>
        <row r="134">
          <cell r="A134" t="str">
            <v>Papel marca Epson Glossy</v>
          </cell>
          <cell r="B134" t="str">
            <v>1.52.1</v>
          </cell>
          <cell r="C134" t="str">
            <v>Suministros De Oficina</v>
          </cell>
        </row>
        <row r="135">
          <cell r="A135" t="str">
            <v>Papel marca Epson Ref. S04106</v>
          </cell>
          <cell r="B135" t="str">
            <v>1.52.1</v>
          </cell>
          <cell r="C135" t="str">
            <v>Suministros De Oficina</v>
          </cell>
        </row>
        <row r="136">
          <cell r="A136" t="str">
            <v>Papel marca Epson Ref. S041062</v>
          </cell>
          <cell r="B136" t="str">
            <v>1.52.1</v>
          </cell>
          <cell r="C136" t="str">
            <v>Suministros De Oficina</v>
          </cell>
        </row>
        <row r="137">
          <cell r="A137" t="str">
            <v>Papel marca Epson Referencia A2 SO41079</v>
          </cell>
          <cell r="B137" t="str">
            <v>1.52.1</v>
          </cell>
          <cell r="C137" t="str">
            <v>Suministros De Oficina</v>
          </cell>
        </row>
        <row r="138">
          <cell r="A138" t="str">
            <v>Toner HP KIT HPC 3964A color laser 5M</v>
          </cell>
          <cell r="B138" t="str">
            <v>1.52.1</v>
          </cell>
          <cell r="C138" t="str">
            <v>Suministros De Oficina</v>
          </cell>
        </row>
        <row r="139">
          <cell r="A139" t="str">
            <v>Mouse</v>
          </cell>
          <cell r="B139" t="str">
            <v>1.47.2</v>
          </cell>
          <cell r="C139" t="str">
            <v>Periferico</v>
          </cell>
        </row>
        <row r="140">
          <cell r="A140" t="str">
            <v>Toner HP ref 51641a 720 C COLOR</v>
          </cell>
          <cell r="B140" t="str">
            <v>1.52.1</v>
          </cell>
          <cell r="C140" t="str">
            <v>Suministros De Oficina</v>
          </cell>
        </row>
        <row r="141">
          <cell r="A141" t="str">
            <v>Toner HP ref: C3102A</v>
          </cell>
          <cell r="B141" t="str">
            <v>1.52.1</v>
          </cell>
          <cell r="C141" t="str">
            <v>Suministros De Oficina</v>
          </cell>
        </row>
        <row r="142">
          <cell r="A142" t="str">
            <v>Toner HP ref: C3103A</v>
          </cell>
          <cell r="B142" t="str">
            <v>1.52.1</v>
          </cell>
          <cell r="C142" t="str">
            <v>Suministros De Oficina</v>
          </cell>
        </row>
        <row r="143">
          <cell r="A143" t="str">
            <v>Toner HP ref: C3104A</v>
          </cell>
          <cell r="B143" t="str">
            <v>1.52.1</v>
          </cell>
          <cell r="C143" t="str">
            <v>Suministros De Oficina</v>
          </cell>
        </row>
        <row r="144">
          <cell r="A144" t="str">
            <v>Toner HP ref: C3105A</v>
          </cell>
          <cell r="B144" t="str">
            <v>1.52.1</v>
          </cell>
          <cell r="C144" t="str">
            <v>Suministros De Oficina</v>
          </cell>
        </row>
        <row r="145">
          <cell r="A145" t="str">
            <v>Chinches X 50 unidades</v>
          </cell>
          <cell r="B145" t="str">
            <v>1.52.1</v>
          </cell>
          <cell r="C145" t="str">
            <v>Suministros De Oficina</v>
          </cell>
        </row>
        <row r="146">
          <cell r="A146" t="str">
            <v>Blanqueador de 20 litros</v>
          </cell>
          <cell r="B146" t="str">
            <v>1.56.3</v>
          </cell>
          <cell r="C146" t="str">
            <v>Compuestos Preparados Para Limpieza Y Pu</v>
          </cell>
        </row>
        <row r="147">
          <cell r="A147" t="str">
            <v>DOTACION</v>
          </cell>
          <cell r="B147" t="str">
            <v>1.60.1</v>
          </cell>
          <cell r="C147" t="str">
            <v>Ropa de uso exterior para hombres.</v>
          </cell>
        </row>
      </sheetData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ORIGINAL (2)"/>
      <sheetName val="ORIGINAL (3)"/>
      <sheetName val="Hoja2"/>
      <sheetName val="Hoja3"/>
    </sheetNames>
    <sheetDataSet>
      <sheetData sheetId="0"/>
      <sheetData sheetId="1"/>
      <sheetData sheetId="2"/>
      <sheetData sheetId="3">
        <row r="1">
          <cell r="A1">
            <v>3968.36</v>
          </cell>
          <cell r="B1" t="str">
            <v>Alcohol antiséptico</v>
          </cell>
          <cell r="C1" t="str">
            <v>BOTELLA</v>
          </cell>
        </row>
        <row r="2">
          <cell r="A2">
            <v>7656</v>
          </cell>
          <cell r="B2" t="str">
            <v>Alcohol isopropílico</v>
          </cell>
          <cell r="C2" t="str">
            <v>BOTELLA</v>
          </cell>
        </row>
        <row r="3">
          <cell r="A3">
            <v>98890</v>
          </cell>
          <cell r="B3" t="str">
            <v>Bayetilla Roja</v>
          </cell>
          <cell r="C3" t="str">
            <v>METRO</v>
          </cell>
        </row>
        <row r="4">
          <cell r="A4">
            <v>39556</v>
          </cell>
          <cell r="B4" t="str">
            <v>Blanqueador de 20 litros</v>
          </cell>
          <cell r="C4" t="str">
            <v>GARRAFA 20 Lt</v>
          </cell>
        </row>
        <row r="5">
          <cell r="A5">
            <v>331760</v>
          </cell>
          <cell r="B5" t="str">
            <v xml:space="preserve">Bolsas para la basura </v>
          </cell>
          <cell r="C5" t="str">
            <v>UNIDAD</v>
          </cell>
        </row>
        <row r="6">
          <cell r="A6">
            <v>7656</v>
          </cell>
          <cell r="B6" t="str">
            <v>Churruscos para baño</v>
          </cell>
          <cell r="C6" t="str">
            <v>UNIDAD</v>
          </cell>
        </row>
        <row r="7">
          <cell r="A7">
            <v>66511.5</v>
          </cell>
          <cell r="B7" t="str">
            <v>Cresopinol</v>
          </cell>
          <cell r="C7" t="str">
            <v>GALON</v>
          </cell>
        </row>
        <row r="8">
          <cell r="A8">
            <v>91106.4</v>
          </cell>
          <cell r="B8" t="str">
            <v>Detergente en polvo x 1000 gramos</v>
          </cell>
          <cell r="C8" t="str">
            <v>UNIDAD</v>
          </cell>
        </row>
        <row r="9">
          <cell r="A9">
            <v>6647.96</v>
          </cell>
          <cell r="B9" t="str">
            <v>Escobas de nylon</v>
          </cell>
          <cell r="C9" t="str">
            <v>UNIDAD</v>
          </cell>
        </row>
        <row r="10">
          <cell r="A10">
            <v>7145.6</v>
          </cell>
          <cell r="B10" t="str">
            <v>Esponja sintética sabra</v>
          </cell>
          <cell r="C10" t="str">
            <v>UNIDAD</v>
          </cell>
        </row>
        <row r="11">
          <cell r="A11">
            <v>6496</v>
          </cell>
          <cell r="B11" t="str">
            <v xml:space="preserve">Gafas Protectoras </v>
          </cell>
          <cell r="C11" t="str">
            <v>UNIDAD</v>
          </cell>
        </row>
        <row r="12">
          <cell r="A12">
            <v>21436.799999999999</v>
          </cell>
          <cell r="B12" t="str">
            <v>Guantes de caucho calibre 25 Duralón</v>
          </cell>
          <cell r="C12" t="str">
            <v>UNIDAD</v>
          </cell>
        </row>
        <row r="13">
          <cell r="A13">
            <v>20000</v>
          </cell>
          <cell r="B13" t="str">
            <v>Guantes de Seguridad Industrial</v>
          </cell>
          <cell r="C13" t="str">
            <v>UNIDAD</v>
          </cell>
        </row>
        <row r="14">
          <cell r="A14">
            <v>100485</v>
          </cell>
          <cell r="B14" t="str">
            <v>Jabón lavaplatos</v>
          </cell>
          <cell r="C14" t="str">
            <v>UNIDAD</v>
          </cell>
        </row>
        <row r="15">
          <cell r="A15">
            <v>220110</v>
          </cell>
          <cell r="B15" t="str">
            <v>Jabón líquido para manos X GALÓN</v>
          </cell>
          <cell r="C15" t="str">
            <v>GALON</v>
          </cell>
        </row>
        <row r="16">
          <cell r="A16">
            <v>36748.800000000003</v>
          </cell>
          <cell r="B16" t="str">
            <v xml:space="preserve">Limpiones en tela toalla </v>
          </cell>
          <cell r="C16" t="str">
            <v>UNIDAD</v>
          </cell>
        </row>
        <row r="17">
          <cell r="A17">
            <v>43868.88</v>
          </cell>
          <cell r="B17" t="str">
            <v>Lustramuebles  X 500 cc poliflor</v>
          </cell>
          <cell r="C17" t="str">
            <v>UNIDAD</v>
          </cell>
        </row>
        <row r="18">
          <cell r="A18">
            <v>34196.800000000003</v>
          </cell>
          <cell r="B18" t="str">
            <v>Mechas para trapero</v>
          </cell>
          <cell r="C18" t="str">
            <v>UNIDAD</v>
          </cell>
        </row>
        <row r="19">
          <cell r="A19">
            <v>3552384</v>
          </cell>
          <cell r="B19" t="str">
            <v>Papel higiénico</v>
          </cell>
          <cell r="C19" t="str">
            <v>ROLLO</v>
          </cell>
        </row>
        <row r="20">
          <cell r="A20">
            <v>251372</v>
          </cell>
          <cell r="B20" t="str">
            <v xml:space="preserve">Toalla manos para dispensador </v>
          </cell>
          <cell r="C20" t="str">
            <v>PAQUETE</v>
          </cell>
        </row>
        <row r="21">
          <cell r="A21">
            <v>4947996.0999999996</v>
          </cell>
        </row>
        <row r="23">
          <cell r="B23" t="str">
            <v xml:space="preserve">PRODUCTOS DE CAFETERIA     </v>
          </cell>
        </row>
        <row r="24">
          <cell r="A24">
            <v>1452000</v>
          </cell>
          <cell r="B24" t="str">
            <v>Azúcar (caja x 560 cubos)</v>
          </cell>
          <cell r="C24" t="str">
            <v>CAJA</v>
          </cell>
        </row>
        <row r="25">
          <cell r="A25">
            <v>5214000</v>
          </cell>
          <cell r="B25" t="str">
            <v>Café</v>
          </cell>
          <cell r="C25" t="str">
            <v>LIBRAS</v>
          </cell>
        </row>
        <row r="26">
          <cell r="A26">
            <v>673728</v>
          </cell>
          <cell r="B26" t="str">
            <v>Cajas de cartón para archivo Ref. L-200</v>
          </cell>
          <cell r="C26" t="str">
            <v>UNIDAD</v>
          </cell>
        </row>
        <row r="27">
          <cell r="A27">
            <v>22330</v>
          </cell>
          <cell r="B27" t="str">
            <v>Mezclador para tinto paquete x 1000 unid.</v>
          </cell>
          <cell r="C27" t="str">
            <v>PAQUETE</v>
          </cell>
        </row>
        <row r="28">
          <cell r="A28">
            <v>89320</v>
          </cell>
          <cell r="B28" t="str">
            <v>Vasos desechables 6 onzas</v>
          </cell>
          <cell r="C28" t="str">
            <v>UNIDAD</v>
          </cell>
        </row>
        <row r="29">
          <cell r="A29">
            <v>7451378</v>
          </cell>
        </row>
        <row r="31">
          <cell r="B31" t="str">
            <v>PAPELERIA, UTILES DE ESCRITORIO Y OFICINA</v>
          </cell>
        </row>
        <row r="32">
          <cell r="A32">
            <v>204542.8</v>
          </cell>
          <cell r="B32" t="str">
            <v>Acetatos para fotocopiadora e impr. laser</v>
          </cell>
          <cell r="C32" t="str">
            <v>UNIDAD</v>
          </cell>
        </row>
        <row r="33">
          <cell r="A33">
            <v>273064</v>
          </cell>
          <cell r="B33" t="str">
            <v>Adhesivos post-it</v>
          </cell>
          <cell r="C33" t="str">
            <v>TACO</v>
          </cell>
        </row>
        <row r="34">
          <cell r="A34">
            <v>15312</v>
          </cell>
          <cell r="B34" t="str">
            <v>Borrador de nata</v>
          </cell>
          <cell r="C34" t="str">
            <v>UNIDAD</v>
          </cell>
        </row>
        <row r="35">
          <cell r="A35">
            <v>5423</v>
          </cell>
          <cell r="B35" t="str">
            <v>Borrador para tablero acrílico</v>
          </cell>
          <cell r="C35" t="str">
            <v>UNIDAD</v>
          </cell>
        </row>
        <row r="36">
          <cell r="A36">
            <v>185020</v>
          </cell>
          <cell r="B36" t="str">
            <v xml:space="preserve">Cajas de CDWRITER marca Sony </v>
          </cell>
          <cell r="C36" t="str">
            <v>CAJA</v>
          </cell>
        </row>
        <row r="37">
          <cell r="A37">
            <v>574200</v>
          </cell>
          <cell r="B37" t="str">
            <v>Cartulina plastificada carta</v>
          </cell>
          <cell r="C37" t="str">
            <v>UNIDAD</v>
          </cell>
        </row>
        <row r="38">
          <cell r="A38">
            <v>459360</v>
          </cell>
          <cell r="B38" t="str">
            <v>Cartulina plastificada oficio</v>
          </cell>
          <cell r="C38" t="str">
            <v>UNIDAD</v>
          </cell>
        </row>
        <row r="39">
          <cell r="A39">
            <v>61248</v>
          </cell>
          <cell r="B39" t="str">
            <v>Cartulina tamaño carta</v>
          </cell>
          <cell r="C39" t="str">
            <v>UNIDAD</v>
          </cell>
        </row>
        <row r="40">
          <cell r="A40">
            <v>186296</v>
          </cell>
          <cell r="B40" t="str">
            <v>Cassete para video Hi8 filmadora P6-120MP NTSC 106m</v>
          </cell>
          <cell r="C40" t="str">
            <v>UNIDAD</v>
          </cell>
        </row>
        <row r="41">
          <cell r="A41">
            <v>1526989.2</v>
          </cell>
          <cell r="B41" t="str">
            <v>Cassette Betacam 30 minutos</v>
          </cell>
          <cell r="C41" t="str">
            <v>UNIDAD</v>
          </cell>
        </row>
        <row r="42">
          <cell r="A42">
            <v>2488200</v>
          </cell>
          <cell r="B42" t="str">
            <v>Cassette Betacam 60 minutos</v>
          </cell>
          <cell r="C42" t="str">
            <v>UNIDAD</v>
          </cell>
        </row>
        <row r="43">
          <cell r="A43">
            <v>125941.2</v>
          </cell>
          <cell r="B43" t="str">
            <v xml:space="preserve">Cassettes para VHS SONY T-120 </v>
          </cell>
          <cell r="C43" t="str">
            <v>UNIDAD</v>
          </cell>
        </row>
        <row r="44">
          <cell r="A44">
            <v>7528.4</v>
          </cell>
          <cell r="B44" t="str">
            <v>Chinches X 50 unidades</v>
          </cell>
          <cell r="C44" t="str">
            <v>CAJA</v>
          </cell>
        </row>
        <row r="45">
          <cell r="A45">
            <v>45680.800000000003</v>
          </cell>
          <cell r="B45" t="str">
            <v>Cinta de enmascarar angosta</v>
          </cell>
          <cell r="C45" t="str">
            <v>ROLLO</v>
          </cell>
        </row>
        <row r="46">
          <cell r="A46">
            <v>114666</v>
          </cell>
          <cell r="B46" t="str">
            <v>Cinta Impresora Unisys LP-800</v>
          </cell>
          <cell r="C46" t="str">
            <v>UNIDAD</v>
          </cell>
        </row>
        <row r="47">
          <cell r="A47">
            <v>347710</v>
          </cell>
          <cell r="B47" t="str">
            <v>Cinta mágica 3/4" X 36 YARDAS</v>
          </cell>
          <cell r="C47" t="str">
            <v>ROLLO</v>
          </cell>
        </row>
        <row r="48">
          <cell r="A48">
            <v>6873173.9999999991</v>
          </cell>
          <cell r="B48" t="str">
            <v>Cinta para Backup 4mm DAT de 125</v>
          </cell>
          <cell r="C48" t="str">
            <v>UNIDAD</v>
          </cell>
        </row>
        <row r="49">
          <cell r="A49">
            <v>22620000</v>
          </cell>
          <cell r="B49" t="str">
            <v>Cinta para impresora Epson LQ- 2170 / 2070</v>
          </cell>
          <cell r="C49" t="str">
            <v>UNIDAD</v>
          </cell>
        </row>
        <row r="50">
          <cell r="A50">
            <v>4350000</v>
          </cell>
          <cell r="B50" t="str">
            <v>Cinta para impresora Epson LQ-1070 / 1170</v>
          </cell>
          <cell r="C50" t="str">
            <v>UNIDAD</v>
          </cell>
        </row>
        <row r="51">
          <cell r="A51">
            <v>28072</v>
          </cell>
          <cell r="B51" t="str">
            <v>Cinta pegante para empaque</v>
          </cell>
          <cell r="C51" t="str">
            <v>ROLLO</v>
          </cell>
        </row>
        <row r="52">
          <cell r="A52">
            <v>15790.5</v>
          </cell>
          <cell r="B52" t="str">
            <v>Cinta pegante transparente</v>
          </cell>
          <cell r="C52" t="str">
            <v>ROLLO</v>
          </cell>
        </row>
        <row r="53">
          <cell r="A53">
            <v>10463.200000000001</v>
          </cell>
          <cell r="B53" t="str">
            <v>Corrector líquido X 30 Grms</v>
          </cell>
          <cell r="C53" t="str">
            <v>FRASCO</v>
          </cell>
        </row>
        <row r="54">
          <cell r="A54">
            <v>10080.4</v>
          </cell>
          <cell r="B54" t="str">
            <v>Cortador para papel L-200</v>
          </cell>
          <cell r="C54" t="str">
            <v>UNIDAD</v>
          </cell>
        </row>
        <row r="55">
          <cell r="A55">
            <v>116000</v>
          </cell>
          <cell r="B55" t="str">
            <v xml:space="preserve">Cosedora </v>
          </cell>
          <cell r="C55" t="str">
            <v>UNIDAD</v>
          </cell>
        </row>
        <row r="56">
          <cell r="A56">
            <v>16588</v>
          </cell>
          <cell r="B56" t="str">
            <v>Cuchilla para cortador L-200</v>
          </cell>
          <cell r="C56" t="str">
            <v>UNIDAD</v>
          </cell>
        </row>
        <row r="57">
          <cell r="A57">
            <v>1438945.2</v>
          </cell>
          <cell r="B57" t="str">
            <v>Disco Optico marca Sony de 640 MB</v>
          </cell>
          <cell r="C57" t="str">
            <v>CARTUC</v>
          </cell>
        </row>
        <row r="58">
          <cell r="A58">
            <v>6635200.0000000009</v>
          </cell>
          <cell r="B58" t="str">
            <v>Diskette 3.5 HD 1.44 Mb (CAJA X 10 )</v>
          </cell>
          <cell r="C58" t="str">
            <v>CAJA</v>
          </cell>
        </row>
        <row r="59">
          <cell r="A59">
            <v>248820</v>
          </cell>
          <cell r="B59" t="str">
            <v>Esfero  negro</v>
          </cell>
          <cell r="C59" t="str">
            <v>UNIDAD</v>
          </cell>
        </row>
        <row r="60">
          <cell r="A60">
            <v>20735</v>
          </cell>
          <cell r="B60" t="str">
            <v>Esfero rojo</v>
          </cell>
          <cell r="C60" t="str">
            <v>UNIDAD</v>
          </cell>
        </row>
        <row r="61">
          <cell r="A61">
            <v>147378</v>
          </cell>
          <cell r="B61" t="str">
            <v>Fólder AZ Oficio</v>
          </cell>
          <cell r="C61" t="str">
            <v>UNIDAD</v>
          </cell>
        </row>
        <row r="62">
          <cell r="A62">
            <v>127600</v>
          </cell>
          <cell r="B62" t="str">
            <v>Fólder celuguía horizontal oficio</v>
          </cell>
          <cell r="C62" t="str">
            <v>UNIDAD</v>
          </cell>
        </row>
        <row r="63">
          <cell r="A63">
            <v>127600</v>
          </cell>
          <cell r="B63" t="str">
            <v>Fólder celuguía vertical oficio</v>
          </cell>
          <cell r="C63" t="str">
            <v>UNIDAD</v>
          </cell>
        </row>
        <row r="64">
          <cell r="A64">
            <v>26100</v>
          </cell>
          <cell r="B64" t="str">
            <v>Folder para legajar 3 argollas 1 pulg.</v>
          </cell>
          <cell r="C64" t="str">
            <v>UNIDAD</v>
          </cell>
        </row>
        <row r="65">
          <cell r="A65">
            <v>66990</v>
          </cell>
          <cell r="B65" t="str">
            <v>Ganchos clips  Ref C2 X 100</v>
          </cell>
          <cell r="C65" t="str">
            <v>CAJA</v>
          </cell>
        </row>
        <row r="66">
          <cell r="A66">
            <v>81664</v>
          </cell>
          <cell r="B66" t="str">
            <v>Ganchos para cosedora standar</v>
          </cell>
          <cell r="C66" t="str">
            <v>CAJA</v>
          </cell>
        </row>
        <row r="67">
          <cell r="A67">
            <v>239250</v>
          </cell>
          <cell r="B67" t="str">
            <v>Ganchos para legajar 20 JGOS X 3 PCS.</v>
          </cell>
          <cell r="C67" t="str">
            <v>CAJA</v>
          </cell>
        </row>
        <row r="68">
          <cell r="A68">
            <v>56144</v>
          </cell>
          <cell r="B68" t="str">
            <v>Lápices negros</v>
          </cell>
          <cell r="C68" t="str">
            <v>UNIDAD</v>
          </cell>
        </row>
        <row r="69">
          <cell r="A69">
            <v>403216</v>
          </cell>
          <cell r="B69" t="str">
            <v>Libreta amarilla rayada</v>
          </cell>
          <cell r="C69" t="str">
            <v>UNIDAD</v>
          </cell>
        </row>
        <row r="70">
          <cell r="A70">
            <v>191400</v>
          </cell>
          <cell r="B70" t="str">
            <v>Libreta borrador oficio</v>
          </cell>
          <cell r="C70" t="str">
            <v>UNIDAD</v>
          </cell>
        </row>
        <row r="71">
          <cell r="A71">
            <v>61248</v>
          </cell>
          <cell r="B71" t="str">
            <v xml:space="preserve">Marcadores indelebles </v>
          </cell>
          <cell r="C71" t="str">
            <v>UNIDAD</v>
          </cell>
        </row>
        <row r="72">
          <cell r="A72">
            <v>55680</v>
          </cell>
          <cell r="B72" t="str">
            <v>Microcassette Sony MC60</v>
          </cell>
          <cell r="C72" t="str">
            <v>UNIDAD</v>
          </cell>
        </row>
        <row r="73">
          <cell r="A73">
            <v>325380</v>
          </cell>
          <cell r="B73" t="str">
            <v>Minas para portaminas  0.5 EST. X 12</v>
          </cell>
          <cell r="C73" t="str">
            <v>ESTUCHE</v>
          </cell>
        </row>
        <row r="74">
          <cell r="A74">
            <v>23765499.999999996</v>
          </cell>
          <cell r="B74" t="str">
            <v>Papel bond 75 grs. carta</v>
          </cell>
          <cell r="C74" t="str">
            <v>RESMA</v>
          </cell>
        </row>
        <row r="75">
          <cell r="A75">
            <v>14779908</v>
          </cell>
          <cell r="B75" t="str">
            <v>Papel bond 75 grs. oficio</v>
          </cell>
          <cell r="C75" t="str">
            <v>RESMA</v>
          </cell>
        </row>
        <row r="76">
          <cell r="A76">
            <v>121730.24000000001</v>
          </cell>
          <cell r="B76" t="str">
            <v>Papel contac x 20 metros</v>
          </cell>
          <cell r="C76" t="str">
            <v>ROLLO</v>
          </cell>
        </row>
        <row r="77">
          <cell r="A77">
            <v>1290000</v>
          </cell>
          <cell r="B77" t="str">
            <v>Papel F.C. 9 1/2 * 11, 2 partes blanco</v>
          </cell>
          <cell r="C77" t="str">
            <v>CAJA</v>
          </cell>
        </row>
        <row r="78">
          <cell r="A78">
            <v>243600</v>
          </cell>
          <cell r="B78" t="str">
            <v>Papel marca Epson Glossy</v>
          </cell>
          <cell r="C78" t="str">
            <v>PAQUETE</v>
          </cell>
        </row>
        <row r="79">
          <cell r="A79">
            <v>446600</v>
          </cell>
          <cell r="B79" t="str">
            <v>Papel marca Epson Ref. S04106</v>
          </cell>
          <cell r="C79" t="str">
            <v>PAQUETE</v>
          </cell>
        </row>
        <row r="80">
          <cell r="A80">
            <v>1670400</v>
          </cell>
          <cell r="B80" t="str">
            <v>Papel marca Epson Ref. S041062</v>
          </cell>
          <cell r="C80" t="str">
            <v>PAQUETE</v>
          </cell>
        </row>
        <row r="81">
          <cell r="A81">
            <v>645656</v>
          </cell>
          <cell r="B81" t="str">
            <v>Papel marca Epson Referencia A2 SO41079</v>
          </cell>
          <cell r="C81" t="str">
            <v>PAQUETE</v>
          </cell>
        </row>
        <row r="82">
          <cell r="A82">
            <v>25009.599999999999</v>
          </cell>
          <cell r="B82" t="str">
            <v>Papel periódico 70 x 100</v>
          </cell>
          <cell r="C82" t="str">
            <v>PLIEGO</v>
          </cell>
        </row>
        <row r="83">
          <cell r="A83">
            <v>526350</v>
          </cell>
          <cell r="B83" t="str">
            <v>Papel térmico fax</v>
          </cell>
          <cell r="C83" t="str">
            <v>ROLLO</v>
          </cell>
        </row>
        <row r="84">
          <cell r="A84">
            <v>271788</v>
          </cell>
          <cell r="B84" t="str">
            <v xml:space="preserve">Pasta Normadata 10 ALP </v>
          </cell>
          <cell r="C84" t="str">
            <v>UNIDAD</v>
          </cell>
        </row>
        <row r="85">
          <cell r="A85">
            <v>206456.8</v>
          </cell>
          <cell r="B85" t="str">
            <v>Pasta Normadata 14 AP azul</v>
          </cell>
          <cell r="C85" t="str">
            <v>UNIDAD</v>
          </cell>
        </row>
        <row r="86">
          <cell r="A86">
            <v>75922</v>
          </cell>
          <cell r="B86" t="str">
            <v>Pegante colbón 245 gramos</v>
          </cell>
          <cell r="C86" t="str">
            <v>FRASCO</v>
          </cell>
        </row>
        <row r="87">
          <cell r="A87">
            <v>81200</v>
          </cell>
          <cell r="B87" t="str">
            <v>Perforadora</v>
          </cell>
          <cell r="C87" t="str">
            <v>UNIDAD</v>
          </cell>
        </row>
        <row r="88">
          <cell r="A88">
            <v>48720</v>
          </cell>
          <cell r="B88" t="str">
            <v>Pilas para camara fotográfica  Ref. Lithium 3V</v>
          </cell>
          <cell r="C88" t="str">
            <v>UNIDAD</v>
          </cell>
        </row>
        <row r="89">
          <cell r="A89">
            <v>158688</v>
          </cell>
          <cell r="B89" t="str">
            <v>Pliegos de papel canson en colores surtidos</v>
          </cell>
          <cell r="C89" t="str">
            <v>UNIDAD</v>
          </cell>
        </row>
        <row r="90">
          <cell r="A90">
            <v>191400</v>
          </cell>
          <cell r="B90" t="str">
            <v>Portaminas de 0.5 mm</v>
          </cell>
          <cell r="C90" t="str">
            <v>UNIDAD</v>
          </cell>
        </row>
        <row r="91">
          <cell r="A91">
            <v>15950</v>
          </cell>
          <cell r="B91" t="str">
            <v>Refuerzos autoadhesivos engomados X 100</v>
          </cell>
          <cell r="C91" t="str">
            <v>CAJA</v>
          </cell>
        </row>
        <row r="92">
          <cell r="A92">
            <v>2615.8000000000002</v>
          </cell>
          <cell r="B92" t="str">
            <v>Regla plastica 30 cm.</v>
          </cell>
          <cell r="C92" t="str">
            <v>UNIDAD</v>
          </cell>
        </row>
        <row r="93">
          <cell r="A93">
            <v>472120</v>
          </cell>
          <cell r="B93" t="str">
            <v>Resaltadores</v>
          </cell>
          <cell r="C93" t="str">
            <v>UNIDAD</v>
          </cell>
        </row>
        <row r="94">
          <cell r="A94">
            <v>21692</v>
          </cell>
          <cell r="B94" t="str">
            <v>Sacaganchos</v>
          </cell>
          <cell r="C94" t="str">
            <v>UNIDAD</v>
          </cell>
        </row>
        <row r="95">
          <cell r="A95">
            <v>1827000</v>
          </cell>
          <cell r="B95" t="str">
            <v>Sobres bond blanco oficio</v>
          </cell>
          <cell r="C95" t="str">
            <v>UNIDAD</v>
          </cell>
        </row>
        <row r="96">
          <cell r="A96">
            <v>248820</v>
          </cell>
          <cell r="B96" t="str">
            <v>Sobres de manila carta</v>
          </cell>
          <cell r="C96" t="str">
            <v>UNIDAD</v>
          </cell>
        </row>
        <row r="97">
          <cell r="A97">
            <v>160776</v>
          </cell>
          <cell r="B97" t="str">
            <v>Sobres de manila extraoficio</v>
          </cell>
          <cell r="C97" t="str">
            <v>UNIDAD</v>
          </cell>
        </row>
        <row r="98">
          <cell r="A98">
            <v>47850</v>
          </cell>
          <cell r="B98" t="str">
            <v>Sobres de manila gigante</v>
          </cell>
          <cell r="C98" t="str">
            <v>UNIDAD</v>
          </cell>
        </row>
        <row r="99">
          <cell r="A99">
            <v>187572</v>
          </cell>
          <cell r="B99" t="str">
            <v>Sobres de manila oficio</v>
          </cell>
          <cell r="C99" t="str">
            <v>UNIDAD</v>
          </cell>
        </row>
        <row r="100">
          <cell r="A100">
            <v>370620</v>
          </cell>
          <cell r="B100" t="str">
            <v>Stiker adhesivo a 1 columna</v>
          </cell>
          <cell r="C100" t="str">
            <v>CAJA</v>
          </cell>
        </row>
        <row r="101">
          <cell r="A101">
            <v>223300</v>
          </cell>
          <cell r="B101" t="str">
            <v>Tinta 500 cc para duplicadora digital</v>
          </cell>
          <cell r="C101" t="str">
            <v>FRASCO</v>
          </cell>
        </row>
        <row r="102">
          <cell r="A102">
            <v>10208</v>
          </cell>
          <cell r="B102" t="str">
            <v>Tinta para Protector de Cheques marca UCHIDA color rojo</v>
          </cell>
          <cell r="C102" t="str">
            <v>UNIDAD</v>
          </cell>
        </row>
        <row r="103">
          <cell r="A103">
            <v>1908258</v>
          </cell>
          <cell r="B103" t="str">
            <v>Toner BC-02</v>
          </cell>
          <cell r="C103" t="str">
            <v>UNIDAD</v>
          </cell>
        </row>
        <row r="104">
          <cell r="A104">
            <v>822892.4</v>
          </cell>
          <cell r="B104" t="str">
            <v>Toner BC-20 Faxphone modelo CFXB 3801F</v>
          </cell>
          <cell r="C104" t="str">
            <v>UNIDAD</v>
          </cell>
        </row>
        <row r="105">
          <cell r="A105">
            <v>150006.56</v>
          </cell>
          <cell r="B105" t="str">
            <v>Toner Canon BJI-642  (BJ-330) Negro</v>
          </cell>
          <cell r="C105" t="str">
            <v>UNIDAD</v>
          </cell>
        </row>
        <row r="106">
          <cell r="A106">
            <v>1089448.8</v>
          </cell>
          <cell r="B106" t="str">
            <v>Toner Epson Stylus 3000 Ref: S020122</v>
          </cell>
          <cell r="C106" t="str">
            <v>UNIDAD</v>
          </cell>
        </row>
        <row r="107">
          <cell r="A107">
            <v>1089448.8</v>
          </cell>
          <cell r="B107" t="str">
            <v>Toner Epson Stylus 3000 Ref: S020126</v>
          </cell>
          <cell r="C107" t="str">
            <v>UNIDAD</v>
          </cell>
        </row>
        <row r="108">
          <cell r="A108">
            <v>1089448.8</v>
          </cell>
          <cell r="B108" t="str">
            <v>Toner Epson Stylus 3000 Ref: S020130</v>
          </cell>
          <cell r="C108" t="str">
            <v>UNIDAD</v>
          </cell>
        </row>
        <row r="109">
          <cell r="A109">
            <v>1089448.8</v>
          </cell>
          <cell r="B109" t="str">
            <v>Toner Epson Stylus 3000 Ref: S020118</v>
          </cell>
          <cell r="C109" t="str">
            <v>UNIDAD</v>
          </cell>
        </row>
        <row r="110">
          <cell r="A110">
            <v>1708053.6</v>
          </cell>
          <cell r="B110" t="str">
            <v>Toner HP ref 51645a 720 C</v>
          </cell>
          <cell r="C110" t="str">
            <v>UNIDAD</v>
          </cell>
        </row>
        <row r="111">
          <cell r="A111">
            <v>372336.8</v>
          </cell>
          <cell r="B111" t="str">
            <v>Toner HP ref 51641a 720 C COLOR</v>
          </cell>
          <cell r="C111" t="str">
            <v>UNIDAD</v>
          </cell>
        </row>
        <row r="112">
          <cell r="A112">
            <v>764440</v>
          </cell>
          <cell r="B112" t="str">
            <v>Toner HP KIT HPC 3964A color laser 5M</v>
          </cell>
          <cell r="C112" t="str">
            <v>UNIDAD</v>
          </cell>
        </row>
        <row r="113">
          <cell r="A113">
            <v>366913.8</v>
          </cell>
          <cell r="B113" t="str">
            <v>Toner HP ref: C3102A</v>
          </cell>
          <cell r="C113" t="str">
            <v>UNIDAD</v>
          </cell>
        </row>
        <row r="114">
          <cell r="A114">
            <v>366913.8</v>
          </cell>
          <cell r="B114" t="str">
            <v>Toner HP ref: C3103A</v>
          </cell>
          <cell r="C114" t="str">
            <v>UNIDAD</v>
          </cell>
        </row>
        <row r="115">
          <cell r="A115">
            <v>366913.8</v>
          </cell>
          <cell r="B115" t="str">
            <v>Toner HP ref: C3104A</v>
          </cell>
          <cell r="C115" t="str">
            <v>UNIDAD</v>
          </cell>
        </row>
        <row r="116">
          <cell r="A116">
            <v>63997.2</v>
          </cell>
          <cell r="B116" t="str">
            <v>Toner HP ref: C3105A</v>
          </cell>
          <cell r="C116" t="str">
            <v>UNIDAD</v>
          </cell>
        </row>
        <row r="117">
          <cell r="A117">
            <v>1155151.2</v>
          </cell>
          <cell r="B117" t="str">
            <v>Toner HP 92275A Laser Jet II plus</v>
          </cell>
          <cell r="C117" t="str">
            <v>UNIDAD</v>
          </cell>
        </row>
        <row r="118">
          <cell r="A118">
            <v>1171600</v>
          </cell>
          <cell r="B118" t="str">
            <v>Toner Laser Writer 16/600 macintoch</v>
          </cell>
          <cell r="C118" t="str">
            <v>UNIDAD</v>
          </cell>
        </row>
        <row r="119">
          <cell r="A119">
            <v>4180176</v>
          </cell>
          <cell r="B119" t="str">
            <v>Toner negro CT-55 TBLKG - Gestetner 2751</v>
          </cell>
          <cell r="C119" t="str">
            <v>UNIDAD</v>
          </cell>
        </row>
        <row r="120">
          <cell r="A120">
            <v>3943420</v>
          </cell>
          <cell r="B120" t="str">
            <v>Toner para cartridge C4092A -HP. 1100A</v>
          </cell>
          <cell r="C120" t="str">
            <v>UNIDAD</v>
          </cell>
        </row>
        <row r="121">
          <cell r="A121">
            <v>365284</v>
          </cell>
          <cell r="B121" t="str">
            <v>Toner para fax Canon BX-3</v>
          </cell>
          <cell r="C121" t="str">
            <v>UNIDAD</v>
          </cell>
        </row>
        <row r="122">
          <cell r="A122">
            <v>749216.16</v>
          </cell>
          <cell r="B122" t="str">
            <v>Toner para fotocopiadora CANON NP-6012</v>
          </cell>
          <cell r="C122" t="str">
            <v>UNIDAD</v>
          </cell>
        </row>
        <row r="123">
          <cell r="A123">
            <v>1050211.8</v>
          </cell>
          <cell r="B123" t="str">
            <v>Toner para fotocopiadora NP 1010/1020 CANON</v>
          </cell>
          <cell r="C123" t="str">
            <v>UNIDAD</v>
          </cell>
        </row>
        <row r="124">
          <cell r="A124">
            <v>2196924</v>
          </cell>
          <cell r="B124" t="str">
            <v>Toner para impresora HP Laser Jet 6P C-3903A</v>
          </cell>
          <cell r="C124" t="str">
            <v>UNIDAD</v>
          </cell>
        </row>
        <row r="125">
          <cell r="A125">
            <v>8536439.9999999981</v>
          </cell>
          <cell r="B125" t="str">
            <v>Toner para impresora Lexmar E-310</v>
          </cell>
          <cell r="C125" t="str">
            <v>UNIDAD</v>
          </cell>
        </row>
        <row r="126">
          <cell r="A126">
            <v>9266080</v>
          </cell>
          <cell r="B126" t="str">
            <v>Toner UDS 15</v>
          </cell>
          <cell r="C126" t="str">
            <v>UNIDAD</v>
          </cell>
        </row>
        <row r="127">
          <cell r="A127">
            <v>29348</v>
          </cell>
          <cell r="B127" t="str">
            <v>Transparecias  marca Epson</v>
          </cell>
          <cell r="C127" t="str">
            <v>PAQUETE</v>
          </cell>
        </row>
        <row r="128">
          <cell r="A128">
            <v>1403600</v>
          </cell>
          <cell r="B128" t="str">
            <v>ZIP marca IOMEGA de 250 MB</v>
          </cell>
          <cell r="C128" t="str">
            <v>CARTUC</v>
          </cell>
        </row>
        <row r="129">
          <cell r="A129">
            <v>144348124.45999998</v>
          </cell>
        </row>
        <row r="131">
          <cell r="B131" t="str">
            <v>REPUESTOS</v>
          </cell>
        </row>
        <row r="132">
          <cell r="A132">
            <v>233954.6</v>
          </cell>
          <cell r="B132" t="str">
            <v>Bombilla de 26 w doble twin - Halógena de 4 pines</v>
          </cell>
          <cell r="C132" t="str">
            <v>UNIDAD</v>
          </cell>
        </row>
        <row r="133">
          <cell r="A133">
            <v>168942.4</v>
          </cell>
          <cell r="B133" t="str">
            <v>Bombilla de 60 x 120 voltios</v>
          </cell>
          <cell r="C133" t="str">
            <v>UNIDAD</v>
          </cell>
        </row>
        <row r="134">
          <cell r="A134">
            <v>214074.52</v>
          </cell>
          <cell r="B134" t="str">
            <v>Bombilla dicróica 12 V x 50 W sin campana, ref. G6.35</v>
          </cell>
          <cell r="C134" t="str">
            <v>UNIDAD</v>
          </cell>
        </row>
        <row r="135">
          <cell r="A135">
            <v>14099.8</v>
          </cell>
          <cell r="B135" t="str">
            <v>Bombilla halógena 12 x 50 EXN Realite</v>
          </cell>
          <cell r="C135" t="str">
            <v>UNIDAD</v>
          </cell>
        </row>
        <row r="136">
          <cell r="A136">
            <v>327676.79999999999</v>
          </cell>
          <cell r="B136" t="str">
            <v>Bombilla PLC 26w 2 pines Halógena doble twin 624d-3</v>
          </cell>
          <cell r="C136" t="str">
            <v>UNIDAD</v>
          </cell>
        </row>
        <row r="137">
          <cell r="A137">
            <v>529182.71999999997</v>
          </cell>
          <cell r="B137" t="str">
            <v>Bombilla VLI 70 w, marca Venture</v>
          </cell>
          <cell r="C137" t="str">
            <v>UNIDAD</v>
          </cell>
        </row>
        <row r="138">
          <cell r="A138">
            <v>303208.22399999999</v>
          </cell>
          <cell r="B138" t="str">
            <v>Bombillo de 70 w sodio sin arrancador E-27</v>
          </cell>
          <cell r="C138" t="str">
            <v>UNIDAD</v>
          </cell>
        </row>
        <row r="139">
          <cell r="A139">
            <v>120781.056</v>
          </cell>
          <cell r="B139" t="str">
            <v>Bombillo mercurio de 250 w.</v>
          </cell>
          <cell r="C139" t="str">
            <v>UNIDAD</v>
          </cell>
        </row>
        <row r="140">
          <cell r="A140">
            <v>1670400</v>
          </cell>
          <cell r="B140" t="str">
            <v>Cabezas para impresora epson LQ 1070</v>
          </cell>
          <cell r="C140" t="str">
            <v>UNIDAD</v>
          </cell>
        </row>
        <row r="141">
          <cell r="A141">
            <v>1670400</v>
          </cell>
          <cell r="B141" t="str">
            <v>Cabezas para impresora epson LQ 2170</v>
          </cell>
          <cell r="C141" t="str">
            <v>UNIDAD</v>
          </cell>
        </row>
        <row r="142">
          <cell r="A142">
            <v>2934.8</v>
          </cell>
          <cell r="B142" t="str">
            <v>Cinta  Teflon</v>
          </cell>
          <cell r="C142" t="str">
            <v>ROLLO</v>
          </cell>
        </row>
        <row r="143">
          <cell r="A143">
            <v>137195.51999999999</v>
          </cell>
          <cell r="B143" t="str">
            <v>Cinta aislante (rollo x 20 metros)</v>
          </cell>
          <cell r="C143" t="str">
            <v>ROLLO</v>
          </cell>
        </row>
        <row r="144">
          <cell r="A144">
            <v>106720</v>
          </cell>
          <cell r="B144" t="str">
            <v>Filtros ozono</v>
          </cell>
          <cell r="C144" t="str">
            <v>UNIDAD</v>
          </cell>
        </row>
        <row r="145">
          <cell r="A145">
            <v>5104</v>
          </cell>
          <cell r="B145" t="str">
            <v>Pluff RJ 11</v>
          </cell>
          <cell r="C145" t="str">
            <v>UNIDAD</v>
          </cell>
        </row>
        <row r="146">
          <cell r="A146">
            <v>22330</v>
          </cell>
          <cell r="B146" t="str">
            <v>Pluff RJ 45</v>
          </cell>
          <cell r="C146" t="str">
            <v>UNIDAD</v>
          </cell>
        </row>
        <row r="147">
          <cell r="A147">
            <v>823600</v>
          </cell>
          <cell r="B147" t="str">
            <v>Revelador 3135</v>
          </cell>
          <cell r="C147" t="str">
            <v>UNIDAD</v>
          </cell>
        </row>
        <row r="148">
          <cell r="A148">
            <v>508080</v>
          </cell>
          <cell r="B148" t="str">
            <v>Revelador negro Ref. CD-55 para fotocopiadora 2751</v>
          </cell>
          <cell r="C148" t="str">
            <v>UNIDAD</v>
          </cell>
        </row>
        <row r="149">
          <cell r="A149">
            <v>6858684.4399999995</v>
          </cell>
        </row>
        <row r="151">
          <cell r="A151">
            <v>1125000</v>
          </cell>
          <cell r="B151" t="str">
            <v>DOTACION</v>
          </cell>
          <cell r="C151" t="str">
            <v>DOTACION</v>
          </cell>
        </row>
        <row r="152">
          <cell r="A152">
            <v>150800</v>
          </cell>
          <cell r="B152" t="str">
            <v>OVEROLES DRIL</v>
          </cell>
          <cell r="C152" t="str">
            <v>UNIDAD</v>
          </cell>
        </row>
        <row r="153">
          <cell r="A153">
            <v>111360</v>
          </cell>
          <cell r="B153" t="str">
            <v>BLUSAS DE DRIL</v>
          </cell>
          <cell r="C153" t="str">
            <v>UNIDAD</v>
          </cell>
        </row>
        <row r="155">
          <cell r="A155">
            <v>21000000</v>
          </cell>
          <cell r="B155" t="str">
            <v>COMBUSTIBLE</v>
          </cell>
          <cell r="C155" t="str">
            <v>GLOBAL</v>
          </cell>
        </row>
        <row r="158">
          <cell r="A158">
            <v>7726014</v>
          </cell>
          <cell r="B158" t="str">
            <v>EVENTUALES</v>
          </cell>
        </row>
        <row r="164">
          <cell r="A164">
            <v>193719356.99999997</v>
          </cell>
          <cell r="B164" t="str">
            <v>TOTAL MATERIALES Y SUMINISTROS</v>
          </cell>
        </row>
        <row r="167">
          <cell r="B167" t="str">
            <v>COMPRA DE EQUIPO</v>
          </cell>
        </row>
        <row r="169">
          <cell r="B169" t="str">
            <v>EQUIPO DE SISTEMAS</v>
          </cell>
        </row>
        <row r="170">
          <cell r="A170">
            <v>50000000</v>
          </cell>
          <cell r="B170" t="str">
            <v>Computadores e Impresoras</v>
          </cell>
          <cell r="C170" t="str">
            <v>GLOBAL</v>
          </cell>
        </row>
        <row r="171">
          <cell r="A171">
            <v>548100</v>
          </cell>
          <cell r="B171" t="str">
            <v>Disco Duro de 20 Gb</v>
          </cell>
          <cell r="C171" t="str">
            <v>UNIDAD</v>
          </cell>
        </row>
        <row r="172">
          <cell r="A172">
            <v>2286592</v>
          </cell>
          <cell r="B172" t="str">
            <v>Impresora para Sticker</v>
          </cell>
          <cell r="C172" t="str">
            <v>UNIDAD</v>
          </cell>
        </row>
        <row r="173">
          <cell r="A173">
            <v>382800</v>
          </cell>
          <cell r="B173" t="str">
            <v>Mouse</v>
          </cell>
          <cell r="C173" t="str">
            <v>UNIDAD</v>
          </cell>
        </row>
        <row r="174">
          <cell r="A174">
            <v>267960</v>
          </cell>
          <cell r="B174" t="str">
            <v>Mouse Apple Ref: PROMOUSE</v>
          </cell>
          <cell r="C174" t="str">
            <v>UNIDAD</v>
          </cell>
        </row>
        <row r="175">
          <cell r="A175">
            <v>176900</v>
          </cell>
          <cell r="B175" t="str">
            <v>Teclado para computador</v>
          </cell>
          <cell r="C175" t="str">
            <v>UNIDAD</v>
          </cell>
        </row>
        <row r="176">
          <cell r="A176">
            <v>53662352</v>
          </cell>
        </row>
        <row r="178">
          <cell r="B178" t="str">
            <v>EQUIPOS Y MAQUINA PARA OFICINA</v>
          </cell>
        </row>
        <row r="179">
          <cell r="A179">
            <v>121220</v>
          </cell>
          <cell r="B179" t="str">
            <v>Cosedora Semindustrial</v>
          </cell>
          <cell r="C179" t="str">
            <v>UNIDAD</v>
          </cell>
        </row>
        <row r="180">
          <cell r="A180">
            <v>121220</v>
          </cell>
          <cell r="B180" t="str">
            <v>Perforadora Semindustrial</v>
          </cell>
          <cell r="C180" t="str">
            <v>UNIDAD</v>
          </cell>
        </row>
        <row r="181">
          <cell r="A181">
            <v>242440</v>
          </cell>
        </row>
        <row r="183">
          <cell r="B183" t="str">
            <v>OTROS EQUIPOS DE COMUNICACIÓN</v>
          </cell>
        </row>
        <row r="184">
          <cell r="A184">
            <v>1020800</v>
          </cell>
          <cell r="B184" t="str">
            <v>Telefax</v>
          </cell>
          <cell r="C184" t="str">
            <v>UNIDAD</v>
          </cell>
        </row>
        <row r="185">
          <cell r="A185">
            <v>17400000</v>
          </cell>
          <cell r="B185" t="str">
            <v>Sistemas de procesamiento de voz conmutador</v>
          </cell>
          <cell r="C185" t="str">
            <v>UNIDAD</v>
          </cell>
        </row>
        <row r="186">
          <cell r="A186">
            <v>18420800</v>
          </cell>
        </row>
        <row r="188">
          <cell r="B188" t="str">
            <v>HERRAMIENTAS</v>
          </cell>
        </row>
        <row r="189">
          <cell r="A189">
            <v>80000</v>
          </cell>
          <cell r="B189" t="str">
            <v>Escalera de extension</v>
          </cell>
          <cell r="C189" t="str">
            <v>UNIDAD</v>
          </cell>
        </row>
        <row r="190">
          <cell r="A190">
            <v>63800</v>
          </cell>
          <cell r="B190" t="str">
            <v>Kit destornilladores diferentes longitudes y calibres</v>
          </cell>
          <cell r="C190" t="str">
            <v>KIT</v>
          </cell>
        </row>
        <row r="191">
          <cell r="A191">
            <v>284200</v>
          </cell>
          <cell r="B191" t="str">
            <v>Kit herramienta vehicular</v>
          </cell>
          <cell r="C191" t="str">
            <v>UNIDAD</v>
          </cell>
        </row>
        <row r="192">
          <cell r="A192">
            <v>300000</v>
          </cell>
          <cell r="B192" t="str">
            <v xml:space="preserve">Multivoltiamperimetro digital </v>
          </cell>
          <cell r="C192" t="str">
            <v>UNIDAD</v>
          </cell>
        </row>
        <row r="193">
          <cell r="A193">
            <v>300000</v>
          </cell>
          <cell r="B193" t="str">
            <v>Ponchadora de Golpe o Impacto</v>
          </cell>
          <cell r="C193" t="str">
            <v>UNIDAD</v>
          </cell>
        </row>
        <row r="194">
          <cell r="A194">
            <v>300000</v>
          </cell>
          <cell r="B194" t="str">
            <v>Probador y detector de daños cableado telefonico</v>
          </cell>
          <cell r="C194" t="str">
            <v>UNIDAD</v>
          </cell>
        </row>
        <row r="195">
          <cell r="A195">
            <v>27051</v>
          </cell>
          <cell r="B195" t="str">
            <v>Remachadora con remaches diversos tamaños</v>
          </cell>
          <cell r="C195" t="str">
            <v>UNIDAD</v>
          </cell>
        </row>
        <row r="196">
          <cell r="A196">
            <v>100000</v>
          </cell>
          <cell r="B196" t="str">
            <v>Taladro percutor Bosch</v>
          </cell>
          <cell r="C196" t="str">
            <v>UNIDAD</v>
          </cell>
        </row>
        <row r="197">
          <cell r="A197">
            <v>1455051</v>
          </cell>
        </row>
        <row r="198">
          <cell r="B198" t="str">
            <v>BIENES MUEBLES (CENTROS VACACIONALES)</v>
          </cell>
        </row>
        <row r="199">
          <cell r="A199">
            <v>4200000</v>
          </cell>
          <cell r="B199" t="str">
            <v>Mesas de noche</v>
          </cell>
          <cell r="C199" t="str">
            <v>UNIDAD</v>
          </cell>
        </row>
        <row r="200">
          <cell r="A200">
            <v>4200000</v>
          </cell>
        </row>
        <row r="205">
          <cell r="A205">
            <v>77980643</v>
          </cell>
          <cell r="B205" t="str">
            <v>TOTAL COMPRA DE EQUIPO</v>
          </cell>
        </row>
        <row r="207">
          <cell r="A207">
            <v>271700000</v>
          </cell>
          <cell r="B207" t="str">
            <v>TOTAL PLAN ANUAL DE COMPRAS</v>
          </cell>
        </row>
      </sheetData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almacén"/>
      <sheetName val="Aprobado Comité de L y A 2004"/>
      <sheetName val="Aprob Comité 2004"/>
      <sheetName val="PLAN COMPRAS_2003"/>
      <sheetName val="Hoja2"/>
      <sheetName val="Hoja3"/>
      <sheetName val="Aprob Comité 2004 (2)"/>
    </sheetNames>
    <sheetDataSet>
      <sheetData sheetId="0"/>
      <sheetData sheetId="1"/>
      <sheetData sheetId="2"/>
      <sheetData sheetId="3">
        <row r="4">
          <cell r="A4" t="str">
            <v>ELEMENTOS DE ASEO</v>
          </cell>
          <cell r="C4" t="str">
            <v>Cod SICE</v>
          </cell>
          <cell r="D4" t="str">
            <v>Descripción SICE</v>
          </cell>
        </row>
        <row r="5">
          <cell r="A5" t="str">
            <v>Alcohol antiséptico</v>
          </cell>
          <cell r="B5" t="str">
            <v>BOTELLA</v>
          </cell>
          <cell r="C5" t="str">
            <v>1.42.5</v>
          </cell>
          <cell r="D5" t="str">
            <v>Material de curacion.</v>
          </cell>
        </row>
        <row r="6">
          <cell r="A6" t="str">
            <v>Alcohol isopropílico</v>
          </cell>
          <cell r="B6" t="str">
            <v>BOTELLA</v>
          </cell>
          <cell r="C6" t="str">
            <v>1.45.1</v>
          </cell>
          <cell r="D6" t="str">
            <v>Quimicos.</v>
          </cell>
        </row>
        <row r="7">
          <cell r="A7" t="str">
            <v>Bayetilla Roja</v>
          </cell>
          <cell r="B7" t="str">
            <v>METRO</v>
          </cell>
          <cell r="C7" t="str">
            <v>1.56.2</v>
          </cell>
          <cell r="D7" t="str">
            <v>Escobas, Cepillos, Trapeadores Y Esponja</v>
          </cell>
        </row>
        <row r="8">
          <cell r="A8" t="str">
            <v>Blanqueador de 20 litros</v>
          </cell>
          <cell r="B8" t="str">
            <v>GARRAFA 20 Lt</v>
          </cell>
          <cell r="C8" t="str">
            <v>1.56.3</v>
          </cell>
          <cell r="D8" t="str">
            <v>Compuestos Preparados Para Limpieza Y Pu</v>
          </cell>
        </row>
        <row r="9">
          <cell r="A9" t="str">
            <v xml:space="preserve">Bolsas para la basura </v>
          </cell>
          <cell r="B9" t="str">
            <v>UNIDAD</v>
          </cell>
          <cell r="C9" t="str">
            <v>1.56.2</v>
          </cell>
          <cell r="D9" t="str">
            <v>Escobas, Cepillos, Trapeadores Y Esponja</v>
          </cell>
        </row>
        <row r="10">
          <cell r="A10" t="str">
            <v>Churruscos para baño</v>
          </cell>
          <cell r="B10" t="str">
            <v>UNIDAD</v>
          </cell>
          <cell r="C10" t="str">
            <v>1.56.2</v>
          </cell>
          <cell r="D10" t="str">
            <v>Escobas, Cepillos, Trapeadores Y Esponja</v>
          </cell>
        </row>
        <row r="11">
          <cell r="A11" t="str">
            <v>Cresopinol</v>
          </cell>
          <cell r="B11" t="str">
            <v>GALON</v>
          </cell>
          <cell r="C11" t="str">
            <v>1.56.3</v>
          </cell>
          <cell r="D11" t="str">
            <v>Compuestos Preparados Para Limpieza Y Pu</v>
          </cell>
        </row>
        <row r="12">
          <cell r="A12" t="str">
            <v>Detergente en polvo x 1000 gramos</v>
          </cell>
          <cell r="B12" t="str">
            <v>paquete x 500 gr</v>
          </cell>
          <cell r="C12" t="str">
            <v>1.56.3</v>
          </cell>
          <cell r="D12" t="str">
            <v>Compuestos Preparados Para Limpieza Y Pu</v>
          </cell>
        </row>
        <row r="13">
          <cell r="A13" t="str">
            <v>Escobas de nylon</v>
          </cell>
          <cell r="B13" t="str">
            <v>Unidad</v>
          </cell>
          <cell r="C13" t="str">
            <v>1.56.2</v>
          </cell>
          <cell r="D13" t="str">
            <v>Escobas, Cepillos, Trapeadores Y Esponja</v>
          </cell>
        </row>
        <row r="14">
          <cell r="A14" t="str">
            <v>Abrasivo bombril</v>
          </cell>
          <cell r="B14" t="str">
            <v>Unidad</v>
          </cell>
          <cell r="C14" t="str">
            <v>1.56.2</v>
          </cell>
          <cell r="D14" t="str">
            <v>Escobas, Cepillos, Trapeadores Y Esponja</v>
          </cell>
        </row>
        <row r="15">
          <cell r="A15" t="str">
            <v xml:space="preserve">Gafas Protectoras </v>
          </cell>
          <cell r="B15" t="str">
            <v>Unidad</v>
          </cell>
          <cell r="C15" t="str">
            <v>1.60.15</v>
          </cell>
          <cell r="D15" t="str">
            <v>Ropa ligera especializada y accesorios.</v>
          </cell>
        </row>
        <row r="16">
          <cell r="A16" t="str">
            <v>Guantes de caucho calibre 25 Duralón</v>
          </cell>
          <cell r="B16" t="str">
            <v>par</v>
          </cell>
          <cell r="C16" t="str">
            <v>1.56.2</v>
          </cell>
          <cell r="D16" t="str">
            <v>Escobas, Cepillos, Trapeadores Y Esponja</v>
          </cell>
        </row>
        <row r="17">
          <cell r="A17" t="str">
            <v>Guantes de cirujia No 8</v>
          </cell>
          <cell r="B17" t="str">
            <v>CAJA</v>
          </cell>
          <cell r="C17" t="str">
            <v>1.56.2</v>
          </cell>
          <cell r="D17" t="str">
            <v>Escobas, Cepillos, Trapeadores Y Esponja</v>
          </cell>
        </row>
        <row r="18">
          <cell r="A18" t="str">
            <v>Guantes de Seguridad Industrial</v>
          </cell>
          <cell r="B18" t="str">
            <v>Unidad</v>
          </cell>
          <cell r="C18" t="str">
            <v>1.56.2</v>
          </cell>
          <cell r="D18" t="str">
            <v>Escobas, Cepillos, Trapeadores Y Esponja</v>
          </cell>
        </row>
        <row r="19">
          <cell r="A19" t="str">
            <v>Axion crema gigante</v>
          </cell>
          <cell r="B19" t="str">
            <v>COCA X 500 GR</v>
          </cell>
          <cell r="C19" t="str">
            <v>1.56.3</v>
          </cell>
          <cell r="D19" t="str">
            <v>Compuestos Preparados Para Limpieza Y Pu</v>
          </cell>
        </row>
        <row r="20">
          <cell r="A20" t="str">
            <v>Jabón líquido para manos X GALÓN</v>
          </cell>
          <cell r="B20" t="str">
            <v>GALON</v>
          </cell>
          <cell r="C20" t="str">
            <v>1.56.3</v>
          </cell>
          <cell r="D20" t="str">
            <v>Compuestos Preparados Para Limpieza Y Pu</v>
          </cell>
        </row>
        <row r="21">
          <cell r="A21" t="str">
            <v>kankio</v>
          </cell>
          <cell r="B21" t="str">
            <v>Unidad</v>
          </cell>
          <cell r="C21" t="str">
            <v>1.56.3</v>
          </cell>
          <cell r="D21" t="str">
            <v>Compuestos Preparados Para Limpieza Y Pu</v>
          </cell>
        </row>
        <row r="22">
          <cell r="A22" t="str">
            <v xml:space="preserve">Limpiones en tela toalla </v>
          </cell>
          <cell r="B22" t="str">
            <v>und</v>
          </cell>
          <cell r="C22" t="str">
            <v>1.56.2</v>
          </cell>
          <cell r="D22" t="str">
            <v>Escobas, Cepillos, Trapeadores Y Esponja</v>
          </cell>
        </row>
        <row r="23">
          <cell r="A23" t="str">
            <v>Lustramuebles  X 500 cc poliflor</v>
          </cell>
          <cell r="B23" t="str">
            <v>FRASCO X 150 GR</v>
          </cell>
          <cell r="C23" t="str">
            <v>1.56.3</v>
          </cell>
          <cell r="D23" t="str">
            <v>Compuestos Preparados Para Limpieza Y Pu</v>
          </cell>
        </row>
        <row r="24">
          <cell r="A24" t="str">
            <v>Mechas para trapero</v>
          </cell>
          <cell r="B24" t="str">
            <v>Unidad</v>
          </cell>
          <cell r="C24" t="str">
            <v>1.56.2</v>
          </cell>
          <cell r="D24" t="str">
            <v>Escobas, Cepillos, Trapeadores Y Esponja</v>
          </cell>
        </row>
        <row r="25">
          <cell r="A25" t="str">
            <v>Papel higiénico</v>
          </cell>
          <cell r="B25" t="str">
            <v>rollo x 50 mts</v>
          </cell>
          <cell r="C25" t="str">
            <v>1.61.4</v>
          </cell>
          <cell r="D25" t="str">
            <v>Productos de papel para tocador.</v>
          </cell>
        </row>
        <row r="26">
          <cell r="A26" t="str">
            <v>Papeleras Plasticas</v>
          </cell>
          <cell r="B26" t="str">
            <v>Unidad</v>
          </cell>
          <cell r="C26" t="str">
            <v>1.49.4</v>
          </cell>
          <cell r="D26" t="str">
            <v>Recipientes</v>
          </cell>
        </row>
        <row r="27">
          <cell r="A27" t="str">
            <v>Tapabocas</v>
          </cell>
          <cell r="B27" t="str">
            <v>Unidad</v>
          </cell>
          <cell r="C27" t="str">
            <v>1.56.2</v>
          </cell>
          <cell r="D27" t="str">
            <v>Escobas, Cepillos, Trapeadores Y Esponja</v>
          </cell>
        </row>
        <row r="28">
          <cell r="A28" t="str">
            <v xml:space="preserve">Toalla manos para dispensador </v>
          </cell>
          <cell r="B28" t="str">
            <v>paquete x 150 und</v>
          </cell>
          <cell r="C28" t="str">
            <v>1.61.4</v>
          </cell>
          <cell r="D28" t="str">
            <v>Productos de papel para tocador.</v>
          </cell>
        </row>
        <row r="31">
          <cell r="A31" t="str">
            <v xml:space="preserve">PRODUCTOS DE CAFETERIA     </v>
          </cell>
        </row>
        <row r="32">
          <cell r="A32" t="str">
            <v>Azúcar (caja x 560 cubos)</v>
          </cell>
          <cell r="B32" t="str">
            <v>caja x 560 cubos</v>
          </cell>
          <cell r="C32" t="str">
            <v>1.64.5</v>
          </cell>
          <cell r="D32" t="str">
            <v>Azucar, confiteria y nueces.</v>
          </cell>
        </row>
        <row r="33">
          <cell r="A33" t="str">
            <v>Café</v>
          </cell>
          <cell r="B33" t="str">
            <v>LIBRAS</v>
          </cell>
          <cell r="C33" t="str">
            <v>1.64.11</v>
          </cell>
          <cell r="D33" t="str">
            <v>Cafe, te, chocolate y aromatica</v>
          </cell>
        </row>
        <row r="34">
          <cell r="A34" t="str">
            <v>Caja para archivo l-200</v>
          </cell>
          <cell r="B34" t="str">
            <v>Unidad</v>
          </cell>
          <cell r="C34" t="str">
            <v>1.52.1</v>
          </cell>
          <cell r="D34" t="str">
            <v>Suministros De Oficina</v>
          </cell>
        </row>
        <row r="35">
          <cell r="A35" t="str">
            <v>Mezclador para tinto paquete x 1000 unid.</v>
          </cell>
          <cell r="B35" t="str">
            <v>PAQUETE</v>
          </cell>
          <cell r="C35" t="str">
            <v>1.50.5</v>
          </cell>
          <cell r="D35" t="str">
            <v>Articulos para la mesa.</v>
          </cell>
        </row>
        <row r="36">
          <cell r="A36" t="str">
            <v>Vasos desechables 6 onzas</v>
          </cell>
          <cell r="B36" t="str">
            <v>Unidad</v>
          </cell>
          <cell r="C36" t="str">
            <v>1.50.5</v>
          </cell>
          <cell r="D36" t="str">
            <v>Articulos para la mesa</v>
          </cell>
        </row>
        <row r="39">
          <cell r="A39" t="str">
            <v>PAPELERIA, UTILES DE ESCRITORIO Y OFICINA</v>
          </cell>
        </row>
        <row r="40">
          <cell r="A40" t="str">
            <v>Acetatos para fotocopiadora e impr. laser</v>
          </cell>
          <cell r="B40" t="str">
            <v>Unidad</v>
          </cell>
          <cell r="C40" t="str">
            <v>1.52.1</v>
          </cell>
          <cell r="D40" t="str">
            <v>Suministros De Oficina</v>
          </cell>
        </row>
        <row r="41">
          <cell r="A41" t="str">
            <v>Adhesivos post-it</v>
          </cell>
          <cell r="B41" t="str">
            <v>Taco x 100 hojas</v>
          </cell>
          <cell r="C41" t="str">
            <v>1.52.1</v>
          </cell>
          <cell r="D41" t="str">
            <v>Suministros De Oficina</v>
          </cell>
        </row>
        <row r="42">
          <cell r="A42" t="str">
            <v>Anillo plastico de 18 mm</v>
          </cell>
          <cell r="B42" t="str">
            <v>Paquete x 10 und</v>
          </cell>
          <cell r="C42" t="str">
            <v>1.52.1</v>
          </cell>
          <cell r="D42" t="str">
            <v>Suministros De Oficina</v>
          </cell>
        </row>
        <row r="43">
          <cell r="A43" t="str">
            <v>Anillo plastico de 28 mm</v>
          </cell>
          <cell r="B43" t="str">
            <v>Paquete x 10 und</v>
          </cell>
          <cell r="C43" t="str">
            <v>1.52.1</v>
          </cell>
          <cell r="D43" t="str">
            <v>Suministros De Oficina</v>
          </cell>
        </row>
        <row r="44">
          <cell r="A44" t="str">
            <v>anillo plastico de 15 mm</v>
          </cell>
          <cell r="B44" t="str">
            <v>Paquete x 10 und</v>
          </cell>
          <cell r="C44" t="str">
            <v>1.52.1</v>
          </cell>
          <cell r="D44" t="str">
            <v>Suministros De Oficina</v>
          </cell>
        </row>
        <row r="45">
          <cell r="A45" t="str">
            <v>Anillo plastico de 32 mm</v>
          </cell>
          <cell r="B45" t="str">
            <v>Paquete x 10 und</v>
          </cell>
          <cell r="C45" t="str">
            <v>1.52.1</v>
          </cell>
          <cell r="D45" t="str">
            <v>Suministros De Oficina</v>
          </cell>
        </row>
        <row r="46">
          <cell r="A46" t="str">
            <v>Bandas de caucho</v>
          </cell>
          <cell r="B46" t="str">
            <v>caja x 25 und</v>
          </cell>
          <cell r="C46" t="str">
            <v>1.52.1</v>
          </cell>
          <cell r="D46" t="str">
            <v>Suministros De Oficina</v>
          </cell>
        </row>
        <row r="47">
          <cell r="A47" t="str">
            <v>Borrador lápiz escobilla</v>
          </cell>
          <cell r="B47" t="str">
            <v>Unidad</v>
          </cell>
          <cell r="C47" t="str">
            <v>1.52.1</v>
          </cell>
          <cell r="D47" t="str">
            <v>Suministros De Oficina</v>
          </cell>
        </row>
        <row r="48">
          <cell r="A48" t="str">
            <v>Borrador de nata</v>
          </cell>
          <cell r="B48" t="str">
            <v>UNIDAD</v>
          </cell>
          <cell r="C48" t="str">
            <v>1.52.1</v>
          </cell>
          <cell r="D48" t="str">
            <v>Suministros De Oficina</v>
          </cell>
        </row>
        <row r="49">
          <cell r="A49" t="str">
            <v>Borrador para tablero acrílico</v>
          </cell>
          <cell r="B49" t="str">
            <v>Unidad</v>
          </cell>
          <cell r="C49" t="str">
            <v>1.52.1</v>
          </cell>
          <cell r="D49" t="str">
            <v>Suministros De Oficina</v>
          </cell>
        </row>
        <row r="50">
          <cell r="A50" t="str">
            <v>Cabuya delgada</v>
          </cell>
          <cell r="B50" t="str">
            <v>Unidad</v>
          </cell>
        </row>
        <row r="51">
          <cell r="A51" t="str">
            <v xml:space="preserve">Cajas de CDWRITER marca Sony </v>
          </cell>
          <cell r="B51" t="str">
            <v>CAJA</v>
          </cell>
          <cell r="C51" t="str">
            <v>1.52.1</v>
          </cell>
          <cell r="D51" t="str">
            <v>Suministros De Oficina</v>
          </cell>
        </row>
        <row r="52">
          <cell r="A52" t="str">
            <v>Carnet Tipo Tarjeta de credito y portacarnet</v>
          </cell>
          <cell r="B52" t="str">
            <v>Unidad</v>
          </cell>
          <cell r="C52" t="str">
            <v>1.52.1</v>
          </cell>
          <cell r="D52" t="str">
            <v>Suministros De Oficina</v>
          </cell>
        </row>
        <row r="53">
          <cell r="A53" t="str">
            <v>Cartulina Opalina</v>
          </cell>
          <cell r="B53" t="str">
            <v>Unidad</v>
          </cell>
          <cell r="C53" t="str">
            <v>1.52.1</v>
          </cell>
          <cell r="D53" t="str">
            <v>Suministros De Oficina</v>
          </cell>
        </row>
        <row r="54">
          <cell r="A54" t="str">
            <v>Cartulina plastificada carta</v>
          </cell>
          <cell r="B54" t="str">
            <v>Unidad</v>
          </cell>
          <cell r="C54" t="str">
            <v>1.52.1</v>
          </cell>
          <cell r="D54" t="str">
            <v>Suministros De Oficina</v>
          </cell>
        </row>
        <row r="55">
          <cell r="A55" t="str">
            <v>Cartulina plastificada oficio</v>
          </cell>
          <cell r="B55" t="str">
            <v>Unidad</v>
          </cell>
          <cell r="C55" t="str">
            <v>1.52.1</v>
          </cell>
          <cell r="D55" t="str">
            <v>Suministros De Oficina</v>
          </cell>
        </row>
        <row r="56">
          <cell r="A56" t="str">
            <v>Cartulina tamaño carta</v>
          </cell>
          <cell r="B56" t="str">
            <v>Unidad</v>
          </cell>
          <cell r="C56" t="str">
            <v>1.52.1</v>
          </cell>
          <cell r="D56" t="str">
            <v>Suministros De Oficina</v>
          </cell>
        </row>
        <row r="57">
          <cell r="A57" t="str">
            <v>Cartulina tamaño oficio</v>
          </cell>
          <cell r="B57" t="str">
            <v>Unidad</v>
          </cell>
        </row>
        <row r="58">
          <cell r="A58" t="str">
            <v>Cassete para video Hi8 filmadora P6-120MP NTSC 106m</v>
          </cell>
          <cell r="B58" t="str">
            <v>Unidad</v>
          </cell>
          <cell r="C58" t="str">
            <v>1.52.1</v>
          </cell>
          <cell r="D58" t="str">
            <v>Suministros De Oficina</v>
          </cell>
        </row>
        <row r="59">
          <cell r="A59" t="str">
            <v>Cassette Betacam 30 minutos</v>
          </cell>
          <cell r="B59" t="str">
            <v>Unidad</v>
          </cell>
          <cell r="C59" t="str">
            <v>1.52.1</v>
          </cell>
          <cell r="D59" t="str">
            <v>Suministros De Oficina</v>
          </cell>
        </row>
        <row r="60">
          <cell r="A60" t="str">
            <v>Cassette Betacam 60 minutos</v>
          </cell>
          <cell r="B60" t="str">
            <v>Unidad</v>
          </cell>
          <cell r="C60" t="str">
            <v>1.52.1</v>
          </cell>
          <cell r="D60" t="str">
            <v>Suministros De Oficina</v>
          </cell>
        </row>
        <row r="61">
          <cell r="A61" t="str">
            <v xml:space="preserve">Cassettes para VHS SONY T-120 </v>
          </cell>
          <cell r="B61" t="str">
            <v>Unidad</v>
          </cell>
          <cell r="C61" t="str">
            <v>1.52.1</v>
          </cell>
          <cell r="D61" t="str">
            <v>Suministros De Oficina</v>
          </cell>
        </row>
        <row r="62">
          <cell r="A62" t="str">
            <v>Cassette grabadora 60 minutos</v>
          </cell>
          <cell r="B62" t="str">
            <v>Unidad</v>
          </cell>
          <cell r="C62" t="str">
            <v>1.52.1</v>
          </cell>
          <cell r="D62" t="str">
            <v>Suministros De Oficina</v>
          </cell>
        </row>
        <row r="63">
          <cell r="A63" t="str">
            <v>Cds</v>
          </cell>
          <cell r="B63" t="str">
            <v>caja</v>
          </cell>
          <cell r="C63" t="str">
            <v>1.52.1</v>
          </cell>
          <cell r="D63" t="str">
            <v>Suministros De Oficina</v>
          </cell>
        </row>
        <row r="64">
          <cell r="A64" t="str">
            <v>CD-R</v>
          </cell>
          <cell r="B64" t="str">
            <v>Unidad</v>
          </cell>
          <cell r="C64" t="str">
            <v>1.52.1</v>
          </cell>
          <cell r="D64" t="str">
            <v>Suministros De Oficina</v>
          </cell>
        </row>
        <row r="65">
          <cell r="A65" t="str">
            <v>CD-RW para backup</v>
          </cell>
          <cell r="B65" t="str">
            <v>Unidad</v>
          </cell>
          <cell r="C65" t="str">
            <v>1.52.1</v>
          </cell>
          <cell r="D65" t="str">
            <v>Suministros De Oficina</v>
          </cell>
        </row>
        <row r="66">
          <cell r="A66" t="str">
            <v>Chinches X 50 unidades</v>
          </cell>
          <cell r="B66" t="str">
            <v>CAJA</v>
          </cell>
          <cell r="C66" t="str">
            <v>1.52.1</v>
          </cell>
          <cell r="D66" t="str">
            <v>Suministros De Oficina</v>
          </cell>
        </row>
        <row r="67">
          <cell r="A67" t="str">
            <v>Cinta de enmascarar angosta</v>
          </cell>
          <cell r="B67" t="str">
            <v>ROLLO DE 1/2"X 32 MTS</v>
          </cell>
          <cell r="C67" t="str">
            <v>1.52.1</v>
          </cell>
          <cell r="D67" t="str">
            <v>Suministros De Oficina</v>
          </cell>
        </row>
        <row r="68">
          <cell r="A68" t="str">
            <v>Cinta de enmascarar ancha</v>
          </cell>
          <cell r="B68" t="str">
            <v>ROLLO DE 1"X 32 MTS</v>
          </cell>
          <cell r="C68" t="str">
            <v>1.52.1</v>
          </cell>
          <cell r="D68" t="str">
            <v>Suministros De Oficina</v>
          </cell>
        </row>
        <row r="69">
          <cell r="A69" t="str">
            <v xml:space="preserve">Cinta de transparencias c3968a </v>
          </cell>
          <cell r="B69" t="str">
            <v>Unidad</v>
          </cell>
          <cell r="C69" t="str">
            <v>1.52.1</v>
          </cell>
          <cell r="D69" t="str">
            <v>Suministros De Oficina</v>
          </cell>
        </row>
        <row r="70">
          <cell r="A70" t="str">
            <v>Cinta Impresora Unisys LP-800</v>
          </cell>
          <cell r="B70" t="str">
            <v>UNIDAD</v>
          </cell>
          <cell r="C70" t="str">
            <v>1.52.1</v>
          </cell>
          <cell r="D70" t="str">
            <v>Suministros De Oficina</v>
          </cell>
        </row>
        <row r="71">
          <cell r="A71" t="str">
            <v>Cinta mágica 3/4" X 36 YARDAS</v>
          </cell>
          <cell r="B71" t="str">
            <v>ROLLO DE 1/2"X 32 MTS</v>
          </cell>
          <cell r="C71" t="str">
            <v>1.52.1</v>
          </cell>
          <cell r="D71" t="str">
            <v>Suministros De Oficina</v>
          </cell>
        </row>
        <row r="72">
          <cell r="A72" t="str">
            <v>Cinta Olivetti et 2300/2700</v>
          </cell>
          <cell r="B72" t="str">
            <v>Unidad</v>
          </cell>
          <cell r="C72" t="str">
            <v>1.52.1</v>
          </cell>
          <cell r="D72" t="str">
            <v>Suministros De Oficina</v>
          </cell>
        </row>
        <row r="73">
          <cell r="A73" t="str">
            <v>Cinta para calculadora</v>
          </cell>
          <cell r="B73" t="str">
            <v>rollo x 50 mts</v>
          </cell>
          <cell r="C73" t="str">
            <v>1.52.1</v>
          </cell>
          <cell r="D73" t="str">
            <v>Suministros De Oficina</v>
          </cell>
        </row>
        <row r="74">
          <cell r="A74" t="str">
            <v>Cinta para Backup 4mm DAT de 125</v>
          </cell>
          <cell r="B74" t="str">
            <v>Unidad</v>
          </cell>
          <cell r="C74" t="str">
            <v>1.52.1</v>
          </cell>
          <cell r="D74" t="str">
            <v>Suministros De Oficina</v>
          </cell>
        </row>
        <row r="75">
          <cell r="A75" t="str">
            <v>Cinta para impresora Epson LQ- 2170 / 2070</v>
          </cell>
          <cell r="B75" t="str">
            <v>Unidad</v>
          </cell>
          <cell r="C75" t="str">
            <v>1.52.1</v>
          </cell>
          <cell r="D75" t="str">
            <v>Suministros De Oficina</v>
          </cell>
        </row>
        <row r="76">
          <cell r="A76" t="str">
            <v>Cinta para impresora Epson LQ-1070 / 1170</v>
          </cell>
          <cell r="B76" t="str">
            <v>Unidad</v>
          </cell>
          <cell r="C76" t="str">
            <v>1.52.1</v>
          </cell>
          <cell r="D76" t="str">
            <v>Suministros De Oficina</v>
          </cell>
        </row>
        <row r="77">
          <cell r="A77" t="str">
            <v>Cinta pegante para empaque</v>
          </cell>
          <cell r="B77" t="str">
            <v>ROLLO DE 2"X 32 MTS</v>
          </cell>
          <cell r="C77" t="str">
            <v>1.52.1</v>
          </cell>
          <cell r="D77" t="str">
            <v>Suministros De Oficina</v>
          </cell>
        </row>
        <row r="78">
          <cell r="A78" t="str">
            <v>Cinta pegante transparente</v>
          </cell>
          <cell r="B78" t="str">
            <v>ROLLO</v>
          </cell>
          <cell r="C78" t="str">
            <v>1.52.1</v>
          </cell>
          <cell r="D78" t="str">
            <v>Suministros De Oficina</v>
          </cell>
        </row>
        <row r="79">
          <cell r="A79" t="str">
            <v>Corrector líquido X 30 Grms</v>
          </cell>
          <cell r="B79" t="str">
            <v>FRASCO X 22 ML</v>
          </cell>
          <cell r="C79" t="str">
            <v>1.52.1</v>
          </cell>
          <cell r="D79" t="str">
            <v>Suministros De Oficina</v>
          </cell>
        </row>
        <row r="80">
          <cell r="A80" t="str">
            <v>Cortador para papel L-200</v>
          </cell>
          <cell r="B80" t="str">
            <v>UNIDAD</v>
          </cell>
          <cell r="C80" t="str">
            <v>1.52.1</v>
          </cell>
          <cell r="D80" t="str">
            <v>Suministros De Oficina</v>
          </cell>
        </row>
        <row r="81">
          <cell r="A81" t="str">
            <v xml:space="preserve">Cosedora </v>
          </cell>
          <cell r="B81" t="str">
            <v>UNIDAD</v>
          </cell>
          <cell r="C81" t="str">
            <v>1.52.2</v>
          </cell>
          <cell r="D81" t="str">
            <v>Elementos Y Accesorios De Oficina</v>
          </cell>
        </row>
        <row r="82">
          <cell r="A82" t="str">
            <v>Cuchilla para cortador L-100</v>
          </cell>
          <cell r="B82" t="str">
            <v>Unidad</v>
          </cell>
          <cell r="C82" t="str">
            <v>1.52.1</v>
          </cell>
          <cell r="D82" t="str">
            <v>Suministros De Oficina</v>
          </cell>
        </row>
        <row r="83">
          <cell r="A83" t="str">
            <v>Cuchilla para cortador L-200</v>
          </cell>
          <cell r="B83" t="str">
            <v>UNIDAD</v>
          </cell>
          <cell r="C83" t="str">
            <v>1.52.1</v>
          </cell>
          <cell r="D83" t="str">
            <v>Suministros De Oficina</v>
          </cell>
        </row>
        <row r="84">
          <cell r="A84" t="str">
            <v>Disco Optico marca Sony de 640 MB</v>
          </cell>
          <cell r="B84" t="str">
            <v>Unidad</v>
          </cell>
          <cell r="C84" t="str">
            <v>1.47.2</v>
          </cell>
          <cell r="D84" t="str">
            <v>Periferico</v>
          </cell>
        </row>
        <row r="85">
          <cell r="A85" t="str">
            <v>Diskette 3.5 HD 1.44 Mb (CAJA X 10 )</v>
          </cell>
          <cell r="B85" t="str">
            <v>caja x 10 und</v>
          </cell>
          <cell r="C85" t="str">
            <v>1.52.1</v>
          </cell>
          <cell r="D85" t="str">
            <v>Suministros De Oficina</v>
          </cell>
        </row>
        <row r="86">
          <cell r="A86" t="str">
            <v>Disolvente para corrector</v>
          </cell>
          <cell r="B86" t="str">
            <v>FRASCO X 22 ML</v>
          </cell>
        </row>
        <row r="87">
          <cell r="A87" t="str">
            <v>Escuadras Biseladas</v>
          </cell>
          <cell r="B87" t="str">
            <v>Unidad</v>
          </cell>
        </row>
        <row r="88">
          <cell r="A88" t="str">
            <v>Esfero  negro</v>
          </cell>
          <cell r="B88" t="str">
            <v>Unidad</v>
          </cell>
          <cell r="C88" t="str">
            <v>1.52.1</v>
          </cell>
          <cell r="D88" t="str">
            <v>Suministros De Oficina</v>
          </cell>
        </row>
        <row r="89">
          <cell r="A89" t="str">
            <v>Esfero rojo</v>
          </cell>
          <cell r="B89" t="str">
            <v>UNIDAD</v>
          </cell>
          <cell r="C89" t="str">
            <v>1.52.1</v>
          </cell>
          <cell r="D89" t="str">
            <v>Suministros De Oficina</v>
          </cell>
        </row>
        <row r="90">
          <cell r="A90" t="str">
            <v>Fibra de naylon polipropileno</v>
          </cell>
          <cell r="B90" t="str">
            <v>Unidad</v>
          </cell>
        </row>
        <row r="91">
          <cell r="A91" t="str">
            <v>Fechador</v>
          </cell>
          <cell r="B91" t="str">
            <v>Unidad</v>
          </cell>
        </row>
        <row r="92">
          <cell r="A92" t="str">
            <v>Fólder AZ Oficio</v>
          </cell>
          <cell r="B92" t="str">
            <v>Unidad</v>
          </cell>
          <cell r="C92" t="str">
            <v>1.52.1</v>
          </cell>
          <cell r="D92" t="str">
            <v>Suministros De Oficina</v>
          </cell>
        </row>
        <row r="93">
          <cell r="A93" t="str">
            <v>Fólder celuguía horizontal oficio</v>
          </cell>
          <cell r="B93" t="str">
            <v>Unidad</v>
          </cell>
          <cell r="C93" t="str">
            <v>1.52.1</v>
          </cell>
          <cell r="D93" t="str">
            <v>Suministros De Oficina</v>
          </cell>
        </row>
        <row r="94">
          <cell r="A94" t="str">
            <v>Fólder celuguía vertical oficio</v>
          </cell>
          <cell r="B94" t="str">
            <v>Unidad</v>
          </cell>
          <cell r="C94" t="str">
            <v>1.52.1</v>
          </cell>
          <cell r="D94" t="str">
            <v>Suministros De Oficina</v>
          </cell>
        </row>
        <row r="95">
          <cell r="A95" t="str">
            <v xml:space="preserve">Fólder colgante </v>
          </cell>
          <cell r="B95" t="str">
            <v>Unidad</v>
          </cell>
          <cell r="C95" t="str">
            <v>1.52.1</v>
          </cell>
          <cell r="D95" t="str">
            <v>Suministros De Oficina</v>
          </cell>
        </row>
        <row r="96">
          <cell r="A96" t="str">
            <v>Fólder en cartón yute de 900 grs. con fuelle</v>
          </cell>
          <cell r="B96" t="str">
            <v>Unidad</v>
          </cell>
          <cell r="C96" t="str">
            <v>1.52.1</v>
          </cell>
          <cell r="D96" t="str">
            <v>Suministros De Oficina</v>
          </cell>
        </row>
        <row r="97">
          <cell r="A97" t="str">
            <v>Formulario de declaracion de impuestos sobre vehiculos</v>
          </cell>
          <cell r="B97" t="str">
            <v>Unidad</v>
          </cell>
          <cell r="C97" t="str">
            <v>1.52.1</v>
          </cell>
          <cell r="D97" t="str">
            <v>Suministros De Oficina</v>
          </cell>
        </row>
        <row r="98">
          <cell r="A98" t="str">
            <v>Formulario retefuente</v>
          </cell>
          <cell r="B98" t="str">
            <v>Unidad</v>
          </cell>
          <cell r="C98" t="str">
            <v>1.52.1</v>
          </cell>
          <cell r="D98" t="str">
            <v>Suministros De Oficina</v>
          </cell>
        </row>
        <row r="99">
          <cell r="A99" t="str">
            <v>Formulario unico nal de transporte</v>
          </cell>
          <cell r="B99" t="str">
            <v>Unidad</v>
          </cell>
          <cell r="C99" t="str">
            <v>1.52.1</v>
          </cell>
          <cell r="D99" t="str">
            <v>Suministros De Oficina</v>
          </cell>
        </row>
        <row r="100">
          <cell r="A100" t="str">
            <v>Formulario Predial Unificado</v>
          </cell>
          <cell r="B100" t="str">
            <v>Unidad</v>
          </cell>
          <cell r="C100" t="str">
            <v>1.52.2</v>
          </cell>
          <cell r="D100" t="str">
            <v>Suministros De Oficina</v>
          </cell>
        </row>
        <row r="101">
          <cell r="A101" t="str">
            <v>Formulario retefuente</v>
          </cell>
          <cell r="B101" t="str">
            <v>Unidad</v>
          </cell>
          <cell r="C101" t="str">
            <v>1.52.1</v>
          </cell>
          <cell r="D101" t="str">
            <v>Suministros De Oficina</v>
          </cell>
        </row>
        <row r="102">
          <cell r="A102" t="str">
            <v>Formulario Certificado Ingresos y retenciones</v>
          </cell>
          <cell r="B102" t="str">
            <v>Unidad</v>
          </cell>
          <cell r="C102" t="str">
            <v>1.52.1</v>
          </cell>
          <cell r="D102" t="str">
            <v>Suministros De Oficina</v>
          </cell>
        </row>
        <row r="103">
          <cell r="A103" t="str">
            <v xml:space="preserve">Formulario impuestos de vehiculos </v>
          </cell>
          <cell r="B103" t="str">
            <v>Unidad</v>
          </cell>
          <cell r="C103" t="str">
            <v>1.52.1</v>
          </cell>
          <cell r="D103" t="str">
            <v>Suministros De Oficina</v>
          </cell>
        </row>
        <row r="104">
          <cell r="A104" t="str">
            <v>Certificados</v>
          </cell>
          <cell r="B104" t="str">
            <v>Unidad</v>
          </cell>
          <cell r="C104" t="str">
            <v>1.52.1</v>
          </cell>
          <cell r="D104" t="str">
            <v>Suministros De Oficina</v>
          </cell>
        </row>
        <row r="105">
          <cell r="A105" t="str">
            <v>Ganchos velobind</v>
          </cell>
          <cell r="B105" t="str">
            <v>caja x 100 und</v>
          </cell>
          <cell r="C105" t="str">
            <v>1.52.1</v>
          </cell>
          <cell r="D105" t="str">
            <v>Suministros De Oficina</v>
          </cell>
        </row>
        <row r="106">
          <cell r="A106" t="str">
            <v>Folder para legajar 3 argollas 1 pulg.</v>
          </cell>
          <cell r="B106" t="str">
            <v>UNIDAD</v>
          </cell>
          <cell r="C106" t="str">
            <v>1.52.1</v>
          </cell>
          <cell r="D106" t="str">
            <v>Suministros De Oficina</v>
          </cell>
        </row>
        <row r="107">
          <cell r="A107" t="str">
            <v>Ganchos clips  Ref C2 X 100</v>
          </cell>
          <cell r="B107" t="str">
            <v>caja x 100 und</v>
          </cell>
          <cell r="C107" t="str">
            <v>1.52.1</v>
          </cell>
          <cell r="D107" t="str">
            <v>Suministros De Oficina</v>
          </cell>
        </row>
        <row r="108">
          <cell r="A108" t="str">
            <v>Ganchos mariposa</v>
          </cell>
          <cell r="B108" t="str">
            <v>caja x 50 und</v>
          </cell>
        </row>
        <row r="109">
          <cell r="A109" t="str">
            <v>Ganchos para cosedora semi-industrial</v>
          </cell>
          <cell r="B109" t="str">
            <v>caja x 1000 und</v>
          </cell>
        </row>
        <row r="110">
          <cell r="A110" t="str">
            <v>Ganchos para cosedora standar</v>
          </cell>
          <cell r="B110" t="str">
            <v>caja x 1000 und</v>
          </cell>
          <cell r="C110" t="str">
            <v>1.52.1</v>
          </cell>
          <cell r="D110" t="str">
            <v>Suministros De Oficina</v>
          </cell>
        </row>
        <row r="111">
          <cell r="A111" t="str">
            <v>Ganchos para legajar 20 JGOS X 3 PCS.</v>
          </cell>
          <cell r="B111" t="str">
            <v>caja x 20 pares</v>
          </cell>
          <cell r="C111" t="str">
            <v>1.52.1</v>
          </cell>
          <cell r="D111" t="str">
            <v>Suministros De Oficina</v>
          </cell>
        </row>
        <row r="112">
          <cell r="A112" t="str">
            <v>Guías alfabéticas plastificadas</v>
          </cell>
          <cell r="B112" t="str">
            <v>Unidad</v>
          </cell>
          <cell r="C112" t="str">
            <v>1.52.1</v>
          </cell>
          <cell r="D112" t="str">
            <v>Suministros De Oficina</v>
          </cell>
        </row>
        <row r="113">
          <cell r="A113" t="str">
            <v>Lápices negros</v>
          </cell>
          <cell r="B113" t="str">
            <v>Unidad</v>
          </cell>
          <cell r="C113" t="str">
            <v>1.52.1</v>
          </cell>
          <cell r="D113" t="str">
            <v>Suministros De Oficina</v>
          </cell>
        </row>
        <row r="114">
          <cell r="A114" t="str">
            <v>Lápices azules</v>
          </cell>
          <cell r="B114" t="str">
            <v>Unidad</v>
          </cell>
          <cell r="C114" t="str">
            <v>1.52.1</v>
          </cell>
          <cell r="D114" t="str">
            <v>Suministros De Oficina</v>
          </cell>
        </row>
        <row r="115">
          <cell r="A115" t="str">
            <v>Lápices rojos</v>
          </cell>
          <cell r="B115" t="str">
            <v>Unidad</v>
          </cell>
          <cell r="C115" t="str">
            <v>1.52.1</v>
          </cell>
          <cell r="D115" t="str">
            <v>Suministros De Oficina</v>
          </cell>
        </row>
        <row r="116">
          <cell r="A116" t="str">
            <v>Lápices verdes</v>
          </cell>
          <cell r="B116" t="str">
            <v>Unidad</v>
          </cell>
          <cell r="C116" t="str">
            <v>1.52.1</v>
          </cell>
          <cell r="D116" t="str">
            <v>Suministros De Oficina</v>
          </cell>
        </row>
        <row r="117">
          <cell r="A117" t="str">
            <v>Libreta amarilla rayada</v>
          </cell>
          <cell r="B117" t="str">
            <v>Unidad</v>
          </cell>
          <cell r="C117" t="str">
            <v>1.52.1</v>
          </cell>
          <cell r="D117" t="str">
            <v>Suministros De Oficina</v>
          </cell>
        </row>
        <row r="118">
          <cell r="A118" t="str">
            <v>Libreta bond oficio</v>
          </cell>
          <cell r="B118" t="str">
            <v>Unidad</v>
          </cell>
          <cell r="C118" t="str">
            <v>1.52.1</v>
          </cell>
          <cell r="D118" t="str">
            <v>Suministros De Oficina</v>
          </cell>
        </row>
        <row r="119">
          <cell r="A119" t="str">
            <v>Libreta borrador carta</v>
          </cell>
          <cell r="B119" t="str">
            <v>Unidad</v>
          </cell>
          <cell r="C119" t="str">
            <v>1.52.1</v>
          </cell>
          <cell r="D119" t="str">
            <v>Suministros De Oficina</v>
          </cell>
        </row>
        <row r="120">
          <cell r="A120" t="str">
            <v>Libreta borrador oficio</v>
          </cell>
          <cell r="B120" t="str">
            <v>Unidad</v>
          </cell>
          <cell r="C120" t="str">
            <v>1.52.1</v>
          </cell>
          <cell r="D120" t="str">
            <v>Suministros De Oficina</v>
          </cell>
        </row>
        <row r="121">
          <cell r="A121" t="str">
            <v>Libreta taquigrafía</v>
          </cell>
          <cell r="B121" t="str">
            <v>Unidad</v>
          </cell>
          <cell r="C121" t="str">
            <v>1.52.1</v>
          </cell>
          <cell r="D121" t="str">
            <v>Suministros De Oficina</v>
          </cell>
        </row>
        <row r="122">
          <cell r="A122" t="str">
            <v>Libretas de análisis contabilidad 7 y 3 columnas</v>
          </cell>
          <cell r="B122" t="str">
            <v>Unidad</v>
          </cell>
          <cell r="C122" t="str">
            <v>1.52.1</v>
          </cell>
          <cell r="D122" t="str">
            <v>Suministros De Oficina</v>
          </cell>
        </row>
        <row r="123">
          <cell r="A123" t="str">
            <v>Libro auxiliar contabilidad 3 columnas</v>
          </cell>
          <cell r="B123" t="str">
            <v>Unidad</v>
          </cell>
          <cell r="C123" t="str">
            <v>1.52.1</v>
          </cell>
          <cell r="D123" t="str">
            <v>Suministros De Oficina</v>
          </cell>
        </row>
        <row r="124">
          <cell r="A124" t="str">
            <v>Libro para radicar correspondencia</v>
          </cell>
          <cell r="B124" t="str">
            <v>Unidad</v>
          </cell>
          <cell r="C124" t="str">
            <v>1.52.1</v>
          </cell>
          <cell r="D124" t="str">
            <v>Suministros De Oficina</v>
          </cell>
        </row>
        <row r="125">
          <cell r="A125" t="str">
            <v>Marbetes</v>
          </cell>
          <cell r="B125" t="str">
            <v>paquete x 10 und</v>
          </cell>
          <cell r="C125" t="str">
            <v>1.52.1</v>
          </cell>
          <cell r="D125" t="str">
            <v>Suministros De Oficina</v>
          </cell>
        </row>
        <row r="126">
          <cell r="A126" t="str">
            <v>Marcadores borrables</v>
          </cell>
          <cell r="B126" t="str">
            <v>Unidad</v>
          </cell>
          <cell r="C126" t="str">
            <v>1.52.1</v>
          </cell>
          <cell r="D126" t="str">
            <v>Suministros De Oficina</v>
          </cell>
        </row>
        <row r="127">
          <cell r="A127" t="str">
            <v xml:space="preserve">Marcadores indelebles </v>
          </cell>
          <cell r="B127" t="str">
            <v>Unidad</v>
          </cell>
          <cell r="C127" t="str">
            <v>1.52.1</v>
          </cell>
          <cell r="D127" t="str">
            <v>Suministros De Oficina</v>
          </cell>
        </row>
        <row r="128">
          <cell r="A128" t="str">
            <v>Microcassette Sony MC60</v>
          </cell>
          <cell r="B128" t="str">
            <v>Unidad</v>
          </cell>
          <cell r="C128" t="str">
            <v>1.52.1</v>
          </cell>
          <cell r="D128" t="str">
            <v>Suministros De Oficina</v>
          </cell>
        </row>
        <row r="129">
          <cell r="A129" t="str">
            <v>Minas para portaminas  0.5 EST. X 12</v>
          </cell>
          <cell r="B129" t="str">
            <v>estuche x 10 und</v>
          </cell>
          <cell r="C129" t="str">
            <v>1.52.1</v>
          </cell>
          <cell r="D129" t="str">
            <v>Suministros De Oficina</v>
          </cell>
        </row>
        <row r="130">
          <cell r="A130" t="str">
            <v>Memorando 2003 semanal</v>
          </cell>
          <cell r="B130" t="str">
            <v>Unidad</v>
          </cell>
          <cell r="C130" t="str">
            <v>1.52.1</v>
          </cell>
          <cell r="D130" t="str">
            <v>Suministros De Oficina</v>
          </cell>
        </row>
        <row r="131">
          <cell r="A131" t="str">
            <v>Pad mouse</v>
          </cell>
          <cell r="B131" t="str">
            <v>Unidad</v>
          </cell>
          <cell r="C131" t="str">
            <v>1.52.1</v>
          </cell>
          <cell r="D131" t="str">
            <v>Suministros De Oficina</v>
          </cell>
        </row>
        <row r="132">
          <cell r="A132" t="str">
            <v>Papel bond 75 grs. carta</v>
          </cell>
          <cell r="B132" t="str">
            <v>resma x 500 hojas</v>
          </cell>
          <cell r="C132" t="str">
            <v>1.52.1</v>
          </cell>
          <cell r="D132" t="str">
            <v>Suministros De Oficina</v>
          </cell>
        </row>
        <row r="133">
          <cell r="A133" t="str">
            <v>Papel bond 75 grs. oficio</v>
          </cell>
          <cell r="B133" t="str">
            <v>resma x 500 hojas</v>
          </cell>
          <cell r="C133" t="str">
            <v>1.52.1</v>
          </cell>
          <cell r="D133" t="str">
            <v>Suministros De Oficina</v>
          </cell>
        </row>
        <row r="134">
          <cell r="A134" t="str">
            <v>Papel contac x 20 metros</v>
          </cell>
          <cell r="B134" t="str">
            <v>rollo x 50 mts</v>
          </cell>
          <cell r="C134" t="str">
            <v>1.52.1</v>
          </cell>
          <cell r="D134" t="str">
            <v>Suministros De Oficina</v>
          </cell>
        </row>
        <row r="135">
          <cell r="A135" t="str">
            <v xml:space="preserve">Papel autoadhesivos fotografico epson </v>
          </cell>
          <cell r="B135" t="str">
            <v>Unidad</v>
          </cell>
          <cell r="C135" t="str">
            <v>1.52.1</v>
          </cell>
          <cell r="D135" t="str">
            <v>Suministros De Oficina</v>
          </cell>
        </row>
        <row r="136">
          <cell r="A136" t="str">
            <v>Photopaper calcio tamaño tabloide</v>
          </cell>
          <cell r="B136" t="str">
            <v>Unidad</v>
          </cell>
        </row>
        <row r="137">
          <cell r="A137" t="str">
            <v>Papel cuadriculado doble oficio</v>
          </cell>
          <cell r="B137" t="str">
            <v>paquete x 100 hojas</v>
          </cell>
          <cell r="C137" t="str">
            <v>1.52.1</v>
          </cell>
          <cell r="D137" t="str">
            <v>Suministros De Oficina</v>
          </cell>
        </row>
        <row r="138">
          <cell r="A138" t="str">
            <v>papel kimberly</v>
          </cell>
          <cell r="B138" t="str">
            <v>HOJA</v>
          </cell>
          <cell r="C138" t="str">
            <v>1.52.1</v>
          </cell>
          <cell r="D138" t="str">
            <v>Suministros De Oficina</v>
          </cell>
        </row>
        <row r="139">
          <cell r="A139" t="str">
            <v>Papel Kimberly</v>
          </cell>
          <cell r="B139" t="str">
            <v>resma x 500 hojas</v>
          </cell>
          <cell r="C139" t="str">
            <v>1.52.1</v>
          </cell>
          <cell r="D139" t="str">
            <v>Suministros De Oficina</v>
          </cell>
        </row>
        <row r="140">
          <cell r="A140" t="str">
            <v>Papel F.C. 14 7/8 x 11, 1 parte logo</v>
          </cell>
          <cell r="B140" t="str">
            <v>caja  x 1500 formas</v>
          </cell>
          <cell r="C140" t="str">
            <v>1.52.3</v>
          </cell>
          <cell r="D140" t="str">
            <v>Formas Y Sobres</v>
          </cell>
        </row>
        <row r="141">
          <cell r="A141" t="str">
            <v>Papel F.C. 10 5/8 X 11 a una parte blanco</v>
          </cell>
          <cell r="B141" t="str">
            <v>caja  x 1500 formas</v>
          </cell>
          <cell r="C141" t="str">
            <v>1.52.3</v>
          </cell>
          <cell r="D141" t="str">
            <v>Formas Y Sobres</v>
          </cell>
        </row>
        <row r="142">
          <cell r="A142" t="str">
            <v>Papel F.C. 10 5/8 X 11 a una parte rayado verde</v>
          </cell>
          <cell r="B142" t="str">
            <v>caja  x 1500 formas</v>
          </cell>
          <cell r="C142" t="str">
            <v>1.52.3</v>
          </cell>
          <cell r="D142" t="str">
            <v>Formas Y Sobres</v>
          </cell>
        </row>
        <row r="143">
          <cell r="A143" t="str">
            <v>Papel F.C. 10 5/8 X 11 a dos partes blanco</v>
          </cell>
          <cell r="B143" t="str">
            <v>caja  x 1500 formas</v>
          </cell>
          <cell r="C143" t="str">
            <v>1.52.3</v>
          </cell>
          <cell r="D143" t="str">
            <v>Formas Y Sobres</v>
          </cell>
        </row>
        <row r="144">
          <cell r="A144" t="str">
            <v>Papel F.C. 10 5/8 X 11 a dos partes logo</v>
          </cell>
          <cell r="B144" t="str">
            <v>caja  x 1500 formas</v>
          </cell>
          <cell r="C144" t="str">
            <v>1.52.3</v>
          </cell>
          <cell r="D144" t="str">
            <v>Formas Y Sobres</v>
          </cell>
        </row>
        <row r="145">
          <cell r="A145" t="str">
            <v>Papel F.C. 10 5/8 X 11 a tres partes blanco</v>
          </cell>
          <cell r="B145" t="str">
            <v>caja  x 1500 formas</v>
          </cell>
          <cell r="C145" t="str">
            <v>1.52.3</v>
          </cell>
          <cell r="D145" t="str">
            <v>Formas Y Sobres</v>
          </cell>
        </row>
        <row r="146">
          <cell r="A146" t="str">
            <v>Papel F.C. 10/5/8 X 11 a tres partes logo</v>
          </cell>
          <cell r="B146" t="str">
            <v>caja  x 1500 formas</v>
          </cell>
          <cell r="C146" t="str">
            <v>1.52.3</v>
          </cell>
          <cell r="D146" t="str">
            <v>Formas Y Sobres</v>
          </cell>
        </row>
        <row r="147">
          <cell r="A147" t="str">
            <v>Papel F.C. 10/5/8 X 11 a tres partes logo</v>
          </cell>
          <cell r="B147" t="str">
            <v>caja  x 1500 formas</v>
          </cell>
          <cell r="C147" t="str">
            <v>1.52.3</v>
          </cell>
          <cell r="D147" t="str">
            <v>Formas Y Sobres</v>
          </cell>
        </row>
        <row r="148">
          <cell r="A148" t="str">
            <v>Papel F.C. 14 7/8 X 11 a una parte blanco</v>
          </cell>
          <cell r="B148" t="str">
            <v>caja  x 1500 formas</v>
          </cell>
          <cell r="C148" t="str">
            <v>1.52.3</v>
          </cell>
          <cell r="D148" t="str">
            <v>Formas Y Sobres</v>
          </cell>
        </row>
        <row r="149">
          <cell r="A149" t="str">
            <v>Papel F.C. 14 7/8 X 11 a una parte rayado</v>
          </cell>
          <cell r="B149" t="str">
            <v>caja  x 1500 formas</v>
          </cell>
          <cell r="C149" t="str">
            <v>1.52.3</v>
          </cell>
          <cell r="D149" t="str">
            <v>Formas Y Sobres</v>
          </cell>
        </row>
        <row r="150">
          <cell r="A150" t="str">
            <v>Papel F.C. 14 7/8 X 11 a dos partes blanco</v>
          </cell>
          <cell r="B150" t="str">
            <v>caja  x 1500 formas</v>
          </cell>
          <cell r="C150" t="str">
            <v>1.52.3</v>
          </cell>
          <cell r="D150" t="str">
            <v>Formas Y Sobres</v>
          </cell>
        </row>
        <row r="151">
          <cell r="A151" t="str">
            <v>Papel F.C. 14 7/8 X 11 a tres partes blanco</v>
          </cell>
          <cell r="B151" t="str">
            <v>caja  x 1500 formas</v>
          </cell>
          <cell r="C151" t="str">
            <v>1.52.3</v>
          </cell>
          <cell r="D151" t="str">
            <v>Formas Y Sobres</v>
          </cell>
        </row>
        <row r="152">
          <cell r="A152" t="str">
            <v>Papel F.C. 10/5/8 X 11 a dos  partes logo troquelado a la mitad</v>
          </cell>
          <cell r="B152" t="str">
            <v>caja  x 1500 formas</v>
          </cell>
          <cell r="C152" t="str">
            <v>1.52.3</v>
          </cell>
          <cell r="D152" t="str">
            <v>Formas Y Sobres</v>
          </cell>
        </row>
        <row r="153">
          <cell r="A153" t="str">
            <v>Papel F.C. 9 1/2 X 11, 4 partes blanco</v>
          </cell>
          <cell r="B153" t="str">
            <v>caja  x 1500 formas</v>
          </cell>
          <cell r="C153" t="str">
            <v>1.52.3</v>
          </cell>
          <cell r="D153" t="str">
            <v>Formas Y Sobres</v>
          </cell>
        </row>
        <row r="154">
          <cell r="A154" t="str">
            <v>Papel F.C. 9 1/2 X 11, 3 partes blanco</v>
          </cell>
          <cell r="B154" t="str">
            <v>caja  x 1500 formas</v>
          </cell>
          <cell r="C154" t="str">
            <v>1.52.3</v>
          </cell>
          <cell r="D154" t="str">
            <v>Formas Y Sobres</v>
          </cell>
        </row>
        <row r="155">
          <cell r="A155" t="str">
            <v>Papel F.C. 9 1/2 x 11 a una parte blanco</v>
          </cell>
          <cell r="B155" t="str">
            <v>caja  x 1500 formas</v>
          </cell>
          <cell r="C155" t="str">
            <v>1.52.3</v>
          </cell>
          <cell r="D155" t="str">
            <v>Formas Y Sobres</v>
          </cell>
        </row>
        <row r="156">
          <cell r="A156" t="str">
            <v>Papel F.C. 9 1/2 * 11, 2 partes blanco</v>
          </cell>
          <cell r="B156" t="str">
            <v>caja  x 1500 formas</v>
          </cell>
          <cell r="C156" t="str">
            <v>1.52.3</v>
          </cell>
          <cell r="D156" t="str">
            <v>Formas Y Sobres</v>
          </cell>
        </row>
        <row r="157">
          <cell r="A157" t="str">
            <v>Papel F.C. 9 1/2 X 11, 2 partes con logo</v>
          </cell>
          <cell r="B157" t="str">
            <v>caja  x 1500 formas</v>
          </cell>
          <cell r="C157" t="str">
            <v>1.52.3</v>
          </cell>
          <cell r="D157" t="str">
            <v>Formas Y Sobres</v>
          </cell>
        </row>
        <row r="158">
          <cell r="A158" t="str">
            <v>Papel F.C. 9 1/2 X 13, 1 parte logo</v>
          </cell>
          <cell r="B158" t="str">
            <v>caja  x 1500 formas</v>
          </cell>
          <cell r="C158" t="str">
            <v>1.52.3</v>
          </cell>
          <cell r="D158" t="str">
            <v>Formas Y Sobres</v>
          </cell>
        </row>
        <row r="159">
          <cell r="A159" t="str">
            <v>Papel F.C. 9 1/2 X 13, 4 partes blanco</v>
          </cell>
          <cell r="B159" t="str">
            <v>caja  x 1500 formas</v>
          </cell>
          <cell r="C159" t="str">
            <v>1.52.3</v>
          </cell>
          <cell r="D159" t="str">
            <v>Formas Y Sobres</v>
          </cell>
        </row>
        <row r="160">
          <cell r="A160" t="str">
            <v>Papel marca Epson Glossy</v>
          </cell>
          <cell r="C160" t="str">
            <v>1.52.1</v>
          </cell>
          <cell r="D160" t="str">
            <v>Suministros De Oficina</v>
          </cell>
        </row>
        <row r="161">
          <cell r="A161" t="str">
            <v>Papel marca Epson Ref. S04106</v>
          </cell>
          <cell r="B161" t="str">
            <v>PAQUETE</v>
          </cell>
          <cell r="C161" t="str">
            <v>1.52.1</v>
          </cell>
          <cell r="D161" t="str">
            <v>Suministros De Oficina</v>
          </cell>
        </row>
        <row r="162">
          <cell r="A162" t="str">
            <v>Papel marca Epson Ref. S041062</v>
          </cell>
          <cell r="B162" t="str">
            <v>Unidad</v>
          </cell>
          <cell r="C162" t="str">
            <v>1.52.1</v>
          </cell>
          <cell r="D162" t="str">
            <v>Suministros De Oficina</v>
          </cell>
        </row>
        <row r="163">
          <cell r="A163" t="str">
            <v>Papel marca Epson Referencia A2 SO41079</v>
          </cell>
          <cell r="B163" t="str">
            <v>PAQUETE</v>
          </cell>
          <cell r="C163" t="str">
            <v>1.52.1</v>
          </cell>
          <cell r="D163" t="str">
            <v>Suministros De Oficina</v>
          </cell>
        </row>
        <row r="164">
          <cell r="A164" t="str">
            <v>Papel periódico 70 x 100</v>
          </cell>
          <cell r="B164" t="str">
            <v>PLIEGO</v>
          </cell>
          <cell r="C164" t="str">
            <v>1.52.1</v>
          </cell>
          <cell r="D164" t="str">
            <v>Suministros De Oficina</v>
          </cell>
        </row>
        <row r="165">
          <cell r="A165" t="str">
            <v>Papel para Sumadora</v>
          </cell>
          <cell r="B165" t="str">
            <v>rollo x 50 mts</v>
          </cell>
          <cell r="C165" t="str">
            <v>1.52.1</v>
          </cell>
          <cell r="D165" t="str">
            <v>Suministros De Oficina</v>
          </cell>
        </row>
        <row r="166">
          <cell r="A166" t="str">
            <v xml:space="preserve">Pasta de argolla convert </v>
          </cell>
          <cell r="B166" t="str">
            <v>Unidad</v>
          </cell>
          <cell r="C166" t="str">
            <v>1.52.1</v>
          </cell>
          <cell r="D166" t="str">
            <v>Suministros De Oficina</v>
          </cell>
        </row>
        <row r="167">
          <cell r="A167" t="str">
            <v>Papel térmico fax</v>
          </cell>
          <cell r="B167" t="str">
            <v>rollo x 50 mts</v>
          </cell>
          <cell r="C167" t="str">
            <v>1.52.1</v>
          </cell>
          <cell r="D167" t="str">
            <v>Suministros De Oficina</v>
          </cell>
        </row>
        <row r="168">
          <cell r="A168" t="str">
            <v xml:space="preserve">Pasta Normadata 10 ALP </v>
          </cell>
          <cell r="B168" t="str">
            <v>Unidad</v>
          </cell>
          <cell r="C168" t="str">
            <v>1.52.1</v>
          </cell>
          <cell r="D168" t="str">
            <v>Suministros De Oficina</v>
          </cell>
        </row>
        <row r="169">
          <cell r="A169" t="str">
            <v>Pasta Normadata 14 AP azul</v>
          </cell>
          <cell r="B169" t="str">
            <v>UNIDAD</v>
          </cell>
          <cell r="C169" t="str">
            <v>1.52.1</v>
          </cell>
          <cell r="D169" t="str">
            <v>Suministros De Oficina</v>
          </cell>
        </row>
        <row r="170">
          <cell r="A170" t="str">
            <v>Pegante colbón 245 gramos</v>
          </cell>
          <cell r="B170" t="str">
            <v>FRASCO X 245 GR</v>
          </cell>
          <cell r="C170" t="str">
            <v>1.52.1</v>
          </cell>
          <cell r="D170" t="str">
            <v>Suministros De Oficina</v>
          </cell>
        </row>
        <row r="171">
          <cell r="A171" t="str">
            <v>Pegante en barra</v>
          </cell>
          <cell r="B171" t="str">
            <v>BARRA X 21 GR</v>
          </cell>
          <cell r="C171" t="str">
            <v>1.52.1</v>
          </cell>
          <cell r="D171" t="str">
            <v>Suministros De Oficina</v>
          </cell>
        </row>
        <row r="172">
          <cell r="A172" t="str">
            <v>Perforadora</v>
          </cell>
          <cell r="B172" t="str">
            <v>Unidad</v>
          </cell>
          <cell r="C172" t="str">
            <v>1.52.2</v>
          </cell>
          <cell r="D172" t="str">
            <v>Elementos Y Accesorios De Oficina</v>
          </cell>
        </row>
        <row r="173">
          <cell r="A173" t="str">
            <v>Plastilina limpiatipos</v>
          </cell>
          <cell r="B173" t="str">
            <v>Unidad</v>
          </cell>
          <cell r="C173" t="str">
            <v>1.52.1</v>
          </cell>
          <cell r="D173" t="str">
            <v>Suministros De Oficina</v>
          </cell>
        </row>
        <row r="174">
          <cell r="A174" t="str">
            <v>Papel calcio xerox</v>
          </cell>
          <cell r="B174" t="str">
            <v>Unidad</v>
          </cell>
          <cell r="C174" t="str">
            <v>1.52.1</v>
          </cell>
          <cell r="D174" t="str">
            <v>Suministros De Oficina</v>
          </cell>
        </row>
        <row r="175">
          <cell r="A175" t="str">
            <v>Papel opalina 170 gr</v>
          </cell>
          <cell r="B175" t="str">
            <v>Unidad</v>
          </cell>
          <cell r="C175" t="str">
            <v>1.52.1</v>
          </cell>
          <cell r="D175" t="str">
            <v>Suministros De Oficina</v>
          </cell>
        </row>
        <row r="176">
          <cell r="A176" t="str">
            <v>Sobre carta blanco granito</v>
          </cell>
          <cell r="B176" t="str">
            <v>Unidad</v>
          </cell>
          <cell r="C176" t="str">
            <v>1.52.3</v>
          </cell>
          <cell r="D176" t="str">
            <v>Formas Y Sobres</v>
          </cell>
        </row>
        <row r="177">
          <cell r="A177" t="str">
            <v>Carpeta carta blanco Granito</v>
          </cell>
          <cell r="B177" t="str">
            <v>Unidad</v>
          </cell>
          <cell r="C177" t="str">
            <v>1.52.1</v>
          </cell>
          <cell r="D177" t="str">
            <v>Suministros De Oficina</v>
          </cell>
        </row>
        <row r="178">
          <cell r="A178" t="str">
            <v>Tablero acrilico</v>
          </cell>
          <cell r="B178" t="str">
            <v>Unidad</v>
          </cell>
          <cell r="C178" t="str">
            <v>1.52.1</v>
          </cell>
          <cell r="D178" t="str">
            <v>Suministros De Oficina</v>
          </cell>
        </row>
        <row r="179">
          <cell r="A179" t="str">
            <v>Tablero programador para proyectos</v>
          </cell>
          <cell r="B179" t="str">
            <v>Unidad</v>
          </cell>
          <cell r="C179" t="str">
            <v>1.52.2</v>
          </cell>
          <cell r="D179" t="str">
            <v>Suministros De Oficina</v>
          </cell>
        </row>
        <row r="180">
          <cell r="A180" t="str">
            <v>Pasta catalogo 3.0 color blanco</v>
          </cell>
          <cell r="B180" t="str">
            <v>Unidad</v>
          </cell>
          <cell r="C180" t="str">
            <v>1.52.1</v>
          </cell>
          <cell r="D180" t="str">
            <v>Suministros De Oficina</v>
          </cell>
        </row>
        <row r="181">
          <cell r="A181" t="str">
            <v>Pila alcalina cuadriculada</v>
          </cell>
          <cell r="B181" t="str">
            <v>Unidad</v>
          </cell>
          <cell r="C181" t="str">
            <v>1.39.9</v>
          </cell>
          <cell r="D181" t="str">
            <v>Baterias o pilas</v>
          </cell>
        </row>
        <row r="182">
          <cell r="A182" t="str">
            <v>Pilas para camara fotográfica  Ref. Lithium 3V</v>
          </cell>
          <cell r="B182" t="str">
            <v>Unidad</v>
          </cell>
          <cell r="C182" t="str">
            <v>1.39.9</v>
          </cell>
          <cell r="D182" t="str">
            <v>Baterias o pilas</v>
          </cell>
        </row>
        <row r="183">
          <cell r="A183" t="str">
            <v>Pliegos de papel canson en colores surtidos</v>
          </cell>
          <cell r="B183" t="str">
            <v>UNIDAD</v>
          </cell>
          <cell r="C183" t="str">
            <v>1.52.1</v>
          </cell>
          <cell r="D183" t="str">
            <v>Suministros De Oficina</v>
          </cell>
        </row>
        <row r="184">
          <cell r="A184" t="str">
            <v>Portaminas de 0.5 mm</v>
          </cell>
          <cell r="B184" t="str">
            <v>Unidad</v>
          </cell>
          <cell r="C184" t="str">
            <v>1.52.1</v>
          </cell>
          <cell r="D184" t="str">
            <v>Suministros De Oficina</v>
          </cell>
        </row>
        <row r="185">
          <cell r="A185" t="str">
            <v>Portadiskette 3.5 x 100</v>
          </cell>
          <cell r="B185" t="str">
            <v>Unidad</v>
          </cell>
          <cell r="C185" t="str">
            <v>1.52.1</v>
          </cell>
          <cell r="D185" t="str">
            <v>Suministros De Oficina</v>
          </cell>
        </row>
        <row r="186">
          <cell r="A186" t="str">
            <v>Refuerzos autoadhesivos engomados X 100</v>
          </cell>
          <cell r="B186" t="str">
            <v>sobre x 100 und</v>
          </cell>
          <cell r="C186" t="str">
            <v>1.52.1</v>
          </cell>
          <cell r="D186" t="str">
            <v>Suministros De Oficina</v>
          </cell>
        </row>
        <row r="187">
          <cell r="A187" t="str">
            <v>Regla plastica 30 cm.</v>
          </cell>
          <cell r="B187" t="str">
            <v>Unidad</v>
          </cell>
          <cell r="C187" t="str">
            <v>1.52.1</v>
          </cell>
          <cell r="D187" t="str">
            <v>Suministros De Oficina</v>
          </cell>
        </row>
        <row r="188">
          <cell r="A188" t="str">
            <v>Resaltadores</v>
          </cell>
          <cell r="B188" t="str">
            <v>Unidad</v>
          </cell>
          <cell r="C188" t="str">
            <v>1.52.1</v>
          </cell>
          <cell r="D188" t="str">
            <v>Suministros De Oficina</v>
          </cell>
        </row>
        <row r="189">
          <cell r="A189" t="str">
            <v>Sacaganchos</v>
          </cell>
          <cell r="B189" t="str">
            <v>UNIDAD</v>
          </cell>
          <cell r="C189" t="str">
            <v>1.52.2</v>
          </cell>
          <cell r="D189" t="str">
            <v>Elementos Y Accesorios De Oficina</v>
          </cell>
        </row>
        <row r="190">
          <cell r="A190" t="str">
            <v>Señalador laser</v>
          </cell>
          <cell r="B190" t="str">
            <v>Unidad</v>
          </cell>
          <cell r="C190" t="str">
            <v>1.52.1</v>
          </cell>
          <cell r="D190" t="str">
            <v>Suministros De Oficina</v>
          </cell>
        </row>
        <row r="191">
          <cell r="A191" t="str">
            <v>Separador 105 x 5 bolsa</v>
          </cell>
          <cell r="B191" t="str">
            <v>Unidad</v>
          </cell>
          <cell r="C191" t="str">
            <v>1.52.1</v>
          </cell>
          <cell r="D191" t="str">
            <v>Suministros De Oficina</v>
          </cell>
        </row>
        <row r="192">
          <cell r="A192" t="str">
            <v>Sobres bond oficio blanco</v>
          </cell>
          <cell r="B192" t="str">
            <v>Unidad</v>
          </cell>
          <cell r="C192" t="str">
            <v>1.52.3</v>
          </cell>
          <cell r="D192" t="str">
            <v>Formas Y Sobres</v>
          </cell>
        </row>
        <row r="193">
          <cell r="A193" t="str">
            <v>Sobres bond tamaño carta</v>
          </cell>
          <cell r="B193" t="str">
            <v>Unidad</v>
          </cell>
          <cell r="C193" t="str">
            <v>1.52.3</v>
          </cell>
          <cell r="D193" t="str">
            <v>Formas Y Sobres</v>
          </cell>
        </row>
        <row r="194">
          <cell r="A194" t="str">
            <v>Sobre  lord</v>
          </cell>
          <cell r="B194" t="str">
            <v>Unidad</v>
          </cell>
          <cell r="C194" t="str">
            <v>1.52.3</v>
          </cell>
          <cell r="D194" t="str">
            <v>Formas Y Sobres</v>
          </cell>
        </row>
        <row r="195">
          <cell r="A195" t="str">
            <v>Sobres kimberly</v>
          </cell>
          <cell r="B195" t="str">
            <v>Unidad</v>
          </cell>
          <cell r="C195" t="str">
            <v>1.52.3</v>
          </cell>
          <cell r="D195" t="str">
            <v>Formas Y Sobres</v>
          </cell>
        </row>
        <row r="196">
          <cell r="A196" t="str">
            <v>Sobres de manila carta</v>
          </cell>
          <cell r="B196" t="str">
            <v>Unidad</v>
          </cell>
          <cell r="C196" t="str">
            <v>1.52.3</v>
          </cell>
          <cell r="D196" t="str">
            <v>Formas Y Sobres</v>
          </cell>
        </row>
        <row r="197">
          <cell r="A197" t="str">
            <v>Sobres de manila extraoficio</v>
          </cell>
          <cell r="B197" t="str">
            <v>Unidad</v>
          </cell>
          <cell r="C197" t="str">
            <v>1.52.1</v>
          </cell>
          <cell r="D197" t="str">
            <v>Formas Y Sobres</v>
          </cell>
        </row>
        <row r="198">
          <cell r="A198" t="str">
            <v>Sobres de manila gigante</v>
          </cell>
          <cell r="B198" t="str">
            <v>Unidad</v>
          </cell>
          <cell r="C198" t="str">
            <v>1.52.1</v>
          </cell>
          <cell r="D198" t="str">
            <v>Formas Y Sobres</v>
          </cell>
        </row>
        <row r="199">
          <cell r="A199" t="str">
            <v>Sobres de manila Oficio</v>
          </cell>
          <cell r="B199" t="str">
            <v>Unidad</v>
          </cell>
          <cell r="C199" t="str">
            <v>1.52.1</v>
          </cell>
          <cell r="D199" t="str">
            <v>Formas Y Sobres</v>
          </cell>
        </row>
        <row r="200">
          <cell r="A200" t="str">
            <v>Sobres de manila medio oficio</v>
          </cell>
          <cell r="B200" t="str">
            <v>Unidad</v>
          </cell>
          <cell r="C200" t="str">
            <v>1.52.3</v>
          </cell>
          <cell r="D200" t="str">
            <v>Formas Y Sobres</v>
          </cell>
        </row>
        <row r="201">
          <cell r="A201" t="str">
            <v>Solucion pegacaucho</v>
          </cell>
          <cell r="B201" t="str">
            <v>FRASCO X 245 GR</v>
          </cell>
          <cell r="C201" t="str">
            <v>1.52.3</v>
          </cell>
          <cell r="D201" t="str">
            <v>Formas Y Sobres</v>
          </cell>
        </row>
        <row r="202">
          <cell r="A202" t="str">
            <v xml:space="preserve">Stiker adhesivo </v>
          </cell>
          <cell r="B202" t="str">
            <v>caja x 5000 und</v>
          </cell>
          <cell r="C202" t="str">
            <v>1.52.1</v>
          </cell>
          <cell r="D202" t="str">
            <v>Suministros De Oficina</v>
          </cell>
        </row>
        <row r="203">
          <cell r="A203" t="str">
            <v>Talonarios Formas minerva</v>
          </cell>
          <cell r="B203" t="str">
            <v>Unidad</v>
          </cell>
          <cell r="C203" t="str">
            <v>1.52.3</v>
          </cell>
          <cell r="D203" t="str">
            <v>Formas Y Sobres</v>
          </cell>
        </row>
        <row r="204">
          <cell r="A204" t="str">
            <v>Talonario recibo oficial</v>
          </cell>
          <cell r="B204" t="str">
            <v>Unidad</v>
          </cell>
          <cell r="C204" t="str">
            <v>1.52.3</v>
          </cell>
          <cell r="D204" t="str">
            <v>Formas Y Sobres</v>
          </cell>
        </row>
        <row r="205">
          <cell r="A205" t="str">
            <v>Talonario recibo provicional</v>
          </cell>
          <cell r="B205" t="str">
            <v>Unidad</v>
          </cell>
          <cell r="C205" t="str">
            <v>1.52.3</v>
          </cell>
          <cell r="D205" t="str">
            <v>Formas Y Sobres</v>
          </cell>
        </row>
        <row r="206">
          <cell r="A206" t="str">
            <v>Tinta negra para almohadilla</v>
          </cell>
          <cell r="B206" t="str">
            <v>FRASCO X 28 ML</v>
          </cell>
          <cell r="C206" t="str">
            <v>1.52.1</v>
          </cell>
          <cell r="D206" t="str">
            <v>Suministros De Oficina</v>
          </cell>
        </row>
        <row r="207">
          <cell r="A207" t="str">
            <v>Tinta para duplicadora</v>
          </cell>
          <cell r="B207" t="str">
            <v>Unidad</v>
          </cell>
          <cell r="C207" t="str">
            <v>1.52.1</v>
          </cell>
          <cell r="D207" t="str">
            <v>Suministros De Oficina</v>
          </cell>
        </row>
        <row r="208">
          <cell r="A208" t="str">
            <v>Tinta para protector de cheques Uchida</v>
          </cell>
          <cell r="B208" t="str">
            <v>Unidad</v>
          </cell>
          <cell r="C208" t="str">
            <v>1.52.1</v>
          </cell>
          <cell r="D208" t="str">
            <v>Suministros De Oficina</v>
          </cell>
        </row>
        <row r="209">
          <cell r="A209" t="str">
            <v>Tinta para estilografo parker</v>
          </cell>
          <cell r="B209" t="str">
            <v>FRASCO X 80 ML</v>
          </cell>
          <cell r="C209" t="str">
            <v>1.52.1</v>
          </cell>
          <cell r="D209" t="str">
            <v>Suministros De Oficina</v>
          </cell>
        </row>
        <row r="210">
          <cell r="A210" t="str">
            <v>Tinta para numerador Onix</v>
          </cell>
          <cell r="B210" t="str">
            <v>FRASCO X 22 ML</v>
          </cell>
          <cell r="C210" t="str">
            <v>1.52.1</v>
          </cell>
          <cell r="D210" t="str">
            <v>Suministros De Oficina</v>
          </cell>
        </row>
        <row r="211">
          <cell r="A211" t="str">
            <v>Tinta roja para numerador</v>
          </cell>
          <cell r="B211" t="str">
            <v>FRASCO X 22 ML</v>
          </cell>
          <cell r="C211" t="str">
            <v>1.52.1</v>
          </cell>
          <cell r="D211" t="str">
            <v>Suministros De Oficina</v>
          </cell>
        </row>
        <row r="212">
          <cell r="A212" t="str">
            <v>Toner BC-02</v>
          </cell>
          <cell r="B212" t="str">
            <v>UNIDAD</v>
          </cell>
          <cell r="C212" t="str">
            <v>1.52.1</v>
          </cell>
          <cell r="D212" t="str">
            <v>Suministros De Oficina</v>
          </cell>
        </row>
        <row r="213">
          <cell r="A213" t="str">
            <v>Toner BC-20 Faxphone modelo CFXB 3801F</v>
          </cell>
          <cell r="B213" t="str">
            <v>UNIDAD</v>
          </cell>
          <cell r="C213" t="str">
            <v>1.52.1</v>
          </cell>
          <cell r="D213" t="str">
            <v>Suministros De Oficina</v>
          </cell>
        </row>
        <row r="214">
          <cell r="A214" t="str">
            <v>Toner Canon BJI-642  (BJ-330) Negro</v>
          </cell>
          <cell r="B214" t="str">
            <v>UNIDAD</v>
          </cell>
          <cell r="C214" t="str">
            <v>1.52.1</v>
          </cell>
          <cell r="D214" t="str">
            <v>Suministros De Oficina</v>
          </cell>
        </row>
        <row r="215">
          <cell r="A215" t="str">
            <v>TONER EPSON STYLUS REF SO20122 YELLOW</v>
          </cell>
          <cell r="B215" t="str">
            <v>Unidad</v>
          </cell>
          <cell r="C215" t="str">
            <v>1.52.1</v>
          </cell>
          <cell r="D215" t="str">
            <v>Suministros De Oficina</v>
          </cell>
        </row>
        <row r="216">
          <cell r="A216" t="str">
            <v>TONER EPSON STYLUS REF SO20126 MAGENTA</v>
          </cell>
          <cell r="B216" t="str">
            <v>Unidad</v>
          </cell>
          <cell r="C216" t="str">
            <v>1.52.1</v>
          </cell>
          <cell r="D216" t="str">
            <v>Suministros De Oficina</v>
          </cell>
        </row>
        <row r="217">
          <cell r="A217" t="str">
            <v>TONER EPSON STYLUS REF SO20130 CIAN</v>
          </cell>
          <cell r="B217" t="str">
            <v>Unidad</v>
          </cell>
          <cell r="C217" t="str">
            <v>1.52.1</v>
          </cell>
          <cell r="D217" t="str">
            <v>Suministros De Oficina</v>
          </cell>
        </row>
        <row r="218">
          <cell r="A218" t="str">
            <v>TONER EPSON STYLUS REF SO20118 NEGRO</v>
          </cell>
          <cell r="B218" t="str">
            <v>Unidad</v>
          </cell>
          <cell r="C218" t="str">
            <v>1.52.1</v>
          </cell>
          <cell r="D218" t="str">
            <v>Suministros De Oficina</v>
          </cell>
        </row>
        <row r="219">
          <cell r="A219" t="str">
            <v>Toner hp ref 51645A PARA 720C</v>
          </cell>
          <cell r="B219" t="str">
            <v>Unidad</v>
          </cell>
          <cell r="C219" t="str">
            <v>1.52.1</v>
          </cell>
          <cell r="D219" t="str">
            <v>Suministros De Oficina</v>
          </cell>
        </row>
        <row r="220">
          <cell r="A220" t="str">
            <v>Toner HP ref 51641a 720 C COLOR</v>
          </cell>
          <cell r="B220" t="str">
            <v>UNIDAD</v>
          </cell>
          <cell r="C220" t="str">
            <v>1.52.1</v>
          </cell>
          <cell r="D220" t="str">
            <v>Suministros De Oficina</v>
          </cell>
        </row>
        <row r="221">
          <cell r="A221" t="str">
            <v>Toner HP KIT HPC 3964A color laser 5M</v>
          </cell>
          <cell r="B221" t="str">
            <v>UNIDAD</v>
          </cell>
          <cell r="C221" t="str">
            <v>1.52.1</v>
          </cell>
          <cell r="D221" t="str">
            <v>Suministros De Oficina</v>
          </cell>
        </row>
        <row r="222">
          <cell r="A222" t="str">
            <v>Toner a color para impresora 5m ref 3102-3103-3104</v>
          </cell>
          <cell r="B222" t="str">
            <v>Unidad</v>
          </cell>
          <cell r="C222" t="str">
            <v>1.52.1</v>
          </cell>
          <cell r="D222" t="str">
            <v>Suministros De Oficina</v>
          </cell>
        </row>
        <row r="223">
          <cell r="A223" t="str">
            <v>Toner para impresora 5m ref 3105</v>
          </cell>
          <cell r="B223" t="str">
            <v>Unidad</v>
          </cell>
          <cell r="C223" t="str">
            <v>1.52.1</v>
          </cell>
          <cell r="D223" t="str">
            <v>Suministros De Oficina</v>
          </cell>
        </row>
        <row r="224">
          <cell r="A224" t="str">
            <v>Toner impresora HP 92275A Laser Jet II plus</v>
          </cell>
          <cell r="B224" t="str">
            <v>Unidad</v>
          </cell>
          <cell r="C224" t="str">
            <v>1.52.1</v>
          </cell>
          <cell r="D224" t="str">
            <v>Suministros De Oficina</v>
          </cell>
        </row>
        <row r="225">
          <cell r="A225" t="str">
            <v xml:space="preserve">TONER APPLE LASER RIGHT 16/600 </v>
          </cell>
          <cell r="B225" t="str">
            <v>Unidad</v>
          </cell>
          <cell r="C225" t="str">
            <v>1.52.1</v>
          </cell>
          <cell r="D225" t="str">
            <v>Suministros De Oficina</v>
          </cell>
        </row>
        <row r="226">
          <cell r="A226" t="str">
            <v>TONER GESTETNER PARA FOTOCOPIADORA 2751</v>
          </cell>
          <cell r="B226" t="str">
            <v>Unidad</v>
          </cell>
          <cell r="C226" t="str">
            <v>1.52.1</v>
          </cell>
          <cell r="D226" t="str">
            <v>Suministros De Oficina</v>
          </cell>
        </row>
        <row r="227">
          <cell r="A227" t="str">
            <v>Toner para cartridge C4092A -HP. 1100A</v>
          </cell>
          <cell r="B227" t="str">
            <v>Unidad</v>
          </cell>
          <cell r="C227" t="str">
            <v>1.52.1</v>
          </cell>
          <cell r="D227" t="str">
            <v>Suministros De Oficina</v>
          </cell>
        </row>
        <row r="228">
          <cell r="A228" t="str">
            <v>Toner para fax Canon BX-3</v>
          </cell>
          <cell r="B228" t="str">
            <v>Unidad</v>
          </cell>
          <cell r="C228" t="str">
            <v>1.52.1</v>
          </cell>
          <cell r="D228" t="str">
            <v>Suministros De Oficina</v>
          </cell>
        </row>
        <row r="229">
          <cell r="A229" t="str">
            <v>Toner para fotocopiadora CANON NP-6012</v>
          </cell>
          <cell r="B229" t="str">
            <v>Unidad</v>
          </cell>
          <cell r="C229" t="str">
            <v>1.52.1</v>
          </cell>
          <cell r="D229" t="str">
            <v>Suministros De Oficina</v>
          </cell>
        </row>
        <row r="230">
          <cell r="A230" t="str">
            <v>Toner Canon 1010/1020</v>
          </cell>
          <cell r="B230" t="str">
            <v>Unidad</v>
          </cell>
          <cell r="C230" t="str">
            <v>1.52.1</v>
          </cell>
          <cell r="D230" t="str">
            <v>Suministros De Oficina</v>
          </cell>
        </row>
        <row r="231">
          <cell r="A231" t="str">
            <v>Toner hewlett packard laser jet 6P 3903A</v>
          </cell>
          <cell r="B231" t="str">
            <v>Unidad</v>
          </cell>
          <cell r="C231" t="str">
            <v>1.52.1</v>
          </cell>
          <cell r="D231" t="str">
            <v>Suministros De Oficina</v>
          </cell>
        </row>
        <row r="232">
          <cell r="A232" t="str">
            <v>Toner para impresora Lexmar E-310</v>
          </cell>
          <cell r="B232" t="str">
            <v>Unidad</v>
          </cell>
          <cell r="C232" t="str">
            <v>1.52.1</v>
          </cell>
          <cell r="D232" t="str">
            <v>Suministros De Oficina</v>
          </cell>
        </row>
        <row r="233">
          <cell r="A233" t="str">
            <v>Toner Uds 15</v>
          </cell>
          <cell r="B233" t="str">
            <v>Unidad</v>
          </cell>
          <cell r="C233" t="str">
            <v>1.52.1</v>
          </cell>
          <cell r="D233" t="str">
            <v>Suministros De Oficina</v>
          </cell>
        </row>
        <row r="234">
          <cell r="A234" t="str">
            <v>Toner para fotocopiadora Konica</v>
          </cell>
          <cell r="B234" t="str">
            <v>Unidad</v>
          </cell>
          <cell r="C234" t="str">
            <v>1.52.1</v>
          </cell>
          <cell r="D234" t="str">
            <v>Suministros De Oficina</v>
          </cell>
        </row>
        <row r="235">
          <cell r="A235" t="str">
            <v>Toner para fotocopiadora 320 machitosh</v>
          </cell>
          <cell r="B235" t="str">
            <v>Unidad</v>
          </cell>
          <cell r="C235" t="str">
            <v>1.52.1</v>
          </cell>
          <cell r="D235" t="str">
            <v>Suministros De Oficina</v>
          </cell>
        </row>
        <row r="236">
          <cell r="A236" t="str">
            <v>Toner hp ref C3968A LASER</v>
          </cell>
          <cell r="B236" t="str">
            <v>Unidad</v>
          </cell>
          <cell r="C236" t="str">
            <v>1.52.1</v>
          </cell>
          <cell r="D236" t="str">
            <v>Suministros De Oficina</v>
          </cell>
        </row>
        <row r="237">
          <cell r="A237" t="str">
            <v>Toner Laser Jet HP 20/30</v>
          </cell>
          <cell r="B237" t="str">
            <v>Unidad</v>
          </cell>
          <cell r="C237" t="str">
            <v>1.52.1</v>
          </cell>
          <cell r="D237" t="str">
            <v>Suministros De Oficina</v>
          </cell>
        </row>
        <row r="238">
          <cell r="A238" t="str">
            <v>Transparencias para inkjet</v>
          </cell>
          <cell r="B238" t="str">
            <v>Unidad</v>
          </cell>
          <cell r="C238" t="str">
            <v>1.52.1</v>
          </cell>
          <cell r="D238" t="str">
            <v>Suministros De Oficina</v>
          </cell>
        </row>
        <row r="239">
          <cell r="A239" t="str">
            <v>Disco zip</v>
          </cell>
          <cell r="B239" t="str">
            <v>Unidad</v>
          </cell>
          <cell r="C239" t="str">
            <v>1.47.2</v>
          </cell>
          <cell r="D239" t="str">
            <v>Periferico</v>
          </cell>
        </row>
        <row r="242">
          <cell r="A242" t="str">
            <v>REPUESTOS</v>
          </cell>
        </row>
        <row r="243">
          <cell r="A243" t="str">
            <v>Alambre electrico Nro 12</v>
          </cell>
          <cell r="B243" t="str">
            <v>Unidad</v>
          </cell>
          <cell r="C243" t="str">
            <v>1.37.23</v>
          </cell>
          <cell r="D243" t="str">
            <v>Ensamblajes de cable, cordon y alambre de equipo de comunicacion</v>
          </cell>
        </row>
        <row r="244">
          <cell r="A244" t="str">
            <v>Bala para incrustar 9214</v>
          </cell>
          <cell r="B244" t="str">
            <v>Unidad</v>
          </cell>
          <cell r="C244" t="str">
            <v>1.40.1</v>
          </cell>
          <cell r="D244" t="str">
            <v>Dispositivos de iluminacion electrica para interiores y exteriores</v>
          </cell>
        </row>
        <row r="245">
          <cell r="A245" t="str">
            <v>Bala para incrustar 9215</v>
          </cell>
          <cell r="B245" t="str">
            <v>Unidad</v>
          </cell>
          <cell r="C245" t="str">
            <v>1.40.1</v>
          </cell>
          <cell r="D245" t="str">
            <v>Dispositivos de iluminacion electrica para interiores y exteriores</v>
          </cell>
        </row>
        <row r="246">
          <cell r="A246" t="str">
            <v>balasto 230v a 12v x 105w</v>
          </cell>
          <cell r="B246" t="str">
            <v>Unidad</v>
          </cell>
          <cell r="C246" t="str">
            <v>1.40.1</v>
          </cell>
          <cell r="D246" t="str">
            <v>Dispositivos de iluminacion electrica para interiores y exteriores</v>
          </cell>
        </row>
        <row r="247">
          <cell r="A247" t="str">
            <v>Balasto 2 x 26 w</v>
          </cell>
          <cell r="B247" t="str">
            <v>Unidad</v>
          </cell>
          <cell r="C247" t="str">
            <v>1.40.1</v>
          </cell>
          <cell r="D247" t="str">
            <v>Dispositivos de iluminacion electrica para interiores y exteriores</v>
          </cell>
        </row>
        <row r="248">
          <cell r="A248" t="str">
            <v>balasto 2 x 13</v>
          </cell>
          <cell r="B248" t="str">
            <v>Unidad</v>
          </cell>
          <cell r="C248" t="str">
            <v>1.40.1</v>
          </cell>
          <cell r="D248" t="str">
            <v>Dispositivos de iluminacion electrica para interiores y exteriores</v>
          </cell>
        </row>
        <row r="249">
          <cell r="A249" t="str">
            <v>balasto para ascensores 120v a 11.5v</v>
          </cell>
          <cell r="B249" t="str">
            <v>Unidad</v>
          </cell>
          <cell r="C249" t="str">
            <v>1.40.1</v>
          </cell>
          <cell r="D249" t="str">
            <v>Dispositivos de iluminacion electrica para interiores y exteriores</v>
          </cell>
        </row>
        <row r="250">
          <cell r="A250" t="str">
            <v>Balasto 50w 120v  50/60 Hz Nipol</v>
          </cell>
          <cell r="B250" t="str">
            <v>Unidad</v>
          </cell>
          <cell r="C250" t="str">
            <v>1.40.1</v>
          </cell>
          <cell r="D250" t="str">
            <v>Dispositivos de iluminacion electrica para interiores y exteriores</v>
          </cell>
        </row>
        <row r="251">
          <cell r="A251" t="str">
            <v>Balasto electrónico 4 x 32 a 120 v.</v>
          </cell>
          <cell r="B251" t="str">
            <v>Unidad</v>
          </cell>
          <cell r="C251" t="str">
            <v>1.40.1</v>
          </cell>
          <cell r="D251" t="str">
            <v>Dispositivos de iluminacion electrica para interiores y exteriores</v>
          </cell>
        </row>
        <row r="252">
          <cell r="A252" t="str">
            <v>Balasto magnético de 1 x 13</v>
          </cell>
          <cell r="B252" t="str">
            <v>Unidad</v>
          </cell>
          <cell r="C252" t="str">
            <v>1.40.1</v>
          </cell>
          <cell r="D252" t="str">
            <v>Dispositivos de iluminacion electrica para interiores y exteriores</v>
          </cell>
        </row>
        <row r="253">
          <cell r="A253" t="str">
            <v>Balasto magnético de 2 x 48 a 120 v.</v>
          </cell>
          <cell r="B253" t="str">
            <v>Unidad</v>
          </cell>
          <cell r="C253" t="str">
            <v>1.40.1</v>
          </cell>
          <cell r="D253" t="str">
            <v>Dispositivos de iluminacion electrica para interiores y exteriores</v>
          </cell>
        </row>
        <row r="254">
          <cell r="A254" t="str">
            <v>Bombilla de 26 w doble twin - Halógena de 4 pines</v>
          </cell>
          <cell r="B254" t="str">
            <v>UNIDAD</v>
          </cell>
          <cell r="C254" t="str">
            <v>1.40.1</v>
          </cell>
          <cell r="D254" t="str">
            <v>Dispositivos de iluminacion electrica para interiores y exteriores</v>
          </cell>
        </row>
        <row r="255">
          <cell r="A255" t="str">
            <v>bombillo de 60 x 120</v>
          </cell>
          <cell r="B255" t="str">
            <v>Unidad</v>
          </cell>
          <cell r="C255" t="str">
            <v>1.40.1</v>
          </cell>
          <cell r="D255" t="str">
            <v>Dispositivos de iluminacion electrica para interiores y exteriores</v>
          </cell>
        </row>
        <row r="256">
          <cell r="A256" t="str">
            <v>Bombilla dicróica 12 V x 50 W sin campana, ref. G6.35</v>
          </cell>
          <cell r="B256" t="str">
            <v>Unidad</v>
          </cell>
          <cell r="C256" t="str">
            <v>1.40.1</v>
          </cell>
          <cell r="D256" t="str">
            <v>Dispositivos de iluminacion electrica para interiores y exteriores</v>
          </cell>
        </row>
        <row r="257">
          <cell r="A257" t="str">
            <v>Bombilla dicróica 12 x 50 OS RAM con campana</v>
          </cell>
          <cell r="B257" t="str">
            <v>Unidad</v>
          </cell>
          <cell r="C257" t="str">
            <v>1.40.1</v>
          </cell>
          <cell r="D257" t="str">
            <v>Dispositivos de iluminacion electrica para interiores y exteriores</v>
          </cell>
        </row>
        <row r="258">
          <cell r="A258" t="str">
            <v>Bombilla PLC 26w 2 pines Halógena doble twin 624d-3</v>
          </cell>
          <cell r="B258" t="str">
            <v>UNIDAD</v>
          </cell>
          <cell r="C258" t="str">
            <v>1.40.1</v>
          </cell>
          <cell r="D258" t="str">
            <v>Dispositivos de iluminacion electrica para interiores y exteriores</v>
          </cell>
        </row>
        <row r="259">
          <cell r="A259" t="str">
            <v>Bombilla VLI 70 w, marca Venture</v>
          </cell>
          <cell r="B259" t="str">
            <v>UNIDAD</v>
          </cell>
          <cell r="C259" t="str">
            <v>1.40.1</v>
          </cell>
          <cell r="D259" t="str">
            <v>Dispositivos de iluminacion electrica para interiores y exteriores</v>
          </cell>
        </row>
        <row r="260">
          <cell r="A260" t="str">
            <v>Bombillo de 70 w sodio sin arrancador E-27</v>
          </cell>
          <cell r="B260" t="str">
            <v>UNIDAD</v>
          </cell>
          <cell r="C260" t="str">
            <v>1.40.1</v>
          </cell>
          <cell r="D260" t="str">
            <v>Dispositivos de iluminacion electrica para interiores y exteriores</v>
          </cell>
        </row>
        <row r="261">
          <cell r="A261" t="str">
            <v>Bombillo mercurio de 250 w.</v>
          </cell>
          <cell r="B261" t="str">
            <v>Unidad</v>
          </cell>
          <cell r="C261" t="str">
            <v>1.40.1</v>
          </cell>
          <cell r="D261" t="str">
            <v>Dispositivos de iluminacion electrica para interiores y exteriores</v>
          </cell>
        </row>
        <row r="262">
          <cell r="A262" t="str">
            <v>Bombillo alogeno de 12 x 50 w exn 36</v>
          </cell>
          <cell r="B262" t="str">
            <v>Unidad</v>
          </cell>
          <cell r="C262" t="str">
            <v>1.40.1</v>
          </cell>
          <cell r="D262" t="str">
            <v>Dispositivos de iluminacion electrica para interiores y exteriores</v>
          </cell>
        </row>
        <row r="263">
          <cell r="A263" t="str">
            <v xml:space="preserve">Bombillo  dos pines doble twin </v>
          </cell>
          <cell r="B263" t="str">
            <v>Unidad</v>
          </cell>
          <cell r="C263" t="str">
            <v>1.40.1</v>
          </cell>
          <cell r="D263" t="str">
            <v>Dispositivos de iluminacion electrica para interiores y exteriores</v>
          </cell>
        </row>
        <row r="264">
          <cell r="A264" t="str">
            <v>Bombilla dicróica 12 x 50 realite</v>
          </cell>
          <cell r="B264" t="str">
            <v>Unidad</v>
          </cell>
          <cell r="C264" t="str">
            <v>1.40.1</v>
          </cell>
          <cell r="D264" t="str">
            <v>Dispositivos de iluminacion electrica para interiores y exteriores</v>
          </cell>
        </row>
        <row r="265">
          <cell r="A265" t="str">
            <v>Bombilla PLC de dos pines doble twin</v>
          </cell>
          <cell r="B265" t="str">
            <v>Unidad</v>
          </cell>
          <cell r="C265" t="str">
            <v>1.40.1</v>
          </cell>
          <cell r="D265" t="str">
            <v>Dispositivos de iluminacion electrica para interiores y exteriores</v>
          </cell>
        </row>
        <row r="266">
          <cell r="A266" t="str">
            <v>Bombilla PLC de cuatro pines doble twin</v>
          </cell>
          <cell r="B266" t="str">
            <v>Unidad</v>
          </cell>
          <cell r="C266" t="str">
            <v>1.40.1</v>
          </cell>
          <cell r="D266" t="str">
            <v>Dispositivos de iluminacion electrica para interiores y exteriores</v>
          </cell>
        </row>
        <row r="267">
          <cell r="A267" t="str">
            <v>Bombilla Sylvania capslyte par 20  50 w.120 V</v>
          </cell>
          <cell r="B267" t="str">
            <v>Unidad</v>
          </cell>
          <cell r="C267" t="str">
            <v>1.40.1</v>
          </cell>
          <cell r="D267" t="str">
            <v>Dispositivos de iluminacion electrica para interiores y exteriores</v>
          </cell>
        </row>
        <row r="268">
          <cell r="A268" t="str">
            <v>Bombillo reflector halógeno bipen 12 v - 50W EXN</v>
          </cell>
          <cell r="B268" t="str">
            <v>Unidad</v>
          </cell>
          <cell r="C268" t="str">
            <v>1.40.1</v>
          </cell>
          <cell r="D268" t="str">
            <v>Dispositivos de iluminacion electrica para interiores y exteriores</v>
          </cell>
        </row>
        <row r="269">
          <cell r="A269" t="str">
            <v>Cabezas para impresora epson LQ 1070</v>
          </cell>
          <cell r="B269" t="str">
            <v>UNIDAD</v>
          </cell>
          <cell r="C269" t="str">
            <v>1.47.3</v>
          </cell>
          <cell r="D269" t="str">
            <v>Hardware</v>
          </cell>
        </row>
        <row r="270">
          <cell r="A270" t="str">
            <v>Cabezas para impresora epson LQ 2170</v>
          </cell>
          <cell r="B270" t="str">
            <v>UNIDAD</v>
          </cell>
          <cell r="C270" t="str">
            <v>1.47.3</v>
          </cell>
          <cell r="D270" t="str">
            <v>Hardware</v>
          </cell>
        </row>
        <row r="271">
          <cell r="A271" t="str">
            <v>Cable 2 x 12</v>
          </cell>
          <cell r="B271" t="str">
            <v>Unidad</v>
          </cell>
          <cell r="C271" t="str">
            <v>1.37.23</v>
          </cell>
          <cell r="D271" t="str">
            <v>Ensamblajes de cable, cordon y alambre de equipo de comunicacion</v>
          </cell>
        </row>
        <row r="272">
          <cell r="A272" t="str">
            <v>Cable encauchetado 3 x 16</v>
          </cell>
          <cell r="B272" t="str">
            <v>metro</v>
          </cell>
          <cell r="C272" t="str">
            <v>1.37.23</v>
          </cell>
          <cell r="D272" t="str">
            <v>Ensamblajes de cable, cordon y alambre de equipo de comunicacion</v>
          </cell>
        </row>
        <row r="273">
          <cell r="A273" t="str">
            <v>Cinta teflon</v>
          </cell>
          <cell r="B273" t="str">
            <v xml:space="preserve">rollo de 1/2" x 20 mts  </v>
          </cell>
          <cell r="C273" t="str">
            <v>1.32.9</v>
          </cell>
          <cell r="D273" t="str">
            <v>Otros Elementos Menores De Ferreteria</v>
          </cell>
        </row>
        <row r="274">
          <cell r="A274" t="str">
            <v>Cinta aislante</v>
          </cell>
          <cell r="B274" t="str">
            <v xml:space="preserve">rollo de 1/2" x  50 mts  </v>
          </cell>
          <cell r="C274" t="str">
            <v>1.32.9</v>
          </cell>
          <cell r="D274" t="str">
            <v>Otros Elementos Menores De Ferreteria</v>
          </cell>
        </row>
        <row r="275">
          <cell r="A275" t="str">
            <v xml:space="preserve">Filtro de ozono </v>
          </cell>
          <cell r="B275" t="str">
            <v>Unidad</v>
          </cell>
          <cell r="C275" t="str">
            <v>1.26.1</v>
          </cell>
          <cell r="D275" t="str">
            <v>Equipo purificador de agua</v>
          </cell>
        </row>
        <row r="276">
          <cell r="A276" t="str">
            <v>MASTER PARA DUPLICADORA</v>
          </cell>
          <cell r="B276" t="str">
            <v>Unidad</v>
          </cell>
        </row>
        <row r="277">
          <cell r="A277" t="str">
            <v>PIEZA DE ARRASTRE DE PAPEL IMPRESORA LASER JET 1100</v>
          </cell>
          <cell r="B277" t="str">
            <v>Unidad</v>
          </cell>
        </row>
        <row r="278">
          <cell r="A278" t="str">
            <v>Pluf RJ 45</v>
          </cell>
          <cell r="B278" t="str">
            <v>Unidad</v>
          </cell>
        </row>
        <row r="279">
          <cell r="A279" t="str">
            <v>Pluf RJ 11</v>
          </cell>
          <cell r="B279" t="str">
            <v>Unidad</v>
          </cell>
        </row>
        <row r="280">
          <cell r="A280" t="str">
            <v>Repuestos motobomba</v>
          </cell>
          <cell r="B280" t="str">
            <v>Unidad</v>
          </cell>
          <cell r="C280" t="str">
            <v>1.29.11</v>
          </cell>
          <cell r="D280" t="str">
            <v>Equipo especializado de taller de mantenimiento y reparacion de articulos diversos</v>
          </cell>
        </row>
        <row r="281">
          <cell r="A281" t="str">
            <v>Revelador 3135</v>
          </cell>
          <cell r="B281" t="str">
            <v>UNIDAD</v>
          </cell>
          <cell r="C281" t="str">
            <v>1.44.4</v>
          </cell>
          <cell r="D281" t="str">
            <v>Equipo fotografico para revelado y acabado.</v>
          </cell>
        </row>
        <row r="282">
          <cell r="A282" t="str">
            <v>Revelador de color 3966a</v>
          </cell>
          <cell r="B282" t="str">
            <v>Unidad</v>
          </cell>
          <cell r="C282" t="str">
            <v>1.44.4</v>
          </cell>
          <cell r="D282" t="str">
            <v>Equipo fotografico para revelado y acabado.</v>
          </cell>
        </row>
        <row r="283">
          <cell r="A283" t="str">
            <v>Revelador de negro c3965a</v>
          </cell>
          <cell r="B283" t="str">
            <v>Unidad</v>
          </cell>
          <cell r="C283" t="str">
            <v>1.44.4</v>
          </cell>
          <cell r="D283" t="str">
            <v>Equipo fotografico para revelado y acabado.</v>
          </cell>
        </row>
        <row r="284">
          <cell r="A284" t="str">
            <v>Revelador 2751</v>
          </cell>
          <cell r="B284" t="str">
            <v>Unidad</v>
          </cell>
          <cell r="C284" t="str">
            <v>1.44.4</v>
          </cell>
          <cell r="D284" t="str">
            <v>Equipo fotografico para revelado y acabado.</v>
          </cell>
        </row>
        <row r="285">
          <cell r="A285" t="str">
            <v>Bombillo 12 x 50 campana sellada</v>
          </cell>
          <cell r="B285" t="str">
            <v>Unidad</v>
          </cell>
          <cell r="C285" t="str">
            <v>1.40.1</v>
          </cell>
          <cell r="D285" t="str">
            <v>Dispositivos de iluminacion electrica para interiores y exteriores</v>
          </cell>
        </row>
        <row r="286">
          <cell r="A286" t="str">
            <v>Repuestos y mantenimiento para fotocopiadora (global) orden de servicios</v>
          </cell>
          <cell r="B286" t="str">
            <v>Unidad</v>
          </cell>
        </row>
        <row r="287">
          <cell r="A287" t="str">
            <v>Tubo de 13 w</v>
          </cell>
          <cell r="B287" t="str">
            <v>Unidad</v>
          </cell>
          <cell r="C287" t="str">
            <v>1.40.1</v>
          </cell>
          <cell r="D287" t="str">
            <v>Dispositivos de iluminacion electrica para interiores y exteriores</v>
          </cell>
        </row>
        <row r="288">
          <cell r="A288" t="str">
            <v>Tubo fluorescente  T8 15 w</v>
          </cell>
          <cell r="B288" t="str">
            <v>Unidad</v>
          </cell>
          <cell r="C288" t="str">
            <v>1.40.1</v>
          </cell>
          <cell r="D288" t="str">
            <v>Dispositivos de iluminacion electrica para interiores y exteriores</v>
          </cell>
        </row>
        <row r="289">
          <cell r="A289" t="str">
            <v>Tubo fluorescente T8 de 17 w.</v>
          </cell>
          <cell r="B289" t="str">
            <v>Unidad</v>
          </cell>
          <cell r="C289" t="str">
            <v>1.40.1</v>
          </cell>
          <cell r="D289" t="str">
            <v>Dispositivos de iluminacion electrica para interiores y exteriores</v>
          </cell>
        </row>
        <row r="290">
          <cell r="A290" t="str">
            <v>Tubo fluorescente T8 de 32 w.</v>
          </cell>
          <cell r="B290" t="str">
            <v>Unidad</v>
          </cell>
          <cell r="C290" t="str">
            <v>1.40.1</v>
          </cell>
          <cell r="D290" t="str">
            <v>Dispositivos de iluminacion electrica para interiores y exteriores</v>
          </cell>
        </row>
        <row r="291">
          <cell r="A291" t="str">
            <v>Tubo slim line 48 w.</v>
          </cell>
          <cell r="B291" t="str">
            <v>Unidad</v>
          </cell>
          <cell r="C291" t="str">
            <v>1.40.1</v>
          </cell>
          <cell r="D291" t="str">
            <v>Dispositivos de iluminacion electrica para interiores y exteriores</v>
          </cell>
        </row>
        <row r="292">
          <cell r="A292" t="str">
            <v>tubo de 48</v>
          </cell>
          <cell r="B292" t="str">
            <v>Unidad</v>
          </cell>
          <cell r="C292" t="str">
            <v>1.40.1</v>
          </cell>
          <cell r="D292" t="str">
            <v>Dispositivos de iluminacion electrica para interiores y exteriores</v>
          </cell>
        </row>
        <row r="293">
          <cell r="A293" t="str">
            <v>Juego de limpiador del fusor c3964a</v>
          </cell>
          <cell r="B293" t="str">
            <v>Unidad</v>
          </cell>
        </row>
        <row r="294">
          <cell r="A294" t="str">
            <v>Unidad laser para impresoras uds 15 o lexmar 610</v>
          </cell>
          <cell r="B294" t="str">
            <v>Unidad</v>
          </cell>
        </row>
        <row r="295">
          <cell r="A295" t="str">
            <v>Fusor C3969A</v>
          </cell>
          <cell r="B295" t="str">
            <v>Unidad</v>
          </cell>
        </row>
        <row r="298">
          <cell r="A298" t="str">
            <v>DOTACION</v>
          </cell>
          <cell r="B298" t="str">
            <v>DOTACION</v>
          </cell>
          <cell r="C298" t="str">
            <v>1.60.1</v>
          </cell>
          <cell r="D298" t="str">
            <v>Ropa de uso exterior para hombres.</v>
          </cell>
        </row>
        <row r="299">
          <cell r="A299" t="str">
            <v>Conjunto para aseo</v>
          </cell>
          <cell r="B299" t="str">
            <v>Unidad</v>
          </cell>
          <cell r="C299" t="str">
            <v>1.60.2</v>
          </cell>
          <cell r="D299" t="str">
            <v>Ropa de uso exterior para mujeres</v>
          </cell>
        </row>
        <row r="300">
          <cell r="A300" t="str">
            <v>Overol Tipo Piloto</v>
          </cell>
          <cell r="B300" t="str">
            <v>Unidad</v>
          </cell>
          <cell r="C300" t="str">
            <v>1.60.1</v>
          </cell>
          <cell r="D300" t="str">
            <v>Ropa de uso exterior para hombres.</v>
          </cell>
        </row>
        <row r="301">
          <cell r="A301" t="str">
            <v>Blusa Dril</v>
          </cell>
          <cell r="B301" t="str">
            <v>Unidad</v>
          </cell>
          <cell r="C301" t="str">
            <v>1.60.1</v>
          </cell>
          <cell r="D301" t="str">
            <v>Ropa de uso exterior para hombres.</v>
          </cell>
        </row>
        <row r="303">
          <cell r="A303" t="str">
            <v>COMBUSTIBLE</v>
          </cell>
          <cell r="B303" t="str">
            <v>GLOBAL</v>
          </cell>
        </row>
        <row r="304">
          <cell r="A304" t="str">
            <v>Aceite tres en uno</v>
          </cell>
          <cell r="B304" t="str">
            <v>FRASCO X 150 GR</v>
          </cell>
        </row>
        <row r="307">
          <cell r="A307" t="str">
            <v>OTROS MATERIALES Y SUMINISTROS</v>
          </cell>
        </row>
        <row r="308">
          <cell r="A308" t="str">
            <v>Medicina</v>
          </cell>
        </row>
        <row r="314">
          <cell r="A314" t="str">
            <v>TOTAL MATERIALES Y SUMINISTROS</v>
          </cell>
        </row>
        <row r="317">
          <cell r="A317" t="str">
            <v>COMPRA DE EQUIPO</v>
          </cell>
        </row>
        <row r="319">
          <cell r="A319" t="str">
            <v>EQUIPO DE SISTEMAS</v>
          </cell>
        </row>
        <row r="320">
          <cell r="A320" t="str">
            <v>Cable de poder para computador</v>
          </cell>
          <cell r="B320" t="str">
            <v>Unidad</v>
          </cell>
          <cell r="C320" t="str">
            <v>1.47.5</v>
          </cell>
          <cell r="D320" t="str">
            <v>Accesorios</v>
          </cell>
        </row>
        <row r="321">
          <cell r="A321" t="str">
            <v xml:space="preserve">Computador </v>
          </cell>
          <cell r="B321" t="str">
            <v>Unidad</v>
          </cell>
          <cell r="C321" t="str">
            <v>1.47.1</v>
          </cell>
          <cell r="D321" t="str">
            <v>Computadores</v>
          </cell>
        </row>
        <row r="322">
          <cell r="A322" t="str">
            <v>Computador Macintosh imac de las isguientes caracteristicas e17-inch widescreen lcd fiat, 800mhz power pc g4, nvidia geforce 4mx, 256 mb sdram, 80gb Ultraata hard drive 10/100 base t ethernet, 56k internal modem, apple pro speakers</v>
          </cell>
          <cell r="B322" t="str">
            <v>Unidad</v>
          </cell>
          <cell r="C322" t="str">
            <v>1.47.1</v>
          </cell>
          <cell r="D322" t="str">
            <v>Computadores</v>
          </cell>
        </row>
        <row r="323">
          <cell r="A323" t="str">
            <v>computador pc</v>
          </cell>
          <cell r="B323" t="str">
            <v>Unidad</v>
          </cell>
          <cell r="C323" t="str">
            <v>1.47.1</v>
          </cell>
          <cell r="D323" t="str">
            <v>Computadores</v>
          </cell>
        </row>
        <row r="324">
          <cell r="A324" t="str">
            <v>Computador portatil</v>
          </cell>
          <cell r="B324" t="str">
            <v>Unidad</v>
          </cell>
          <cell r="C324" t="str">
            <v>1.47.1</v>
          </cell>
          <cell r="D324" t="str">
            <v>Computadores</v>
          </cell>
        </row>
        <row r="325">
          <cell r="A325" t="str">
            <v>Impresora a color</v>
          </cell>
          <cell r="B325" t="str">
            <v>Unidad</v>
          </cell>
          <cell r="C325" t="str">
            <v>1.47.1</v>
          </cell>
          <cell r="D325" t="str">
            <v>Computadores</v>
          </cell>
        </row>
        <row r="326">
          <cell r="A326" t="str">
            <v>DISCO DURO DE 20 GB</v>
          </cell>
          <cell r="B326" t="str">
            <v>Unidad</v>
          </cell>
          <cell r="C326" t="str">
            <v>1.47.3</v>
          </cell>
          <cell r="D326" t="str">
            <v>Hardware</v>
          </cell>
        </row>
        <row r="327">
          <cell r="A327" t="str">
            <v>Impresora para stiker</v>
          </cell>
          <cell r="B327" t="str">
            <v>Unidad</v>
          </cell>
          <cell r="C327" t="str">
            <v>1.47.3</v>
          </cell>
          <cell r="D327" t="str">
            <v>Hardware</v>
          </cell>
        </row>
        <row r="328">
          <cell r="A328" t="str">
            <v>Mouse ps/2</v>
          </cell>
          <cell r="B328" t="str">
            <v>Unidad</v>
          </cell>
          <cell r="C328" t="str">
            <v>1.47.2</v>
          </cell>
          <cell r="D328" t="str">
            <v>Periferico</v>
          </cell>
        </row>
        <row r="329">
          <cell r="A329" t="str">
            <v>Mouse Apple Ref: PROMOUSE</v>
          </cell>
          <cell r="B329" t="str">
            <v>UNIDAD</v>
          </cell>
          <cell r="C329" t="str">
            <v>1.47.2</v>
          </cell>
          <cell r="D329" t="str">
            <v>Periferico</v>
          </cell>
        </row>
        <row r="330">
          <cell r="A330" t="str">
            <v>MOUSE  SERIAL</v>
          </cell>
          <cell r="B330" t="str">
            <v>Unidad</v>
          </cell>
          <cell r="C330" t="str">
            <v>1.47.2</v>
          </cell>
          <cell r="D330" t="str">
            <v>Periferico</v>
          </cell>
        </row>
        <row r="331">
          <cell r="A331" t="str">
            <v>Pantalla antibrillo</v>
          </cell>
          <cell r="B331" t="str">
            <v>Unidad</v>
          </cell>
          <cell r="C331" t="str">
            <v>1.47.5</v>
          </cell>
          <cell r="D331" t="str">
            <v>Accesorios</v>
          </cell>
        </row>
        <row r="332">
          <cell r="A332" t="str">
            <v>tambor de impresión c3967a</v>
          </cell>
          <cell r="B332" t="str">
            <v>Unidad</v>
          </cell>
          <cell r="C332" t="str">
            <v>1.47.3</v>
          </cell>
          <cell r="D332" t="str">
            <v>Hardware</v>
          </cell>
        </row>
        <row r="333">
          <cell r="A333" t="str">
            <v>juego de recogida c3120a</v>
          </cell>
          <cell r="B333" t="str">
            <v>Unidad</v>
          </cell>
          <cell r="C333" t="str">
            <v>1.47.3</v>
          </cell>
          <cell r="D333" t="str">
            <v>Hardware</v>
          </cell>
        </row>
        <row r="334">
          <cell r="A334" t="str">
            <v>Servidordedicado para hospedar la pagina web</v>
          </cell>
          <cell r="B334" t="str">
            <v>Unidad</v>
          </cell>
          <cell r="C334" t="str">
            <v>1.47.3</v>
          </cell>
          <cell r="D334" t="str">
            <v>Hardware</v>
          </cell>
        </row>
        <row r="335">
          <cell r="A335" t="str">
            <v>Actualizacion antivirus norton systemworks por 1 licencia</v>
          </cell>
          <cell r="B335" t="str">
            <v>Unidad</v>
          </cell>
          <cell r="C335" t="str">
            <v>1.47.4</v>
          </cell>
          <cell r="D335" t="str">
            <v>Software</v>
          </cell>
        </row>
        <row r="336">
          <cell r="A336" t="str">
            <v>Actualizacion Microsoft exchange 200 a 2002 molp de 150 licencias</v>
          </cell>
          <cell r="B336" t="str">
            <v>Unidad</v>
          </cell>
          <cell r="C336" t="str">
            <v>1.47.4</v>
          </cell>
          <cell r="D336" t="str">
            <v>Software</v>
          </cell>
        </row>
        <row r="337">
          <cell r="A337" t="str">
            <v>Adquisicion de 1 molp de 50 licencias de microsoft exchange 2002</v>
          </cell>
          <cell r="B337" t="str">
            <v>Unidad</v>
          </cell>
          <cell r="C337" t="str">
            <v>1.47.4</v>
          </cell>
          <cell r="D337" t="str">
            <v>Software</v>
          </cell>
        </row>
        <row r="338">
          <cell r="A338" t="str">
            <v>Adquisicion de windowa xp profesional edition 1 paquete y 9 licencias</v>
          </cell>
          <cell r="B338" t="str">
            <v>Unidad</v>
          </cell>
          <cell r="C338" t="str">
            <v>1.47.4</v>
          </cell>
          <cell r="D338" t="str">
            <v>Software</v>
          </cell>
        </row>
        <row r="339">
          <cell r="A339" t="str">
            <v>Adquisicion office xp profesional 1 paquete y 9 licencias</v>
          </cell>
          <cell r="B339" t="str">
            <v>Unidad</v>
          </cell>
          <cell r="C339" t="str">
            <v>1.47.4</v>
          </cell>
          <cell r="D339" t="str">
            <v>Software</v>
          </cell>
        </row>
        <row r="340">
          <cell r="A340" t="str">
            <v>Adquisicion de software aranda asset management AAM- SEQTECH para el departamento</v>
          </cell>
          <cell r="B340" t="str">
            <v>Unidad</v>
          </cell>
          <cell r="C340" t="str">
            <v>1.47.4</v>
          </cell>
          <cell r="D340" t="str">
            <v>Software</v>
          </cell>
        </row>
        <row r="341">
          <cell r="A341" t="str">
            <v>Actualizacion software macintosh, dreamweaver,flash fireworks, director, adobe photoshop, adobe pagemaker, adobe indesing, adobe ilustrator, adobe acrobat, adobe ilustrator, adobe acrobat, adobe livemotion, adobe premiere, carrara, painter,freehand y kpt</v>
          </cell>
          <cell r="B341" t="str">
            <v>Unidad</v>
          </cell>
          <cell r="C341" t="str">
            <v>1.47.4</v>
          </cell>
          <cell r="D341" t="str">
            <v>Software</v>
          </cell>
        </row>
        <row r="342">
          <cell r="A342" t="str">
            <v xml:space="preserve"> licencias para los software anteriormente relacionados</v>
          </cell>
          <cell r="B342" t="str">
            <v>Unidad</v>
          </cell>
          <cell r="C342" t="str">
            <v>1.47.4</v>
          </cell>
          <cell r="D342" t="str">
            <v>Software</v>
          </cell>
        </row>
        <row r="343">
          <cell r="A343" t="str">
            <v>Software para macintosh kpt vector effects, QTVR, ATM Deluxe, Norton optimizador, poser, photoshop elements, acrobat approval</v>
          </cell>
          <cell r="B343" t="str">
            <v>Unidad</v>
          </cell>
          <cell r="C343" t="str">
            <v>1.47.4</v>
          </cell>
          <cell r="D343" t="str">
            <v>Software</v>
          </cell>
        </row>
        <row r="344">
          <cell r="A344" t="str">
            <v>SIMM DE MEMORIA 32 MB</v>
          </cell>
          <cell r="B344" t="str">
            <v>Unidad</v>
          </cell>
          <cell r="C344" t="str">
            <v>1.47.3</v>
          </cell>
          <cell r="D344" t="str">
            <v>Hardware</v>
          </cell>
        </row>
        <row r="345">
          <cell r="A345" t="str">
            <v>Dimm de memoria de 250 mb para macintosh g3</v>
          </cell>
          <cell r="B345" t="str">
            <v>Unidad</v>
          </cell>
          <cell r="C345" t="str">
            <v>1.47.3</v>
          </cell>
          <cell r="D345" t="str">
            <v>Hardware</v>
          </cell>
        </row>
        <row r="346">
          <cell r="A346" t="str">
            <v>Dimm de memoria 64 mb</v>
          </cell>
          <cell r="B346" t="str">
            <v>Unidad</v>
          </cell>
          <cell r="C346" t="str">
            <v>1.47.3</v>
          </cell>
          <cell r="D346" t="str">
            <v>Hardware</v>
          </cell>
        </row>
        <row r="347">
          <cell r="A347" t="str">
            <v>Tarjeta de entrada para audio y video para equipo macintosh g3</v>
          </cell>
          <cell r="B347" t="str">
            <v>Unidad</v>
          </cell>
          <cell r="C347" t="str">
            <v>1.47.3</v>
          </cell>
          <cell r="D347" t="str">
            <v>Hardware</v>
          </cell>
        </row>
        <row r="348">
          <cell r="A348" t="str">
            <v>Tarjeta de proximidad para sistema de control de access</v>
          </cell>
          <cell r="B348" t="str">
            <v>Unidad</v>
          </cell>
          <cell r="C348" t="str">
            <v>1.47.3</v>
          </cell>
          <cell r="D348" t="str">
            <v>Hardware</v>
          </cell>
        </row>
        <row r="349">
          <cell r="A349" t="str">
            <v>TARJETA DE RED PCMCIA</v>
          </cell>
          <cell r="B349" t="str">
            <v>Unidad</v>
          </cell>
          <cell r="C349" t="str">
            <v>1.47.3</v>
          </cell>
          <cell r="D349" t="str">
            <v>Hardware</v>
          </cell>
        </row>
        <row r="350">
          <cell r="A350" t="str">
            <v xml:space="preserve">TARJETA DE RED 3 COM </v>
          </cell>
          <cell r="B350" t="str">
            <v>Unidad</v>
          </cell>
          <cell r="C350" t="str">
            <v>1.47.3</v>
          </cell>
          <cell r="D350" t="str">
            <v>Hardware</v>
          </cell>
        </row>
        <row r="351">
          <cell r="A351" t="str">
            <v>Teclado para computador</v>
          </cell>
          <cell r="B351" t="str">
            <v>UNIDAD</v>
          </cell>
          <cell r="C351" t="str">
            <v>1.47.2</v>
          </cell>
          <cell r="D351" t="str">
            <v>Periferico</v>
          </cell>
        </row>
        <row r="354">
          <cell r="A354" t="str">
            <v>EQUIPOS Y MAQUINA PARA OFICINA</v>
          </cell>
        </row>
        <row r="355">
          <cell r="A355" t="str">
            <v>Cosedora industrial</v>
          </cell>
          <cell r="B355" t="str">
            <v>Unidad</v>
          </cell>
          <cell r="C355" t="str">
            <v>1.52.2</v>
          </cell>
          <cell r="D355" t="str">
            <v>Elementos Y Accesorios De Oficina</v>
          </cell>
        </row>
        <row r="356">
          <cell r="A356" t="str">
            <v>Perforadora Industrial</v>
          </cell>
          <cell r="B356" t="str">
            <v>Unidad</v>
          </cell>
          <cell r="C356" t="str">
            <v>1.52.2</v>
          </cell>
          <cell r="D356" t="str">
            <v>Elementos Y Accesorios De Oficina</v>
          </cell>
        </row>
        <row r="357">
          <cell r="A357" t="str">
            <v>Sumadora calculadora casio dr 8620 de 16 digitos</v>
          </cell>
          <cell r="B357" t="str">
            <v>Unidad</v>
          </cell>
        </row>
        <row r="360">
          <cell r="A360" t="str">
            <v>OTROS EQUIPOS DE COMUNICACIÓN</v>
          </cell>
        </row>
        <row r="361">
          <cell r="A361" t="str">
            <v>fax panasonic</v>
          </cell>
          <cell r="B361" t="str">
            <v>Unidad</v>
          </cell>
          <cell r="C361" t="str">
            <v>1.36.1</v>
          </cell>
          <cell r="D361" t="str">
            <v>Equipos terminales de comunicaciones</v>
          </cell>
        </row>
        <row r="362">
          <cell r="A362" t="str">
            <v>Sistemas de procesamiento de voz conmutador</v>
          </cell>
          <cell r="B362" t="str">
            <v>UNIDAD</v>
          </cell>
          <cell r="C362" t="str">
            <v>1.36.1</v>
          </cell>
          <cell r="D362" t="str">
            <v>Equipos terminales de comunicaciones</v>
          </cell>
        </row>
        <row r="363">
          <cell r="A363" t="str">
            <v>TELEFONO PANASONIC MODELO KXTS15LX-W</v>
          </cell>
          <cell r="B363" t="str">
            <v>Unidad</v>
          </cell>
          <cell r="C363" t="str">
            <v>1.36.1</v>
          </cell>
          <cell r="D363" t="str">
            <v>Equipos terminales de comunicaciones</v>
          </cell>
        </row>
        <row r="364">
          <cell r="A364" t="str">
            <v>TELEFONO PANASONIC MODELO KXT53 SENCILLO</v>
          </cell>
          <cell r="B364" t="str">
            <v>Unidad</v>
          </cell>
          <cell r="C364" t="str">
            <v>1.36.1</v>
          </cell>
          <cell r="D364" t="str">
            <v>Equipos terminales de comunicaciones</v>
          </cell>
        </row>
        <row r="365">
          <cell r="A365" t="str">
            <v>TELEFONO PANASONIC MODELO KXT 2371</v>
          </cell>
          <cell r="B365" t="str">
            <v>Unidad</v>
          </cell>
          <cell r="C365" t="str">
            <v>1.36.1</v>
          </cell>
          <cell r="D365" t="str">
            <v>Equipos terminales de comunicaciones</v>
          </cell>
        </row>
        <row r="366">
          <cell r="A366" t="str">
            <v>TELEFONO PANASONIC MODELO KXT 2310</v>
          </cell>
          <cell r="B366" t="str">
            <v>Unidad</v>
          </cell>
          <cell r="C366" t="str">
            <v>1.36.1</v>
          </cell>
          <cell r="D366" t="str">
            <v>Equipos terminales de comunicaciones</v>
          </cell>
        </row>
        <row r="367">
          <cell r="A367" t="str">
            <v>Camara digital profesional (epson canon,etc</v>
          </cell>
          <cell r="B367" t="str">
            <v>Unidad</v>
          </cell>
          <cell r="C367" t="str">
            <v>1.44.1</v>
          </cell>
          <cell r="D367" t="str">
            <v>Camaras, fotografia en movimiento</v>
          </cell>
        </row>
        <row r="370">
          <cell r="A370" t="str">
            <v>HERRAMIENTAS</v>
          </cell>
        </row>
        <row r="371">
          <cell r="A371" t="str">
            <v>Escalera de extension</v>
          </cell>
          <cell r="B371" t="str">
            <v>UNIDAD</v>
          </cell>
          <cell r="C371" t="str">
            <v>1.30.2</v>
          </cell>
          <cell r="D371" t="str">
            <v>Herramientas manuales, sin filo y sin fuerza motriz</v>
          </cell>
        </row>
        <row r="372">
          <cell r="A372" t="str">
            <v>Kit destornilladores diferentes longitudes y calibres</v>
          </cell>
          <cell r="B372" t="str">
            <v>KIT</v>
          </cell>
          <cell r="C372" t="str">
            <v>1.30.1</v>
          </cell>
          <cell r="D372" t="str">
            <v>Herramientas manuales afiladas y sin fuerza motriz.</v>
          </cell>
        </row>
        <row r="373">
          <cell r="A373" t="str">
            <v>Kit de herramientas para automovil</v>
          </cell>
          <cell r="B373" t="str">
            <v>Unidad</v>
          </cell>
          <cell r="C373" t="str">
            <v>1.30.6</v>
          </cell>
          <cell r="D373" t="str">
            <v>Cajas de herramientas y ferreteria</v>
          </cell>
        </row>
        <row r="374">
          <cell r="A374" t="str">
            <v>kit 3964a</v>
          </cell>
          <cell r="B374" t="str">
            <v>Unidad</v>
          </cell>
        </row>
        <row r="375">
          <cell r="A375" t="str">
            <v xml:space="preserve">Multivoltiamperimetro digital </v>
          </cell>
          <cell r="B375" t="str">
            <v>UNIDAD</v>
          </cell>
          <cell r="C375" t="str">
            <v>1.31.3</v>
          </cell>
          <cell r="D375" t="str">
            <v>Grupos y paquetes de herramientas de medicion</v>
          </cell>
        </row>
        <row r="376">
          <cell r="A376" t="str">
            <v>Ponchadora de Golpe o Impacto</v>
          </cell>
          <cell r="B376" t="str">
            <v>UNIDAD</v>
          </cell>
          <cell r="C376" t="str">
            <v>1.30.2</v>
          </cell>
          <cell r="D376" t="str">
            <v>Herramientas manuales, sin filo y sin fuerza motriz</v>
          </cell>
        </row>
        <row r="377">
          <cell r="A377" t="str">
            <v>Probador y detector de daños cableado telefonico</v>
          </cell>
          <cell r="B377" t="str">
            <v>UNIDAD</v>
          </cell>
          <cell r="C377" t="str">
            <v>1.30.2</v>
          </cell>
          <cell r="D377" t="str">
            <v>Herramientas manuales, sin filo y sin fuerza motriz</v>
          </cell>
        </row>
        <row r="378">
          <cell r="A378" t="str">
            <v>Remachadora con remaches diversos tamaños</v>
          </cell>
          <cell r="B378" t="str">
            <v>UNIDAD</v>
          </cell>
          <cell r="C378" t="str">
            <v>1.14.29</v>
          </cell>
          <cell r="D378" t="str">
            <v>Maquinas remachadoras.</v>
          </cell>
        </row>
        <row r="379">
          <cell r="A379" t="str">
            <v>Taladro percutor Bosch</v>
          </cell>
          <cell r="B379" t="str">
            <v>UNIDAD</v>
          </cell>
          <cell r="C379" t="str">
            <v>1.30.3</v>
          </cell>
          <cell r="D379" t="str">
            <v>Herramientas manuales y con fuerza motriz.</v>
          </cell>
        </row>
        <row r="381">
          <cell r="A381" t="str">
            <v>BIENES MUEBLES (CENTROS VACACIONALES)</v>
          </cell>
        </row>
        <row r="382">
          <cell r="A382" t="str">
            <v>Mesas de noche</v>
          </cell>
          <cell r="B382" t="str">
            <v>UNIDAD</v>
          </cell>
          <cell r="C382" t="str">
            <v>1.48.1</v>
          </cell>
          <cell r="D382" t="str">
            <v>Muebles Domesticos Y De Oficina</v>
          </cell>
        </row>
      </sheetData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tos de PSPYAG 2019"/>
      <sheetName val="meritocracia y entrevista"/>
      <sheetName val="Hoja2"/>
    </sheetNames>
    <sheetDataSet>
      <sheetData sheetId="0">
        <row r="5">
          <cell r="B5" t="str">
            <v>Línea PAA</v>
          </cell>
          <cell r="C5" t="str">
            <v>Nombre producto (llave articuladora) Solo para proyectos de inversión.</v>
          </cell>
        </row>
        <row r="6">
          <cell r="B6">
            <v>98</v>
          </cell>
          <cell r="C6" t="str">
            <v>Servicio de diseño, desarrollo e implementación de la Estrategia Territorial</v>
          </cell>
        </row>
        <row r="7">
          <cell r="B7">
            <v>99</v>
          </cell>
          <cell r="C7" t="str">
            <v>Servicio de asistencia técnica para la implementación del los Planes de Acción Técnicos</v>
          </cell>
        </row>
        <row r="8">
          <cell r="B8">
            <v>100</v>
          </cell>
          <cell r="C8" t="str">
            <v>Servicio de diseño, desarrollo e implementación de la Estrategia Territorial</v>
          </cell>
        </row>
        <row r="9">
          <cell r="B9">
            <v>101</v>
          </cell>
          <cell r="C9" t="str">
            <v>Servicio de asistencia técnica para la implementación del los Planes de Acción Técnicos</v>
          </cell>
        </row>
        <row r="10">
          <cell r="B10">
            <v>102</v>
          </cell>
          <cell r="C10" t="str">
            <v>Servicio de seguimiento a la gestión territorial</v>
          </cell>
        </row>
        <row r="11">
          <cell r="B11">
            <v>103</v>
          </cell>
          <cell r="C11" t="str">
            <v>Servicio de seguimiento a la gestión territorial</v>
          </cell>
        </row>
        <row r="12">
          <cell r="B12">
            <v>104</v>
          </cell>
          <cell r="C12" t="str">
            <v>Servicio de diseño, desarrollo e implementación de la Estrategia Territorial</v>
          </cell>
        </row>
        <row r="13">
          <cell r="B13">
            <v>105</v>
          </cell>
          <cell r="C13" t="str">
            <v>Servicio de asistencia técnica para la implementación del los Planes de Acción Técnicos</v>
          </cell>
        </row>
        <row r="14">
          <cell r="B14">
            <v>106</v>
          </cell>
          <cell r="C14" t="str">
            <v>Servicio de asistencia técnica para la implementación del los Planes de Acción Técnicos</v>
          </cell>
        </row>
        <row r="15">
          <cell r="B15">
            <v>107</v>
          </cell>
          <cell r="C15" t="str">
            <v>Servicio de asistencia técnica para la implementación del los Planes de Acción Técnicos</v>
          </cell>
        </row>
        <row r="16">
          <cell r="B16">
            <v>108</v>
          </cell>
          <cell r="C16" t="str">
            <v>Servicio de asistencia técnica para la implementación del los Planes de Acción Técnicos</v>
          </cell>
        </row>
        <row r="17">
          <cell r="B17">
            <v>109</v>
          </cell>
          <cell r="C17" t="str">
            <v>Servicio de asistencia técnica para la implementación del los Planes de Acción Técnicos</v>
          </cell>
        </row>
        <row r="18">
          <cell r="B18">
            <v>110</v>
          </cell>
          <cell r="C18" t="str">
            <v>Servicio de asistencia técnica para la implementación del los Planes de Acción Técnicos</v>
          </cell>
        </row>
        <row r="19">
          <cell r="B19">
            <v>111</v>
          </cell>
          <cell r="C19" t="str">
            <v>Servicio de asistencia técnica para la implementación del los Planes de Acción Técnicos</v>
          </cell>
        </row>
        <row r="20">
          <cell r="B20">
            <v>112</v>
          </cell>
          <cell r="C20" t="str">
            <v>Servicio de asistencia técnica para la implementación del los Planes de Acción Técnicos</v>
          </cell>
        </row>
        <row r="21">
          <cell r="B21">
            <v>113</v>
          </cell>
          <cell r="C21" t="str">
            <v>Servicio de asistencia técnica para la implementación del los Planes de Acción Técnicos</v>
          </cell>
        </row>
        <row r="22">
          <cell r="B22">
            <v>114</v>
          </cell>
          <cell r="C22" t="str">
            <v>Servicio de asistencia técnica para la implementación del los Planes de Acción Técnicos</v>
          </cell>
        </row>
        <row r="23">
          <cell r="B23">
            <v>115</v>
          </cell>
          <cell r="C23" t="str">
            <v>Servicio de asistencia técnica para la implementación del los Planes de Acción Técnicos</v>
          </cell>
        </row>
        <row r="24">
          <cell r="B24">
            <v>116</v>
          </cell>
          <cell r="C24" t="str">
            <v>Servicio de asistencia técnica para la implementación del los Planes de Acción Técnicos</v>
          </cell>
        </row>
        <row r="25">
          <cell r="B25">
            <v>117</v>
          </cell>
          <cell r="C25" t="str">
            <v>Servicio de asistencia técnica para la implementación del los Planes de Acción Técnicos</v>
          </cell>
        </row>
        <row r="26">
          <cell r="B26">
            <v>118</v>
          </cell>
          <cell r="C26" t="str">
            <v>Servicio de asistencia técnica para la implementación del los Planes de Acción Técnicos</v>
          </cell>
        </row>
        <row r="27">
          <cell r="B27">
            <v>119</v>
          </cell>
          <cell r="C27" t="str">
            <v>Servicio de asistencia técnica para la implementación del los Planes de Acción Técnicos</v>
          </cell>
        </row>
        <row r="28">
          <cell r="B28">
            <v>120</v>
          </cell>
          <cell r="C28" t="str">
            <v>Servicio de asistencia técnica para la implementación del los Planes de Acción Técnicos</v>
          </cell>
        </row>
        <row r="29">
          <cell r="B29">
            <v>121</v>
          </cell>
          <cell r="C29" t="str">
            <v>Servicios de asistencia técnica para el diseño institucional de las entidades del orden nacional</v>
          </cell>
        </row>
        <row r="30">
          <cell r="B30">
            <v>122</v>
          </cell>
          <cell r="C30" t="str">
            <v>Servicios de asistencia técnica para el diseño institucional de las entidades del orden nacional</v>
          </cell>
        </row>
        <row r="31">
          <cell r="B31">
            <v>123</v>
          </cell>
          <cell r="C31" t="str">
            <v>Diseñar y evaluar herramientas y material de apoyo para la asesoría y acompañamiento de las entidades territoriales priorizadas</v>
          </cell>
        </row>
        <row r="32">
          <cell r="B32">
            <v>124</v>
          </cell>
          <cell r="C32" t="str">
            <v>Diseñar y evaluar herramientas y material de apoyo para la asesoría y acompañamiento de las entidades territoriales priorizadas</v>
          </cell>
        </row>
        <row r="33">
          <cell r="B33">
            <v>125</v>
          </cell>
          <cell r="C33" t="str">
            <v>Servicios de asistencia técnica para el diseño institucional de las entidades del orden nacional</v>
          </cell>
        </row>
        <row r="34">
          <cell r="B34">
            <v>126</v>
          </cell>
          <cell r="C34" t="str">
            <v>Servicio de Asistencia Técnica en la implementación de la política de empleo público</v>
          </cell>
        </row>
        <row r="35">
          <cell r="B35">
            <v>127</v>
          </cell>
          <cell r="C35" t="str">
            <v>Sistemas de Información de Gestión Pública</v>
          </cell>
        </row>
        <row r="36">
          <cell r="B36">
            <v>128</v>
          </cell>
          <cell r="C36" t="str">
            <v>Sistemas de Información de Gestión Pública</v>
          </cell>
        </row>
        <row r="37">
          <cell r="B37">
            <v>129</v>
          </cell>
          <cell r="C37" t="str">
            <v>Servicio de Asistencia Técnica en la implementación de la política de empleo público</v>
          </cell>
        </row>
        <row r="38">
          <cell r="B38">
            <v>130</v>
          </cell>
          <cell r="C38" t="str">
            <v>Documentos metodológicos</v>
          </cell>
        </row>
        <row r="39">
          <cell r="B39">
            <v>131</v>
          </cell>
          <cell r="C39" t="str">
            <v>Documentos de lineamientos técnicos</v>
          </cell>
        </row>
        <row r="40">
          <cell r="B40">
            <v>132</v>
          </cell>
          <cell r="C40" t="str">
            <v>Documentos de lineamientos técnicos</v>
          </cell>
        </row>
        <row r="41">
          <cell r="B41">
            <v>133</v>
          </cell>
          <cell r="C41" t="str">
            <v>Documentos de lineamientos técnicos</v>
          </cell>
        </row>
        <row r="42">
          <cell r="B42">
            <v>134</v>
          </cell>
          <cell r="C42" t="str">
            <v>Servicio de asistencia técnica en la implementación del Modelo Integrado de Planeación y Gestión</v>
          </cell>
        </row>
        <row r="43">
          <cell r="B43">
            <v>135</v>
          </cell>
          <cell r="C43" t="str">
            <v>Servicio de asistencia técnica en la implementación del Modelo Integrado de Planeación y Gestión</v>
          </cell>
        </row>
        <row r="44">
          <cell r="B44">
            <v>136</v>
          </cell>
          <cell r="C44" t="str">
            <v>Servicio de asistencia técnica en la implementación del Modelo Integrado de Planeación y Gestión</v>
          </cell>
        </row>
        <row r="45">
          <cell r="B45">
            <v>137</v>
          </cell>
          <cell r="C45" t="str">
            <v>Servicio de asistencia técnica en la implementación del Modelo Integrado de Planeación y Gestión</v>
          </cell>
        </row>
        <row r="46">
          <cell r="B46">
            <v>138</v>
          </cell>
          <cell r="C46" t="str">
            <v>Servicio de asistencia técnica en la implementación del Modelo Integrado de Planeación y Gestión</v>
          </cell>
        </row>
        <row r="47">
          <cell r="B47">
            <v>139</v>
          </cell>
          <cell r="C47" t="str">
            <v>Sistema de Control Interno</v>
          </cell>
        </row>
        <row r="48">
          <cell r="B48">
            <v>140</v>
          </cell>
          <cell r="C48" t="str">
            <v>Servicio de asistencia técnica en el diseño e implementación de incentivos a la gestión Pública</v>
          </cell>
        </row>
        <row r="49">
          <cell r="B49">
            <v>141</v>
          </cell>
          <cell r="C49" t="str">
            <v>Sistema de Control Interno</v>
          </cell>
        </row>
        <row r="50">
          <cell r="B50">
            <v>142</v>
          </cell>
          <cell r="C50" t="str">
            <v>Servicio de Asistencia técnica en la implementación de las políticas de Función Pública</v>
          </cell>
        </row>
        <row r="51">
          <cell r="B51">
            <v>143</v>
          </cell>
          <cell r="C51" t="str">
            <v>Documentos de lineamientos técnicos</v>
          </cell>
        </row>
        <row r="52">
          <cell r="B52">
            <v>144</v>
          </cell>
          <cell r="C52" t="str">
            <v>Servicio de asistencia técnica para la implementación de la política de trámites</v>
          </cell>
        </row>
        <row r="53">
          <cell r="B53">
            <v>145</v>
          </cell>
          <cell r="C53" t="str">
            <v>Servicio de educación informal de Multiplicadores en procesos de control social</v>
          </cell>
        </row>
        <row r="54">
          <cell r="B54">
            <v>146</v>
          </cell>
          <cell r="C54" t="str">
            <v>Servicio de asistencia técnica para la implementación de la política de trámites</v>
          </cell>
        </row>
        <row r="55">
          <cell r="B55">
            <v>147</v>
          </cell>
          <cell r="C55" t="str">
            <v>Servicios de asistencia técnica en Políticas y lineamientos para incrementar la participación ciudadana en la gestión, transparencia y acceso a la información</v>
          </cell>
        </row>
        <row r="56">
          <cell r="B56">
            <v>148</v>
          </cell>
          <cell r="C56" t="str">
            <v>Servicio de Asistencia técnica en la implementación de las políticas de Función Pública</v>
          </cell>
        </row>
        <row r="57">
          <cell r="B57">
            <v>149</v>
          </cell>
          <cell r="C57" t="str">
            <v>Servicio de Asistencia técnica en la implementación de las políticas de Función Pública</v>
          </cell>
        </row>
        <row r="58">
          <cell r="B58">
            <v>150</v>
          </cell>
          <cell r="C58" t="str">
            <v>Servicio de Asistencia técnica en la implementación de las políticas de Función Pública</v>
          </cell>
        </row>
        <row r="59">
          <cell r="B59">
            <v>151</v>
          </cell>
          <cell r="C59" t="str">
            <v>Servicio de Asistencia técnica en la implementación de las políticas de Función Pública</v>
          </cell>
        </row>
        <row r="60">
          <cell r="B60">
            <v>152</v>
          </cell>
          <cell r="C60" t="str">
            <v>Documentos normativos</v>
          </cell>
        </row>
        <row r="61">
          <cell r="B61">
            <v>153</v>
          </cell>
          <cell r="C61" t="str">
            <v>Servicio de información de gestión pública</v>
          </cell>
        </row>
        <row r="62">
          <cell r="B62">
            <v>154</v>
          </cell>
          <cell r="C62" t="str">
            <v>Servicio de información de gestión pública</v>
          </cell>
        </row>
        <row r="63">
          <cell r="B63">
            <v>155</v>
          </cell>
          <cell r="C63" t="str">
            <v>Servicio de información de gestión pública</v>
          </cell>
        </row>
        <row r="64">
          <cell r="B64">
            <v>156</v>
          </cell>
          <cell r="C64" t="str">
            <v>Servicio de información de gestión pública</v>
          </cell>
        </row>
        <row r="65">
          <cell r="B65">
            <v>157</v>
          </cell>
          <cell r="C65" t="str">
            <v>Servicio de información de gestión pública</v>
          </cell>
        </row>
        <row r="66">
          <cell r="B66">
            <v>158</v>
          </cell>
          <cell r="C66" t="str">
            <v>Sistemas de Información de Gestión Pública</v>
          </cell>
        </row>
        <row r="67">
          <cell r="B67">
            <v>159</v>
          </cell>
          <cell r="C67" t="str">
            <v>Servicio de información de gestión pública</v>
          </cell>
        </row>
        <row r="68">
          <cell r="B68">
            <v>160</v>
          </cell>
          <cell r="C68" t="str">
            <v>Documentos normativos</v>
          </cell>
        </row>
        <row r="69">
          <cell r="B69">
            <v>161</v>
          </cell>
          <cell r="C69" t="str">
            <v>Documentos normativos</v>
          </cell>
        </row>
        <row r="70">
          <cell r="B70">
            <v>162</v>
          </cell>
          <cell r="C70" t="str">
            <v>Sistemas de Información de Gestión Pública</v>
          </cell>
        </row>
        <row r="71">
          <cell r="B71">
            <v>163</v>
          </cell>
          <cell r="C71" t="str">
            <v xml:space="preserve">Elaboración del estudio y diagnostico para determinar la modificación, actualización, derogatoria o expedición de una nueva normatividad relacionada con las normas sobre organización y funcionamiento de las entidades del orden nacional </v>
          </cell>
        </row>
        <row r="72">
          <cell r="B72">
            <v>164</v>
          </cell>
          <cell r="C72" t="str">
            <v>Documentos normativos</v>
          </cell>
        </row>
        <row r="73">
          <cell r="B73">
            <v>165</v>
          </cell>
          <cell r="C73" t="str">
            <v>Documentos normativos</v>
          </cell>
        </row>
        <row r="74">
          <cell r="B74">
            <v>166</v>
          </cell>
          <cell r="C74" t="str">
            <v>Documentos normativos</v>
          </cell>
        </row>
        <row r="75">
          <cell r="B75">
            <v>167</v>
          </cell>
          <cell r="C75" t="str">
            <v>Documentos normativos</v>
          </cell>
        </row>
        <row r="76">
          <cell r="B76">
            <v>168</v>
          </cell>
          <cell r="C76" t="str">
            <v>NO APLICA</v>
          </cell>
        </row>
        <row r="77">
          <cell r="B77">
            <v>169</v>
          </cell>
          <cell r="C77" t="str">
            <v>NO APLICA</v>
          </cell>
        </row>
        <row r="78">
          <cell r="B78">
            <v>170</v>
          </cell>
          <cell r="C78" t="str">
            <v>Servicio de Asistencia técnica en la implementación de las políticas de Función Pública</v>
          </cell>
        </row>
        <row r="79">
          <cell r="B79">
            <v>171</v>
          </cell>
          <cell r="C79" t="str">
            <v>Servicio de Asistencia técnica en la implementación de las políticas de Función Pública</v>
          </cell>
        </row>
        <row r="80">
          <cell r="B80">
            <v>172</v>
          </cell>
          <cell r="C80" t="str">
            <v>Servicio de Asistencia técnica en la implementación de las políticas de Función Pública</v>
          </cell>
        </row>
        <row r="81">
          <cell r="B81">
            <v>173</v>
          </cell>
          <cell r="C81" t="str">
            <v>Servicio de Asistencia técnica en la implementación de las políticas de Función Pública</v>
          </cell>
        </row>
        <row r="82">
          <cell r="B82">
            <v>174</v>
          </cell>
          <cell r="C82" t="str">
            <v>Servicio de Asistencia técnica en la implementación de las políticas de Función Pública</v>
          </cell>
        </row>
        <row r="83">
          <cell r="B83">
            <v>175</v>
          </cell>
          <cell r="C83" t="str">
            <v>Servicio de Asistencia técnica en la implementación de las políticas de Función Pública</v>
          </cell>
        </row>
        <row r="84">
          <cell r="B84">
            <v>176</v>
          </cell>
          <cell r="C84" t="str">
            <v>Servicio de Asistencia técnica en la implementación de las políticas de Función Pública</v>
          </cell>
        </row>
        <row r="85">
          <cell r="B85">
            <v>177</v>
          </cell>
          <cell r="C85" t="str">
            <v>Servicio de Asistencia técnica en la implementación de las políticas de Función Pública</v>
          </cell>
        </row>
        <row r="86">
          <cell r="B86">
            <v>178</v>
          </cell>
          <cell r="C86" t="str">
            <v>Servicio de Asistencia técnica en la implementación de las políticas de Función Pública</v>
          </cell>
        </row>
        <row r="87">
          <cell r="B87">
            <v>179</v>
          </cell>
          <cell r="C87" t="str">
            <v>Servicio de Asistencia técnica en la implementación de las políticas de Función Pública</v>
          </cell>
        </row>
        <row r="88">
          <cell r="B88">
            <v>180</v>
          </cell>
          <cell r="C88" t="str">
            <v>Servicio de Asistencia técnica en la implementación de las políticas de Función Pública</v>
          </cell>
        </row>
        <row r="89">
          <cell r="B89">
            <v>181</v>
          </cell>
          <cell r="C89" t="str">
            <v>Documentos metodológicos</v>
          </cell>
        </row>
        <row r="90">
          <cell r="B90">
            <v>182</v>
          </cell>
          <cell r="C90" t="str">
            <v>Documentos metodológicos</v>
          </cell>
        </row>
        <row r="91">
          <cell r="B91">
            <v>183</v>
          </cell>
          <cell r="C91" t="str">
            <v>Servicio de Asistencia técnica en la implementación de las políticas de Función Pública</v>
          </cell>
        </row>
        <row r="92">
          <cell r="B92">
            <v>184</v>
          </cell>
          <cell r="C92" t="str">
            <v>Servicio de Asistencia técnica en la implementación de las políticas de Función Pública</v>
          </cell>
        </row>
        <row r="93">
          <cell r="B93">
            <v>185</v>
          </cell>
          <cell r="C93" t="str">
            <v>Servicio de Asistencia técnica en la implementación de las políticas de Función Pública</v>
          </cell>
        </row>
        <row r="94">
          <cell r="B94">
            <v>186</v>
          </cell>
          <cell r="C94" t="str">
            <v>Documentos metodológicos</v>
          </cell>
        </row>
        <row r="95">
          <cell r="B95">
            <v>187</v>
          </cell>
          <cell r="C95" t="str">
            <v>Documentos metodológicos</v>
          </cell>
        </row>
        <row r="96">
          <cell r="B96">
            <v>188</v>
          </cell>
          <cell r="C96" t="str">
            <v>Administrar la Estrategia de Gestión Territorial de la Función Pública</v>
          </cell>
        </row>
        <row r="97">
          <cell r="B97">
            <v>189</v>
          </cell>
          <cell r="C97" t="str">
            <v>Servicio de Asistencia técnica en la implementación de las políticas de Función Pública</v>
          </cell>
        </row>
        <row r="98">
          <cell r="B98">
            <v>190</v>
          </cell>
          <cell r="C98" t="str">
            <v>Documentos de Planeación</v>
          </cell>
        </row>
        <row r="99">
          <cell r="B99">
            <v>191</v>
          </cell>
          <cell r="C99" t="str">
            <v>Documentos de Planeación</v>
          </cell>
        </row>
        <row r="100">
          <cell r="B100">
            <v>192</v>
          </cell>
          <cell r="C100" t="str">
            <v>Servicio de Asistencia técnica en la implementación de las políticas de Función Pública</v>
          </cell>
        </row>
        <row r="101">
          <cell r="B101">
            <v>193</v>
          </cell>
          <cell r="C101" t="str">
            <v>Documentos de Planeación</v>
          </cell>
        </row>
        <row r="102">
          <cell r="B102">
            <v>194</v>
          </cell>
          <cell r="C102" t="str">
            <v>Documentos de Planeación</v>
          </cell>
        </row>
        <row r="103">
          <cell r="B103">
            <v>195</v>
          </cell>
          <cell r="C103" t="str">
            <v>Documentos de Planeación</v>
          </cell>
        </row>
        <row r="104">
          <cell r="B104">
            <v>196</v>
          </cell>
          <cell r="C104" t="str">
            <v>Documentos de Planeación</v>
          </cell>
        </row>
        <row r="105">
          <cell r="B105">
            <v>197</v>
          </cell>
          <cell r="C105" t="str">
            <v>Sistema de Control Interno</v>
          </cell>
        </row>
        <row r="106">
          <cell r="B106">
            <v>198</v>
          </cell>
          <cell r="C106" t="str">
            <v>Servicio de información de gestión pública</v>
          </cell>
        </row>
        <row r="107">
          <cell r="B107">
            <v>199</v>
          </cell>
          <cell r="C107" t="str">
            <v>Servicio de información de gestión pública</v>
          </cell>
        </row>
        <row r="108">
          <cell r="B108">
            <v>200</v>
          </cell>
          <cell r="C108" t="str">
            <v xml:space="preserve"> Documento para la planeación estratégica en TI</v>
          </cell>
        </row>
        <row r="109">
          <cell r="B109">
            <v>201</v>
          </cell>
          <cell r="C109" t="str">
            <v xml:space="preserve"> Documento para la planeación estratégica en TI</v>
          </cell>
        </row>
        <row r="110">
          <cell r="B110">
            <v>202</v>
          </cell>
          <cell r="C110" t="str">
            <v xml:space="preserve"> Documento para la planeación estratégica en TI</v>
          </cell>
        </row>
        <row r="111">
          <cell r="B111">
            <v>203</v>
          </cell>
          <cell r="C111" t="str">
            <v>Servicios de información actualizado</v>
          </cell>
        </row>
        <row r="112">
          <cell r="B112">
            <v>204</v>
          </cell>
          <cell r="C112" t="str">
            <v>Servicios de información actualizado</v>
          </cell>
        </row>
        <row r="113">
          <cell r="B113">
            <v>205</v>
          </cell>
          <cell r="C113" t="str">
            <v>Servicios de información actualizado</v>
          </cell>
        </row>
        <row r="114">
          <cell r="B114">
            <v>206</v>
          </cell>
          <cell r="C114" t="str">
            <v>Servicios de información actualizado</v>
          </cell>
        </row>
        <row r="115">
          <cell r="B115">
            <v>207</v>
          </cell>
          <cell r="C115" t="str">
            <v>Servicios de información actualizado</v>
          </cell>
        </row>
        <row r="116">
          <cell r="B116">
            <v>208</v>
          </cell>
          <cell r="C116" t="str">
            <v>Sistemas de Información de Gestión Pública</v>
          </cell>
        </row>
        <row r="117">
          <cell r="B117">
            <v>209</v>
          </cell>
          <cell r="C117" t="str">
            <v>Sistemas de Información de Gestión Pública</v>
          </cell>
        </row>
        <row r="118">
          <cell r="B118">
            <v>210</v>
          </cell>
          <cell r="C118" t="str">
            <v>Sistemas de Información de Gestión Pública</v>
          </cell>
        </row>
        <row r="119">
          <cell r="B119">
            <v>211</v>
          </cell>
          <cell r="C119" t="str">
            <v>Sistemas de Información de Gestión Pública</v>
          </cell>
        </row>
        <row r="120">
          <cell r="B120">
            <v>212</v>
          </cell>
          <cell r="C120" t="str">
            <v>Sistemas de Información de Gestión Pública</v>
          </cell>
        </row>
        <row r="121">
          <cell r="B121">
            <v>213</v>
          </cell>
          <cell r="C121" t="str">
            <v>Sistemas de Información de Gestión Pública</v>
          </cell>
        </row>
        <row r="122">
          <cell r="B122">
            <v>214</v>
          </cell>
          <cell r="C122" t="str">
            <v>Sistemas de Información de Gestión Pública</v>
          </cell>
        </row>
        <row r="123">
          <cell r="B123">
            <v>215</v>
          </cell>
          <cell r="C123" t="str">
            <v>Sistemas de Información de Gestión Pública</v>
          </cell>
        </row>
        <row r="124">
          <cell r="B124">
            <v>216</v>
          </cell>
          <cell r="C124" t="str">
            <v>Sistemas de Información de Gestión Pública</v>
          </cell>
        </row>
        <row r="125">
          <cell r="B125">
            <v>217</v>
          </cell>
          <cell r="C125" t="str">
            <v>Sistemas de Información de Gestión Pública</v>
          </cell>
        </row>
        <row r="126">
          <cell r="B126">
            <v>218</v>
          </cell>
          <cell r="C126" t="str">
            <v>Sistemas de Información de Gestión Pública</v>
          </cell>
        </row>
        <row r="127">
          <cell r="B127">
            <v>219</v>
          </cell>
          <cell r="C127" t="str">
            <v>Sistemas de Información de Gestión Pública</v>
          </cell>
        </row>
        <row r="128">
          <cell r="B128">
            <v>220</v>
          </cell>
          <cell r="C128" t="str">
            <v>Sistemas de Información de Gestión Pública</v>
          </cell>
        </row>
        <row r="129">
          <cell r="B129">
            <v>221</v>
          </cell>
          <cell r="C129" t="str">
            <v>Servicios de información actualizado</v>
          </cell>
        </row>
        <row r="130">
          <cell r="B130">
            <v>222</v>
          </cell>
          <cell r="C130" t="str">
            <v>NO APLICA</v>
          </cell>
        </row>
        <row r="131">
          <cell r="B131">
            <v>223</v>
          </cell>
          <cell r="C131" t="str">
            <v>Servicio de Asistencia técnica en la implementación de las políticas de Función Pública</v>
          </cell>
        </row>
        <row r="132">
          <cell r="B132">
            <v>224</v>
          </cell>
          <cell r="C132" t="str">
            <v>Servicio de Asistencia técnica en la implementación de las políticas de Función Pública</v>
          </cell>
        </row>
        <row r="133">
          <cell r="B133">
            <v>225</v>
          </cell>
          <cell r="C133" t="str">
            <v>Servicio de Asistencia técnica en la implementación de las políticas de Función Pública</v>
          </cell>
        </row>
        <row r="134">
          <cell r="B134">
            <v>226</v>
          </cell>
          <cell r="C134" t="str">
            <v>Servicio de Asistencia técnica en la implementación de las políticas de Función Pública</v>
          </cell>
        </row>
        <row r="135">
          <cell r="B135">
            <v>227</v>
          </cell>
          <cell r="C135" t="str">
            <v>Servicio de Asistencia técnica en la implementación de las políticas de Función Pública</v>
          </cell>
        </row>
        <row r="136">
          <cell r="B136">
            <v>230</v>
          </cell>
          <cell r="C136" t="str">
            <v>Servicio de Asistencia técnica en la implementación de las políticas de Función Pública</v>
          </cell>
        </row>
        <row r="137">
          <cell r="B137">
            <v>231</v>
          </cell>
          <cell r="C137" t="str">
            <v>Servicio de Asistencia técnica en la implementación de las políticas de Función Pública</v>
          </cell>
        </row>
        <row r="138">
          <cell r="B138">
            <v>232</v>
          </cell>
          <cell r="C138" t="str">
            <v>Servicio de Asistencia técnica en la implementación de las políticas de Función Pública</v>
          </cell>
        </row>
        <row r="139">
          <cell r="B139">
            <v>233</v>
          </cell>
          <cell r="C139" t="str">
            <v>Servicio de Asistencia técnica en la implementación de las políticas de Función Pública</v>
          </cell>
        </row>
        <row r="140">
          <cell r="B140">
            <v>234</v>
          </cell>
          <cell r="C140" t="str">
            <v>Servicio de Asistencia técnica en la implementación de las políticas de Función Pública</v>
          </cell>
        </row>
        <row r="141">
          <cell r="B141">
            <v>235</v>
          </cell>
          <cell r="C141" t="str">
            <v>Servicio de Asistencia técnica en la implementación de las políticas de Función Pública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6"/>
  <sheetViews>
    <sheetView topLeftCell="E32" zoomScale="77" zoomScaleNormal="77" workbookViewId="0">
      <selection activeCell="Q36" sqref="Q36"/>
    </sheetView>
  </sheetViews>
  <sheetFormatPr baseColWidth="10" defaultColWidth="11" defaultRowHeight="15" x14ac:dyDescent="0.25"/>
  <cols>
    <col min="1" max="1" width="3.6328125" style="609" customWidth="1"/>
    <col min="2" max="2" width="3.453125" style="609" customWidth="1"/>
    <col min="3" max="3" width="4" style="609" customWidth="1"/>
    <col min="4" max="5" width="5.1796875" style="609" customWidth="1"/>
    <col min="6" max="6" width="4.08984375" style="609" customWidth="1"/>
    <col min="7" max="7" width="2.453125" style="609" customWidth="1"/>
    <col min="8" max="8" width="2.26953125" style="609" customWidth="1"/>
    <col min="9" max="9" width="20.7265625" style="609" customWidth="1"/>
    <col min="10" max="10" width="15.1796875" style="609" customWidth="1"/>
    <col min="11" max="11" width="17.08984375" style="609" customWidth="1"/>
    <col min="12" max="12" width="1.7265625" style="626" customWidth="1"/>
    <col min="13" max="13" width="15.1796875" style="609" customWidth="1"/>
    <col min="14" max="14" width="17.08984375" style="609" customWidth="1"/>
    <col min="15" max="15" width="1.36328125" style="626" customWidth="1"/>
    <col min="16" max="16" width="15.1796875" style="609" customWidth="1"/>
    <col min="17" max="17" width="17.08984375" style="609" customWidth="1"/>
    <col min="18" max="16384" width="11" style="609"/>
  </cols>
  <sheetData>
    <row r="2" spans="1:17" x14ac:dyDescent="0.25">
      <c r="J2" s="697" t="s">
        <v>543</v>
      </c>
      <c r="K2" s="697"/>
      <c r="L2" s="610"/>
      <c r="M2" s="697" t="s">
        <v>544</v>
      </c>
      <c r="N2" s="697"/>
      <c r="O2" s="611"/>
      <c r="P2" s="697" t="s">
        <v>545</v>
      </c>
      <c r="Q2" s="697"/>
    </row>
    <row r="3" spans="1:17" ht="39.950000000000003" customHeight="1" x14ac:dyDescent="0.25">
      <c r="A3" s="122" t="s">
        <v>385</v>
      </c>
      <c r="B3" s="122" t="s">
        <v>386</v>
      </c>
      <c r="C3" s="122" t="s">
        <v>387</v>
      </c>
      <c r="D3" s="122" t="s">
        <v>388</v>
      </c>
      <c r="E3" s="122" t="s">
        <v>389</v>
      </c>
      <c r="F3" s="122" t="s">
        <v>390</v>
      </c>
      <c r="G3" s="122" t="s">
        <v>391</v>
      </c>
      <c r="H3" s="122" t="s">
        <v>392</v>
      </c>
      <c r="I3" s="123" t="s">
        <v>393</v>
      </c>
      <c r="J3" s="612" t="s">
        <v>546</v>
      </c>
      <c r="K3" s="123" t="s">
        <v>547</v>
      </c>
      <c r="L3" s="129"/>
      <c r="M3" s="612" t="s">
        <v>546</v>
      </c>
      <c r="N3" s="123" t="s">
        <v>547</v>
      </c>
      <c r="O3" s="129"/>
      <c r="P3" s="612" t="s">
        <v>546</v>
      </c>
      <c r="Q3" s="123" t="s">
        <v>547</v>
      </c>
    </row>
    <row r="4" spans="1:17" ht="18.75" x14ac:dyDescent="0.25">
      <c r="A4" s="301" t="s">
        <v>425</v>
      </c>
      <c r="B4" s="301" t="s">
        <v>423</v>
      </c>
      <c r="C4" s="301" t="s">
        <v>423</v>
      </c>
      <c r="D4" s="301" t="s">
        <v>446</v>
      </c>
      <c r="E4" s="301"/>
      <c r="F4" s="301"/>
      <c r="G4" s="302"/>
      <c r="H4" s="302"/>
      <c r="I4" s="303" t="s">
        <v>447</v>
      </c>
      <c r="J4" s="613">
        <f>SUM(J5:J5)</f>
        <v>85300000</v>
      </c>
      <c r="K4" s="613">
        <f>SUM(K5:K5)</f>
        <v>0</v>
      </c>
      <c r="L4" s="614"/>
      <c r="M4" s="613">
        <f t="shared" ref="M4:Q4" si="0">SUM(M5:M5)</f>
        <v>0</v>
      </c>
      <c r="N4" s="613">
        <f t="shared" si="0"/>
        <v>0</v>
      </c>
      <c r="O4" s="614"/>
      <c r="P4" s="613">
        <f t="shared" si="0"/>
        <v>85300000</v>
      </c>
      <c r="Q4" s="613">
        <f t="shared" si="0"/>
        <v>0</v>
      </c>
    </row>
    <row r="5" spans="1:17" ht="45" x14ac:dyDescent="0.25">
      <c r="A5" s="266" t="s">
        <v>425</v>
      </c>
      <c r="B5" s="266" t="s">
        <v>423</v>
      </c>
      <c r="C5" s="266" t="s">
        <v>423</v>
      </c>
      <c r="D5" s="266" t="s">
        <v>446</v>
      </c>
      <c r="E5" s="266" t="s">
        <v>456</v>
      </c>
      <c r="F5" s="266" t="s">
        <v>425</v>
      </c>
      <c r="G5" s="267"/>
      <c r="H5" s="267"/>
      <c r="I5" s="320" t="s">
        <v>459</v>
      </c>
      <c r="J5" s="614">
        <v>85300000</v>
      </c>
      <c r="K5" s="615"/>
      <c r="L5" s="615"/>
      <c r="M5" s="614"/>
      <c r="N5" s="615"/>
      <c r="O5" s="615"/>
      <c r="P5" s="614">
        <f>SUM(J5-M5)</f>
        <v>85300000</v>
      </c>
      <c r="Q5" s="615"/>
    </row>
    <row r="6" spans="1:17" ht="18.75" x14ac:dyDescent="0.25">
      <c r="A6" s="337"/>
      <c r="B6" s="337"/>
      <c r="C6" s="337"/>
      <c r="D6" s="337"/>
      <c r="E6" s="337"/>
      <c r="F6" s="337"/>
      <c r="G6" s="338"/>
      <c r="H6" s="338"/>
      <c r="I6" s="339"/>
      <c r="J6" s="616"/>
      <c r="K6" s="616"/>
      <c r="L6" s="617"/>
      <c r="M6" s="616"/>
      <c r="N6" s="616"/>
      <c r="O6" s="617"/>
      <c r="P6" s="616"/>
      <c r="Q6" s="616"/>
    </row>
    <row r="7" spans="1:17" ht="30" x14ac:dyDescent="0.25">
      <c r="A7" s="266" t="s">
        <v>425</v>
      </c>
      <c r="B7" s="266" t="s">
        <v>425</v>
      </c>
      <c r="C7" s="266"/>
      <c r="D7" s="266"/>
      <c r="E7" s="266"/>
      <c r="F7" s="266"/>
      <c r="G7" s="267"/>
      <c r="H7" s="267"/>
      <c r="I7" s="268" t="s">
        <v>468</v>
      </c>
      <c r="J7" s="618">
        <f>SUM(J8+J16)</f>
        <v>28922227</v>
      </c>
      <c r="K7" s="618">
        <f>SUM(K8+K16)</f>
        <v>114222227</v>
      </c>
      <c r="L7" s="614"/>
      <c r="M7" s="619">
        <f t="shared" ref="M7:Q7" si="1">SUM(M8+M16)</f>
        <v>25922227</v>
      </c>
      <c r="N7" s="619">
        <f t="shared" si="1"/>
        <v>25922227</v>
      </c>
      <c r="O7" s="614"/>
      <c r="P7" s="619">
        <f t="shared" si="1"/>
        <v>3000000</v>
      </c>
      <c r="Q7" s="619">
        <f t="shared" si="1"/>
        <v>88300000</v>
      </c>
    </row>
    <row r="8" spans="1:17" ht="18.75" x14ac:dyDescent="0.25">
      <c r="A8" s="283" t="s">
        <v>425</v>
      </c>
      <c r="B8" s="283" t="s">
        <v>425</v>
      </c>
      <c r="C8" s="283" t="s">
        <v>423</v>
      </c>
      <c r="D8" s="283"/>
      <c r="E8" s="283"/>
      <c r="F8" s="283"/>
      <c r="G8" s="284"/>
      <c r="H8" s="284"/>
      <c r="I8" s="285" t="s">
        <v>469</v>
      </c>
      <c r="J8" s="620">
        <f>SUM(J9+J14)</f>
        <v>5000000</v>
      </c>
      <c r="K8" s="620">
        <f>SUM(K9+K14)</f>
        <v>48400000</v>
      </c>
      <c r="L8" s="614"/>
      <c r="M8" s="620">
        <f t="shared" ref="M8:Q8" si="2">SUM(M9+M14)</f>
        <v>2000000</v>
      </c>
      <c r="N8" s="620">
        <f t="shared" si="2"/>
        <v>2000000</v>
      </c>
      <c r="O8" s="614"/>
      <c r="P8" s="620">
        <f t="shared" si="2"/>
        <v>3000000</v>
      </c>
      <c r="Q8" s="620">
        <f t="shared" si="2"/>
        <v>46400000</v>
      </c>
    </row>
    <row r="9" spans="1:17" ht="75" x14ac:dyDescent="0.25">
      <c r="A9" s="301" t="s">
        <v>425</v>
      </c>
      <c r="B9" s="301" t="s">
        <v>425</v>
      </c>
      <c r="C9" s="301" t="s">
        <v>423</v>
      </c>
      <c r="D9" s="360" t="s">
        <v>435</v>
      </c>
      <c r="E9" s="301"/>
      <c r="F9" s="301"/>
      <c r="G9" s="302"/>
      <c r="H9" s="302"/>
      <c r="I9" s="303" t="s">
        <v>473</v>
      </c>
      <c r="J9" s="613">
        <f>SUM(J10:J13)</f>
        <v>2000000</v>
      </c>
      <c r="K9" s="613">
        <f>SUM(K10:K13)</f>
        <v>48400000</v>
      </c>
      <c r="L9" s="614"/>
      <c r="M9" s="613">
        <f t="shared" ref="M9:Q9" si="3">SUM(M10:M13)</f>
        <v>2000000</v>
      </c>
      <c r="N9" s="613">
        <f t="shared" si="3"/>
        <v>2000000</v>
      </c>
      <c r="O9" s="614"/>
      <c r="P9" s="613">
        <f t="shared" si="3"/>
        <v>0</v>
      </c>
      <c r="Q9" s="613">
        <f t="shared" si="3"/>
        <v>46400000</v>
      </c>
    </row>
    <row r="10" spans="1:17" ht="30" x14ac:dyDescent="0.25">
      <c r="A10" s="266" t="s">
        <v>425</v>
      </c>
      <c r="B10" s="266" t="s">
        <v>425</v>
      </c>
      <c r="C10" s="266" t="s">
        <v>423</v>
      </c>
      <c r="D10" s="266" t="s">
        <v>435</v>
      </c>
      <c r="E10" s="266" t="s">
        <v>470</v>
      </c>
      <c r="F10" s="266" t="s">
        <v>423</v>
      </c>
      <c r="G10" s="267"/>
      <c r="H10" s="267"/>
      <c r="I10" s="320" t="s">
        <v>474</v>
      </c>
      <c r="J10" s="614"/>
      <c r="K10" s="615">
        <v>20400000</v>
      </c>
      <c r="L10" s="615"/>
      <c r="M10" s="614"/>
      <c r="N10" s="615"/>
      <c r="O10" s="615"/>
      <c r="P10" s="614">
        <f>SUM(J10-M10)</f>
        <v>0</v>
      </c>
      <c r="Q10" s="615">
        <f>SUM(K10-N10)</f>
        <v>20400000</v>
      </c>
    </row>
    <row r="11" spans="1:17" ht="75" x14ac:dyDescent="0.25">
      <c r="A11" s="266" t="s">
        <v>425</v>
      </c>
      <c r="B11" s="266" t="s">
        <v>425</v>
      </c>
      <c r="C11" s="266" t="s">
        <v>423</v>
      </c>
      <c r="D11" s="266" t="s">
        <v>435</v>
      </c>
      <c r="E11" s="266" t="s">
        <v>456</v>
      </c>
      <c r="F11" s="266" t="s">
        <v>423</v>
      </c>
      <c r="G11" s="267"/>
      <c r="H11" s="267"/>
      <c r="I11" s="320" t="s">
        <v>476</v>
      </c>
      <c r="J11" s="614"/>
      <c r="K11" s="615">
        <v>23000000</v>
      </c>
      <c r="L11" s="615"/>
      <c r="M11" s="614"/>
      <c r="N11" s="615"/>
      <c r="O11" s="615"/>
      <c r="P11" s="614">
        <f t="shared" ref="P11:Q13" si="4">SUM(J11-M11)</f>
        <v>0</v>
      </c>
      <c r="Q11" s="615">
        <f t="shared" si="4"/>
        <v>23000000</v>
      </c>
    </row>
    <row r="12" spans="1:17" ht="60" x14ac:dyDescent="0.25">
      <c r="A12" s="266" t="s">
        <v>425</v>
      </c>
      <c r="B12" s="266" t="s">
        <v>425</v>
      </c>
      <c r="C12" s="266" t="s">
        <v>423</v>
      </c>
      <c r="D12" s="266" t="s">
        <v>435</v>
      </c>
      <c r="E12" s="266" t="s">
        <v>464</v>
      </c>
      <c r="F12" s="266"/>
      <c r="G12" s="267"/>
      <c r="H12" s="267"/>
      <c r="I12" s="320" t="s">
        <v>479</v>
      </c>
      <c r="J12" s="614"/>
      <c r="K12" s="615">
        <v>5000000</v>
      </c>
      <c r="L12" s="615"/>
      <c r="M12" s="614"/>
      <c r="N12" s="615">
        <v>2000000</v>
      </c>
      <c r="O12" s="615"/>
      <c r="P12" s="614">
        <f t="shared" si="4"/>
        <v>0</v>
      </c>
      <c r="Q12" s="615">
        <f t="shared" si="4"/>
        <v>3000000</v>
      </c>
    </row>
    <row r="13" spans="1:17" ht="60" x14ac:dyDescent="0.25">
      <c r="A13" s="266" t="s">
        <v>425</v>
      </c>
      <c r="B13" s="266" t="s">
        <v>425</v>
      </c>
      <c r="C13" s="266" t="s">
        <v>423</v>
      </c>
      <c r="D13" s="266" t="s">
        <v>435</v>
      </c>
      <c r="E13" s="266" t="s">
        <v>464</v>
      </c>
      <c r="F13" s="266" t="s">
        <v>425</v>
      </c>
      <c r="G13" s="267"/>
      <c r="H13" s="267"/>
      <c r="I13" s="320" t="s">
        <v>480</v>
      </c>
      <c r="J13" s="614">
        <v>2000000</v>
      </c>
      <c r="K13" s="615"/>
      <c r="L13" s="615"/>
      <c r="M13" s="614">
        <v>2000000</v>
      </c>
      <c r="N13" s="615"/>
      <c r="O13" s="615"/>
      <c r="P13" s="614">
        <f t="shared" si="4"/>
        <v>0</v>
      </c>
      <c r="Q13" s="615">
        <f t="shared" si="4"/>
        <v>0</v>
      </c>
    </row>
    <row r="14" spans="1:17" ht="45" x14ac:dyDescent="0.25">
      <c r="A14" s="301" t="s">
        <v>425</v>
      </c>
      <c r="B14" s="301" t="s">
        <v>425</v>
      </c>
      <c r="C14" s="301" t="s">
        <v>423</v>
      </c>
      <c r="D14" s="301" t="s">
        <v>446</v>
      </c>
      <c r="E14" s="301"/>
      <c r="F14" s="301"/>
      <c r="G14" s="302"/>
      <c r="H14" s="302"/>
      <c r="I14" s="303" t="s">
        <v>481</v>
      </c>
      <c r="J14" s="613">
        <f>SUM(J15:J15)</f>
        <v>3000000</v>
      </c>
      <c r="K14" s="613">
        <f>SUM(K15:K15)</f>
        <v>0</v>
      </c>
      <c r="L14" s="614"/>
      <c r="M14" s="613">
        <f t="shared" ref="M14:Q14" si="5">SUM(M15:M15)</f>
        <v>0</v>
      </c>
      <c r="N14" s="613">
        <f t="shared" si="5"/>
        <v>0</v>
      </c>
      <c r="O14" s="614"/>
      <c r="P14" s="613">
        <f t="shared" si="5"/>
        <v>3000000</v>
      </c>
      <c r="Q14" s="613">
        <f t="shared" si="5"/>
        <v>0</v>
      </c>
    </row>
    <row r="15" spans="1:17" ht="45" x14ac:dyDescent="0.25">
      <c r="A15" s="266" t="s">
        <v>425</v>
      </c>
      <c r="B15" s="266" t="s">
        <v>425</v>
      </c>
      <c r="C15" s="266" t="s">
        <v>423</v>
      </c>
      <c r="D15" s="266" t="s">
        <v>446</v>
      </c>
      <c r="E15" s="266" t="s">
        <v>470</v>
      </c>
      <c r="F15" s="266"/>
      <c r="G15" s="267"/>
      <c r="H15" s="267"/>
      <c r="I15" s="320" t="s">
        <v>482</v>
      </c>
      <c r="J15" s="614">
        <v>3000000</v>
      </c>
      <c r="K15" s="615"/>
      <c r="L15" s="615"/>
      <c r="M15" s="614"/>
      <c r="N15" s="615"/>
      <c r="O15" s="615"/>
      <c r="P15" s="614">
        <v>3000000</v>
      </c>
      <c r="Q15" s="615"/>
    </row>
    <row r="16" spans="1:17" ht="30" x14ac:dyDescent="0.25">
      <c r="A16" s="283" t="s">
        <v>425</v>
      </c>
      <c r="B16" s="283" t="s">
        <v>425</v>
      </c>
      <c r="C16" s="283" t="s">
        <v>425</v>
      </c>
      <c r="D16" s="283"/>
      <c r="E16" s="283"/>
      <c r="F16" s="283"/>
      <c r="G16" s="284"/>
      <c r="H16" s="284"/>
      <c r="I16" s="285" t="s">
        <v>483</v>
      </c>
      <c r="J16" s="620">
        <f>SUM(J17+J19+J22)</f>
        <v>23922227</v>
      </c>
      <c r="K16" s="620">
        <f>SUM(K17+K19+K22)</f>
        <v>65822227</v>
      </c>
      <c r="L16" s="614"/>
      <c r="M16" s="620">
        <f t="shared" ref="M16:Q16" si="6">SUM(M17+M19+M22)</f>
        <v>23922227</v>
      </c>
      <c r="N16" s="620">
        <f t="shared" si="6"/>
        <v>23922227</v>
      </c>
      <c r="O16" s="614"/>
      <c r="P16" s="620">
        <f t="shared" si="6"/>
        <v>0</v>
      </c>
      <c r="Q16" s="620">
        <f t="shared" si="6"/>
        <v>41900000</v>
      </c>
    </row>
    <row r="17" spans="1:17" ht="30" x14ac:dyDescent="0.25">
      <c r="A17" s="301" t="s">
        <v>425</v>
      </c>
      <c r="B17" s="301" t="s">
        <v>425</v>
      </c>
      <c r="C17" s="301" t="s">
        <v>425</v>
      </c>
      <c r="D17" s="301" t="s">
        <v>456</v>
      </c>
      <c r="E17" s="301"/>
      <c r="F17" s="301"/>
      <c r="G17" s="302"/>
      <c r="H17" s="302"/>
      <c r="I17" s="303" t="s">
        <v>484</v>
      </c>
      <c r="J17" s="613">
        <f>SUM(J18:J18)</f>
        <v>0</v>
      </c>
      <c r="K17" s="613">
        <f>SUM(K18:K18)</f>
        <v>27300000</v>
      </c>
      <c r="L17" s="614"/>
      <c r="M17" s="613">
        <f t="shared" ref="M17:Q17" si="7">SUM(M18:M18)</f>
        <v>0</v>
      </c>
      <c r="N17" s="613">
        <f t="shared" si="7"/>
        <v>0</v>
      </c>
      <c r="O17" s="614"/>
      <c r="P17" s="613">
        <f t="shared" si="7"/>
        <v>0</v>
      </c>
      <c r="Q17" s="613">
        <f t="shared" si="7"/>
        <v>27300000</v>
      </c>
    </row>
    <row r="18" spans="1:17" ht="60" x14ac:dyDescent="0.25">
      <c r="A18" s="266" t="s">
        <v>425</v>
      </c>
      <c r="B18" s="266" t="s">
        <v>425</v>
      </c>
      <c r="C18" s="266" t="s">
        <v>425</v>
      </c>
      <c r="D18" s="266" t="s">
        <v>456</v>
      </c>
      <c r="E18" s="266" t="s">
        <v>446</v>
      </c>
      <c r="F18" s="266" t="s">
        <v>425</v>
      </c>
      <c r="G18" s="267" t="s">
        <v>485</v>
      </c>
      <c r="H18" s="267"/>
      <c r="I18" s="320" t="s">
        <v>108</v>
      </c>
      <c r="J18" s="614"/>
      <c r="K18" s="615">
        <v>27300000</v>
      </c>
      <c r="L18" s="615"/>
      <c r="M18" s="614"/>
      <c r="N18" s="615"/>
      <c r="O18" s="615"/>
      <c r="P18" s="614"/>
      <c r="Q18" s="615">
        <v>27300000</v>
      </c>
    </row>
    <row r="19" spans="1:17" ht="105" x14ac:dyDescent="0.25">
      <c r="A19" s="301" t="s">
        <v>425</v>
      </c>
      <c r="B19" s="301" t="s">
        <v>425</v>
      </c>
      <c r="C19" s="301" t="s">
        <v>425</v>
      </c>
      <c r="D19" s="301" t="s">
        <v>429</v>
      </c>
      <c r="E19" s="301"/>
      <c r="F19" s="301"/>
      <c r="G19" s="302"/>
      <c r="H19" s="302"/>
      <c r="I19" s="303" t="s">
        <v>487</v>
      </c>
      <c r="J19" s="613">
        <f>SUM(J20:J21)</f>
        <v>5000000</v>
      </c>
      <c r="K19" s="613">
        <f>SUM(K20:K21)</f>
        <v>5000000</v>
      </c>
      <c r="L19" s="614"/>
      <c r="M19" s="613">
        <f t="shared" ref="M19:Q19" si="8">SUM(M20:M21)</f>
        <v>5000000</v>
      </c>
      <c r="N19" s="613">
        <f t="shared" si="8"/>
        <v>5000000</v>
      </c>
      <c r="O19" s="614"/>
      <c r="P19" s="613">
        <f t="shared" si="8"/>
        <v>0</v>
      </c>
      <c r="Q19" s="613">
        <f t="shared" si="8"/>
        <v>0</v>
      </c>
    </row>
    <row r="20" spans="1:17" ht="60" x14ac:dyDescent="0.25">
      <c r="A20" s="266" t="s">
        <v>425</v>
      </c>
      <c r="B20" s="266" t="s">
        <v>425</v>
      </c>
      <c r="C20" s="266" t="s">
        <v>425</v>
      </c>
      <c r="D20" s="266" t="s">
        <v>429</v>
      </c>
      <c r="E20" s="266" t="s">
        <v>435</v>
      </c>
      <c r="F20" s="266" t="s">
        <v>449</v>
      </c>
      <c r="G20" s="267"/>
      <c r="H20" s="267"/>
      <c r="I20" s="320" t="s">
        <v>492</v>
      </c>
      <c r="J20" s="614"/>
      <c r="K20" s="615">
        <v>5000000</v>
      </c>
      <c r="L20" s="615"/>
      <c r="M20" s="614"/>
      <c r="N20" s="615">
        <v>5000000</v>
      </c>
      <c r="O20" s="615"/>
      <c r="P20" s="614">
        <f t="shared" ref="P20:Q21" si="9">SUM(J20-M20)</f>
        <v>0</v>
      </c>
      <c r="Q20" s="615">
        <f t="shared" si="9"/>
        <v>0</v>
      </c>
    </row>
    <row r="21" spans="1:17" ht="45" x14ac:dyDescent="0.25">
      <c r="A21" s="266" t="s">
        <v>425</v>
      </c>
      <c r="B21" s="266" t="s">
        <v>425</v>
      </c>
      <c r="C21" s="266" t="s">
        <v>425</v>
      </c>
      <c r="D21" s="266" t="s">
        <v>429</v>
      </c>
      <c r="E21" s="266" t="s">
        <v>446</v>
      </c>
      <c r="F21" s="266"/>
      <c r="G21" s="267"/>
      <c r="H21" s="267"/>
      <c r="I21" s="320" t="s">
        <v>134</v>
      </c>
      <c r="J21" s="614">
        <v>5000000</v>
      </c>
      <c r="K21" s="615"/>
      <c r="L21" s="615"/>
      <c r="M21" s="614">
        <v>5000000</v>
      </c>
      <c r="N21" s="615"/>
      <c r="O21" s="615"/>
      <c r="P21" s="614">
        <f t="shared" si="9"/>
        <v>0</v>
      </c>
      <c r="Q21" s="615">
        <f t="shared" si="9"/>
        <v>0</v>
      </c>
    </row>
    <row r="22" spans="1:17" ht="60" x14ac:dyDescent="0.25">
      <c r="A22" s="301" t="s">
        <v>425</v>
      </c>
      <c r="B22" s="301" t="s">
        <v>425</v>
      </c>
      <c r="C22" s="301" t="s">
        <v>425</v>
      </c>
      <c r="D22" s="301" t="s">
        <v>437</v>
      </c>
      <c r="E22" s="301"/>
      <c r="F22" s="301"/>
      <c r="G22" s="302"/>
      <c r="H22" s="302"/>
      <c r="I22" s="303" t="s">
        <v>502</v>
      </c>
      <c r="J22" s="613">
        <f>SUM(J23:J35)</f>
        <v>18922227</v>
      </c>
      <c r="K22" s="613">
        <f t="shared" ref="K22:Q22" si="10">SUM(K23:K35)</f>
        <v>33522227</v>
      </c>
      <c r="L22" s="614"/>
      <c r="M22" s="613">
        <f t="shared" si="10"/>
        <v>18922227</v>
      </c>
      <c r="N22" s="613">
        <f t="shared" si="10"/>
        <v>18922227</v>
      </c>
      <c r="O22" s="614"/>
      <c r="P22" s="613">
        <f t="shared" si="10"/>
        <v>0</v>
      </c>
      <c r="Q22" s="613">
        <f t="shared" si="10"/>
        <v>14600000</v>
      </c>
    </row>
    <row r="23" spans="1:17" ht="30" x14ac:dyDescent="0.25">
      <c r="A23" s="266" t="s">
        <v>425</v>
      </c>
      <c r="B23" s="266" t="s">
        <v>425</v>
      </c>
      <c r="C23" s="266" t="s">
        <v>425</v>
      </c>
      <c r="D23" s="266" t="s">
        <v>437</v>
      </c>
      <c r="E23" s="266" t="s">
        <v>470</v>
      </c>
      <c r="F23" s="266" t="s">
        <v>423</v>
      </c>
      <c r="G23" s="267"/>
      <c r="H23" s="267"/>
      <c r="I23" s="320" t="s">
        <v>169</v>
      </c>
      <c r="J23" s="614">
        <v>240000</v>
      </c>
      <c r="K23" s="615"/>
      <c r="L23" s="615"/>
      <c r="M23" s="614">
        <v>240000</v>
      </c>
      <c r="N23" s="615"/>
      <c r="O23" s="615"/>
      <c r="P23" s="614">
        <f t="shared" ref="P23:Q24" si="11">SUM(J23-M23)</f>
        <v>0</v>
      </c>
      <c r="Q23" s="615">
        <f t="shared" si="11"/>
        <v>0</v>
      </c>
    </row>
    <row r="24" spans="1:17" ht="60" x14ac:dyDescent="0.25">
      <c r="A24" s="266" t="s">
        <v>425</v>
      </c>
      <c r="B24" s="266" t="s">
        <v>425</v>
      </c>
      <c r="C24" s="266" t="s">
        <v>425</v>
      </c>
      <c r="D24" s="266" t="s">
        <v>437</v>
      </c>
      <c r="E24" s="266" t="s">
        <v>435</v>
      </c>
      <c r="F24" s="266" t="s">
        <v>423</v>
      </c>
      <c r="G24" s="267" t="s">
        <v>440</v>
      </c>
      <c r="H24" s="267"/>
      <c r="I24" s="320" t="s">
        <v>171</v>
      </c>
      <c r="J24" s="614">
        <v>3400000</v>
      </c>
      <c r="K24" s="615"/>
      <c r="L24" s="615"/>
      <c r="M24" s="614">
        <v>3400000</v>
      </c>
      <c r="N24" s="615"/>
      <c r="O24" s="615"/>
      <c r="P24" s="614">
        <f t="shared" si="11"/>
        <v>0</v>
      </c>
      <c r="Q24" s="615">
        <f t="shared" si="11"/>
        <v>0</v>
      </c>
    </row>
    <row r="25" spans="1:17" ht="60" x14ac:dyDescent="0.25">
      <c r="A25" s="266" t="s">
        <v>425</v>
      </c>
      <c r="B25" s="266" t="s">
        <v>425</v>
      </c>
      <c r="C25" s="266" t="s">
        <v>425</v>
      </c>
      <c r="D25" s="266" t="s">
        <v>437</v>
      </c>
      <c r="E25" s="266" t="s">
        <v>435</v>
      </c>
      <c r="F25" s="266" t="s">
        <v>423</v>
      </c>
      <c r="G25" s="267" t="s">
        <v>503</v>
      </c>
      <c r="H25" s="267"/>
      <c r="I25" s="320" t="s">
        <v>158</v>
      </c>
      <c r="J25" s="614"/>
      <c r="K25" s="615"/>
      <c r="L25" s="615"/>
      <c r="M25" s="614"/>
      <c r="N25" s="615"/>
      <c r="O25" s="615"/>
      <c r="P25" s="614"/>
      <c r="Q25" s="615"/>
    </row>
    <row r="26" spans="1:17" ht="60" x14ac:dyDescent="0.25">
      <c r="A26" s="266" t="s">
        <v>425</v>
      </c>
      <c r="B26" s="266" t="s">
        <v>425</v>
      </c>
      <c r="C26" s="266" t="s">
        <v>425</v>
      </c>
      <c r="D26" s="266" t="s">
        <v>437</v>
      </c>
      <c r="E26" s="266" t="s">
        <v>446</v>
      </c>
      <c r="F26" s="266"/>
      <c r="G26" s="267"/>
      <c r="H26" s="267"/>
      <c r="I26" s="320" t="s">
        <v>504</v>
      </c>
      <c r="J26" s="614"/>
      <c r="K26" s="615"/>
      <c r="L26" s="615"/>
      <c r="M26" s="614"/>
      <c r="N26" s="615"/>
      <c r="O26" s="615"/>
      <c r="P26" s="614"/>
      <c r="Q26" s="615"/>
    </row>
    <row r="27" spans="1:17" ht="45" x14ac:dyDescent="0.25">
      <c r="A27" s="266" t="s">
        <v>425</v>
      </c>
      <c r="B27" s="266" t="s">
        <v>425</v>
      </c>
      <c r="C27" s="266" t="s">
        <v>425</v>
      </c>
      <c r="D27" s="266" t="s">
        <v>437</v>
      </c>
      <c r="E27" s="266" t="s">
        <v>446</v>
      </c>
      <c r="F27" s="266" t="s">
        <v>423</v>
      </c>
      <c r="G27" s="267"/>
      <c r="H27" s="267"/>
      <c r="I27" s="320" t="s">
        <v>505</v>
      </c>
      <c r="J27" s="614"/>
      <c r="K27" s="615"/>
      <c r="L27" s="615"/>
      <c r="M27" s="614"/>
      <c r="N27" s="615"/>
      <c r="O27" s="615"/>
      <c r="P27" s="614"/>
      <c r="Q27" s="615"/>
    </row>
    <row r="28" spans="1:17" ht="45" x14ac:dyDescent="0.25">
      <c r="A28" s="266" t="s">
        <v>425</v>
      </c>
      <c r="B28" s="266" t="s">
        <v>425</v>
      </c>
      <c r="C28" s="266" t="s">
        <v>425</v>
      </c>
      <c r="D28" s="266" t="s">
        <v>437</v>
      </c>
      <c r="E28" s="266" t="s">
        <v>446</v>
      </c>
      <c r="F28" s="266" t="s">
        <v>425</v>
      </c>
      <c r="G28" s="267"/>
      <c r="H28" s="267"/>
      <c r="I28" s="320" t="s">
        <v>506</v>
      </c>
      <c r="J28" s="614"/>
      <c r="K28" s="615"/>
      <c r="L28" s="615"/>
      <c r="M28" s="614"/>
      <c r="N28" s="615"/>
      <c r="O28" s="615"/>
      <c r="P28" s="614"/>
      <c r="Q28" s="615"/>
    </row>
    <row r="29" spans="1:17" ht="30" x14ac:dyDescent="0.25">
      <c r="A29" s="266" t="s">
        <v>425</v>
      </c>
      <c r="B29" s="266" t="s">
        <v>425</v>
      </c>
      <c r="C29" s="266" t="s">
        <v>425</v>
      </c>
      <c r="D29" s="266" t="s">
        <v>437</v>
      </c>
      <c r="E29" s="266" t="s">
        <v>456</v>
      </c>
      <c r="F29" s="266"/>
      <c r="G29" s="267"/>
      <c r="H29" s="267"/>
      <c r="I29" s="320" t="s">
        <v>95</v>
      </c>
      <c r="J29" s="614"/>
      <c r="K29" s="615"/>
      <c r="L29" s="615"/>
      <c r="M29" s="614"/>
      <c r="N29" s="615"/>
      <c r="O29" s="615"/>
      <c r="P29" s="614"/>
      <c r="Q29" s="615"/>
    </row>
    <row r="30" spans="1:17" ht="60" x14ac:dyDescent="0.25">
      <c r="A30" s="266" t="s">
        <v>425</v>
      </c>
      <c r="B30" s="266" t="s">
        <v>425</v>
      </c>
      <c r="C30" s="266" t="s">
        <v>425</v>
      </c>
      <c r="D30" s="266" t="s">
        <v>437</v>
      </c>
      <c r="E30" s="266" t="s">
        <v>456</v>
      </c>
      <c r="F30" s="266" t="s">
        <v>425</v>
      </c>
      <c r="G30" s="267"/>
      <c r="H30" s="267"/>
      <c r="I30" s="320" t="s">
        <v>370</v>
      </c>
      <c r="J30" s="614"/>
      <c r="K30" s="615"/>
      <c r="L30" s="615"/>
      <c r="M30" s="614"/>
      <c r="N30" s="615"/>
      <c r="O30" s="615"/>
      <c r="P30" s="614"/>
      <c r="Q30" s="615"/>
    </row>
    <row r="31" spans="1:17" ht="105" x14ac:dyDescent="0.25">
      <c r="A31" s="266" t="s">
        <v>425</v>
      </c>
      <c r="B31" s="266" t="s">
        <v>425</v>
      </c>
      <c r="C31" s="266" t="s">
        <v>425</v>
      </c>
      <c r="D31" s="266" t="s">
        <v>437</v>
      </c>
      <c r="E31" s="266" t="s">
        <v>464</v>
      </c>
      <c r="F31" s="266" t="s">
        <v>423</v>
      </c>
      <c r="G31" s="267"/>
      <c r="H31" s="267"/>
      <c r="I31" s="320" t="s">
        <v>89</v>
      </c>
      <c r="J31" s="621"/>
      <c r="K31" s="622">
        <f>18240000+15282227</f>
        <v>33522227</v>
      </c>
      <c r="L31" s="615"/>
      <c r="M31" s="614"/>
      <c r="N31" s="615">
        <f>240000+3400000+15282227</f>
        <v>18922227</v>
      </c>
      <c r="O31" s="615"/>
      <c r="P31" s="614">
        <f t="shared" ref="P31" si="12">SUM(J31-M31)</f>
        <v>0</v>
      </c>
      <c r="Q31" s="615">
        <f t="shared" ref="Q31:Q32" si="13">SUM(K31-N31)</f>
        <v>14600000</v>
      </c>
    </row>
    <row r="32" spans="1:17" ht="90" x14ac:dyDescent="0.25">
      <c r="A32" s="266" t="s">
        <v>425</v>
      </c>
      <c r="B32" s="266" t="s">
        <v>425</v>
      </c>
      <c r="C32" s="266" t="s">
        <v>425</v>
      </c>
      <c r="D32" s="266" t="s">
        <v>437</v>
      </c>
      <c r="E32" s="266" t="s">
        <v>464</v>
      </c>
      <c r="F32" s="266" t="s">
        <v>423</v>
      </c>
      <c r="G32" s="267" t="s">
        <v>503</v>
      </c>
      <c r="H32" s="267"/>
      <c r="I32" s="320" t="s">
        <v>131</v>
      </c>
      <c r="J32" s="621">
        <v>15282227</v>
      </c>
      <c r="K32" s="622"/>
      <c r="L32" s="615"/>
      <c r="M32" s="614">
        <v>15282227</v>
      </c>
      <c r="N32" s="615"/>
      <c r="O32" s="615"/>
      <c r="P32" s="614"/>
      <c r="Q32" s="615">
        <f t="shared" si="13"/>
        <v>0</v>
      </c>
    </row>
    <row r="33" spans="1:17" ht="60" x14ac:dyDescent="0.25">
      <c r="A33" s="266" t="s">
        <v>425</v>
      </c>
      <c r="B33" s="266" t="s">
        <v>425</v>
      </c>
      <c r="C33" s="266" t="s">
        <v>425</v>
      </c>
      <c r="D33" s="266" t="s">
        <v>437</v>
      </c>
      <c r="E33" s="266" t="s">
        <v>464</v>
      </c>
      <c r="F33" s="266" t="s">
        <v>423</v>
      </c>
      <c r="G33" s="267" t="s">
        <v>444</v>
      </c>
      <c r="H33" s="267"/>
      <c r="I33" s="320" t="s">
        <v>508</v>
      </c>
      <c r="J33" s="614"/>
      <c r="K33" s="615"/>
      <c r="L33" s="615"/>
      <c r="M33" s="614"/>
      <c r="N33" s="615"/>
      <c r="O33" s="615"/>
      <c r="P33" s="614"/>
      <c r="Q33" s="615"/>
    </row>
    <row r="34" spans="1:17" ht="75" x14ac:dyDescent="0.25">
      <c r="A34" s="266" t="s">
        <v>425</v>
      </c>
      <c r="B34" s="266" t="s">
        <v>425</v>
      </c>
      <c r="C34" s="266" t="s">
        <v>425</v>
      </c>
      <c r="D34" s="266" t="s">
        <v>437</v>
      </c>
      <c r="E34" s="266" t="s">
        <v>464</v>
      </c>
      <c r="F34" s="266" t="s">
        <v>423</v>
      </c>
      <c r="G34" s="267" t="s">
        <v>498</v>
      </c>
      <c r="H34" s="267"/>
      <c r="I34" s="320" t="s">
        <v>103</v>
      </c>
      <c r="J34" s="614"/>
      <c r="K34" s="615"/>
      <c r="L34" s="615"/>
      <c r="M34" s="614"/>
      <c r="N34" s="615"/>
      <c r="O34" s="615"/>
      <c r="P34" s="614"/>
      <c r="Q34" s="615"/>
    </row>
    <row r="35" spans="1:17" ht="60" x14ac:dyDescent="0.25">
      <c r="A35" s="266" t="s">
        <v>425</v>
      </c>
      <c r="B35" s="266" t="s">
        <v>425</v>
      </c>
      <c r="C35" s="266" t="s">
        <v>425</v>
      </c>
      <c r="D35" s="266" t="s">
        <v>437</v>
      </c>
      <c r="E35" s="266" t="s">
        <v>494</v>
      </c>
      <c r="F35" s="266" t="s">
        <v>423</v>
      </c>
      <c r="G35" s="267"/>
      <c r="H35" s="267"/>
      <c r="I35" s="320" t="s">
        <v>174</v>
      </c>
      <c r="J35" s="623"/>
      <c r="K35" s="615"/>
      <c r="L35" s="615"/>
      <c r="M35" s="623"/>
      <c r="N35" s="615"/>
      <c r="O35" s="615"/>
      <c r="P35" s="623"/>
      <c r="Q35" s="615"/>
    </row>
    <row r="36" spans="1:17" ht="32.450000000000003" customHeight="1" x14ac:dyDescent="0.25">
      <c r="A36" s="698" t="s">
        <v>548</v>
      </c>
      <c r="B36" s="698"/>
      <c r="C36" s="698"/>
      <c r="D36" s="698"/>
      <c r="E36" s="698"/>
      <c r="F36" s="698"/>
      <c r="G36" s="698"/>
      <c r="H36" s="698"/>
      <c r="I36" s="698"/>
      <c r="J36" s="624">
        <f>SUM(J4+J7)</f>
        <v>114222227</v>
      </c>
      <c r="K36" s="624">
        <f>SUM(K4+K7)</f>
        <v>114222227</v>
      </c>
      <c r="L36" s="625"/>
      <c r="M36" s="624">
        <f t="shared" ref="M36:Q36" si="14">SUM(M4+M7)</f>
        <v>25922227</v>
      </c>
      <c r="N36" s="624">
        <f t="shared" si="14"/>
        <v>25922227</v>
      </c>
      <c r="O36" s="625"/>
      <c r="P36" s="624">
        <f t="shared" si="14"/>
        <v>88300000</v>
      </c>
      <c r="Q36" s="624">
        <f t="shared" si="14"/>
        <v>88300000</v>
      </c>
    </row>
  </sheetData>
  <mergeCells count="4">
    <mergeCell ref="J2:K2"/>
    <mergeCell ref="M2:N2"/>
    <mergeCell ref="P2:Q2"/>
    <mergeCell ref="A36:I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499984740745262"/>
  </sheetPr>
  <dimension ref="A1:AV137"/>
  <sheetViews>
    <sheetView showGridLines="0" topLeftCell="A4" zoomScale="34" zoomScaleNormal="34" zoomScaleSheetLayoutView="53" zoomScalePageLayoutView="50" workbookViewId="0">
      <pane xSplit="13" ySplit="2" topLeftCell="Y102" activePane="bottomRight" state="frozen"/>
      <selection activeCell="A4" sqref="A4"/>
      <selection pane="topRight" activeCell="N4" sqref="N4"/>
      <selection pane="bottomLeft" activeCell="A6" sqref="A6"/>
      <selection pane="bottomRight" activeCell="AB126" sqref="AB126"/>
    </sheetView>
  </sheetViews>
  <sheetFormatPr baseColWidth="10" defaultColWidth="7.90625" defaultRowHeight="23.25" x14ac:dyDescent="0.35"/>
  <cols>
    <col min="1" max="1" width="5" style="96" customWidth="1"/>
    <col min="2" max="2" width="5.90625" style="96" customWidth="1"/>
    <col min="3" max="3" width="8.81640625" style="96" customWidth="1"/>
    <col min="4" max="4" width="5.6328125" style="96" customWidth="1"/>
    <col min="5" max="5" width="6.7265625" style="96" customWidth="1"/>
    <col min="6" max="6" width="4.08984375" style="96" customWidth="1"/>
    <col min="7" max="7" width="3.6328125" style="96" customWidth="1"/>
    <col min="8" max="8" width="8.54296875" style="96" customWidth="1"/>
    <col min="9" max="9" width="7.90625" style="96" customWidth="1"/>
    <col min="10" max="10" width="39.90625" style="96" customWidth="1"/>
    <col min="11" max="11" width="12.08984375" style="96" hidden="1" customWidth="1"/>
    <col min="12" max="12" width="12.7265625" style="96" hidden="1" customWidth="1"/>
    <col min="13" max="13" width="13.36328125" style="96" hidden="1" customWidth="1"/>
    <col min="14" max="14" width="25.54296875" style="96" customWidth="1"/>
    <col min="15" max="15" width="27.1796875" style="96" customWidth="1"/>
    <col min="16" max="16" width="20.08984375" style="96" customWidth="1"/>
    <col min="17" max="17" width="21" style="96" customWidth="1"/>
    <col min="18" max="18" width="25.453125" style="96" customWidth="1"/>
    <col min="19" max="19" width="20.453125" style="96" customWidth="1"/>
    <col min="20" max="20" width="21.6328125" style="96" customWidth="1"/>
    <col min="21" max="21" width="21.26953125" style="96" customWidth="1"/>
    <col min="22" max="22" width="23.36328125" style="96" customWidth="1"/>
    <col min="23" max="23" width="24.54296875" style="96" customWidth="1"/>
    <col min="24" max="24" width="28.54296875" style="96" customWidth="1"/>
    <col min="25" max="25" width="19.90625" style="602" customWidth="1"/>
    <col min="26" max="26" width="23.90625" style="96" customWidth="1"/>
    <col min="27" max="27" width="28.6328125" style="96" customWidth="1"/>
    <col min="28" max="28" width="29.7265625" style="96" customWidth="1"/>
    <col min="29" max="29" width="26.26953125" style="96" customWidth="1"/>
    <col min="30" max="30" width="21.7265625" style="96" hidden="1" customWidth="1"/>
    <col min="31" max="31" width="25.453125" style="96" customWidth="1"/>
    <col min="32" max="32" width="28.08984375" style="96" customWidth="1"/>
    <col min="33" max="33" width="29" style="96" customWidth="1"/>
    <col min="34" max="34" width="26.26953125" style="98" customWidth="1"/>
    <col min="35" max="35" width="15.453125" style="99" customWidth="1"/>
    <col min="36" max="36" width="16.81640625" style="96" hidden="1" customWidth="1"/>
    <col min="37" max="37" width="67" style="100" hidden="1" customWidth="1"/>
    <col min="38" max="38" width="5.453125" style="96" hidden="1" customWidth="1"/>
    <col min="39" max="39" width="17.08984375" style="99" customWidth="1"/>
    <col min="40" max="40" width="2.08984375" style="101" customWidth="1"/>
    <col min="41" max="41" width="19.7265625" style="96" customWidth="1"/>
    <col min="42" max="42" width="30.453125" style="96" customWidth="1"/>
    <col min="43" max="43" width="30.6328125" style="102" customWidth="1"/>
    <col min="44" max="44" width="28.7265625" style="102" customWidth="1"/>
    <col min="45" max="45" width="23.26953125" style="103" customWidth="1"/>
    <col min="46" max="46" width="9.453125" style="96" customWidth="1"/>
    <col min="47" max="47" width="27.08984375" style="96" customWidth="1"/>
    <col min="48" max="48" width="22.26953125" style="104" customWidth="1"/>
    <col min="49" max="49" width="25.26953125" style="96" customWidth="1"/>
    <col min="50" max="50" width="18.36328125" style="96" customWidth="1"/>
    <col min="51" max="257" width="7.90625" style="96"/>
    <col min="258" max="258" width="2.6328125" style="96" customWidth="1"/>
    <col min="259" max="259" width="5.90625" style="96" customWidth="1"/>
    <col min="260" max="260" width="5.6328125" style="96" customWidth="1"/>
    <col min="261" max="264" width="2.6328125" style="96" customWidth="1"/>
    <col min="265" max="265" width="8.54296875" style="96" customWidth="1"/>
    <col min="266" max="266" width="2.6328125" style="96" customWidth="1"/>
    <col min="267" max="267" width="31.453125" style="96" customWidth="1"/>
    <col min="268" max="270" width="0" style="96" hidden="1" customWidth="1"/>
    <col min="271" max="271" width="24.36328125" style="96" customWidth="1"/>
    <col min="272" max="272" width="17.7265625" style="96" customWidth="1"/>
    <col min="273" max="273" width="19.81640625" style="96" customWidth="1"/>
    <col min="274" max="274" width="20.90625" style="96" customWidth="1"/>
    <col min="275" max="275" width="16.1796875" style="96" customWidth="1"/>
    <col min="276" max="276" width="16.81640625" style="96" customWidth="1"/>
    <col min="277" max="277" width="15.81640625" style="96" customWidth="1"/>
    <col min="278" max="278" width="18.453125" style="96" customWidth="1"/>
    <col min="279" max="279" width="19.90625" style="96" customWidth="1"/>
    <col min="280" max="280" width="23.453125" style="96" customWidth="1"/>
    <col min="281" max="281" width="19.90625" style="96" customWidth="1"/>
    <col min="282" max="282" width="17.1796875" style="96" customWidth="1"/>
    <col min="283" max="284" width="24.90625" style="96" customWidth="1"/>
    <col min="285" max="285" width="21.7265625" style="96" customWidth="1"/>
    <col min="286" max="286" width="0" style="96" hidden="1" customWidth="1"/>
    <col min="287" max="287" width="24.26953125" style="96" customWidth="1"/>
    <col min="288" max="288" width="21.26953125" style="96" customWidth="1"/>
    <col min="289" max="289" width="23.90625" style="96" customWidth="1"/>
    <col min="290" max="290" width="21.6328125" style="96" customWidth="1"/>
    <col min="291" max="291" width="15.453125" style="96" customWidth="1"/>
    <col min="292" max="295" width="0" style="96" hidden="1" customWidth="1"/>
    <col min="296" max="296" width="2.08984375" style="96" customWidth="1"/>
    <col min="297" max="297" width="18.453125" style="96" customWidth="1"/>
    <col min="298" max="298" width="20.453125" style="96" customWidth="1"/>
    <col min="299" max="299" width="22.453125" style="96" customWidth="1"/>
    <col min="300" max="300" width="23.90625" style="96" customWidth="1"/>
    <col min="301" max="301" width="20.90625" style="96" customWidth="1"/>
    <col min="302" max="302" width="9.453125" style="96" customWidth="1"/>
    <col min="303" max="303" width="27.08984375" style="96" customWidth="1"/>
    <col min="304" max="304" width="16.1796875" style="96" customWidth="1"/>
    <col min="305" max="513" width="7.90625" style="96"/>
    <col min="514" max="514" width="2.6328125" style="96" customWidth="1"/>
    <col min="515" max="515" width="5.90625" style="96" customWidth="1"/>
    <col min="516" max="516" width="5.6328125" style="96" customWidth="1"/>
    <col min="517" max="520" width="2.6328125" style="96" customWidth="1"/>
    <col min="521" max="521" width="8.54296875" style="96" customWidth="1"/>
    <col min="522" max="522" width="2.6328125" style="96" customWidth="1"/>
    <col min="523" max="523" width="31.453125" style="96" customWidth="1"/>
    <col min="524" max="526" width="0" style="96" hidden="1" customWidth="1"/>
    <col min="527" max="527" width="24.36328125" style="96" customWidth="1"/>
    <col min="528" max="528" width="17.7265625" style="96" customWidth="1"/>
    <col min="529" max="529" width="19.81640625" style="96" customWidth="1"/>
    <col min="530" max="530" width="20.90625" style="96" customWidth="1"/>
    <col min="531" max="531" width="16.1796875" style="96" customWidth="1"/>
    <col min="532" max="532" width="16.81640625" style="96" customWidth="1"/>
    <col min="533" max="533" width="15.81640625" style="96" customWidth="1"/>
    <col min="534" max="534" width="18.453125" style="96" customWidth="1"/>
    <col min="535" max="535" width="19.90625" style="96" customWidth="1"/>
    <col min="536" max="536" width="23.453125" style="96" customWidth="1"/>
    <col min="537" max="537" width="19.90625" style="96" customWidth="1"/>
    <col min="538" max="538" width="17.1796875" style="96" customWidth="1"/>
    <col min="539" max="540" width="24.90625" style="96" customWidth="1"/>
    <col min="541" max="541" width="21.7265625" style="96" customWidth="1"/>
    <col min="542" max="542" width="0" style="96" hidden="1" customWidth="1"/>
    <col min="543" max="543" width="24.26953125" style="96" customWidth="1"/>
    <col min="544" max="544" width="21.26953125" style="96" customWidth="1"/>
    <col min="545" max="545" width="23.90625" style="96" customWidth="1"/>
    <col min="546" max="546" width="21.6328125" style="96" customWidth="1"/>
    <col min="547" max="547" width="15.453125" style="96" customWidth="1"/>
    <col min="548" max="551" width="0" style="96" hidden="1" customWidth="1"/>
    <col min="552" max="552" width="2.08984375" style="96" customWidth="1"/>
    <col min="553" max="553" width="18.453125" style="96" customWidth="1"/>
    <col min="554" max="554" width="20.453125" style="96" customWidth="1"/>
    <col min="555" max="555" width="22.453125" style="96" customWidth="1"/>
    <col min="556" max="556" width="23.90625" style="96" customWidth="1"/>
    <col min="557" max="557" width="20.90625" style="96" customWidth="1"/>
    <col min="558" max="558" width="9.453125" style="96" customWidth="1"/>
    <col min="559" max="559" width="27.08984375" style="96" customWidth="1"/>
    <col min="560" max="560" width="16.1796875" style="96" customWidth="1"/>
    <col min="561" max="769" width="7.90625" style="96"/>
    <col min="770" max="770" width="2.6328125" style="96" customWidth="1"/>
    <col min="771" max="771" width="5.90625" style="96" customWidth="1"/>
    <col min="772" max="772" width="5.6328125" style="96" customWidth="1"/>
    <col min="773" max="776" width="2.6328125" style="96" customWidth="1"/>
    <col min="777" max="777" width="8.54296875" style="96" customWidth="1"/>
    <col min="778" max="778" width="2.6328125" style="96" customWidth="1"/>
    <col min="779" max="779" width="31.453125" style="96" customWidth="1"/>
    <col min="780" max="782" width="0" style="96" hidden="1" customWidth="1"/>
    <col min="783" max="783" width="24.36328125" style="96" customWidth="1"/>
    <col min="784" max="784" width="17.7265625" style="96" customWidth="1"/>
    <col min="785" max="785" width="19.81640625" style="96" customWidth="1"/>
    <col min="786" max="786" width="20.90625" style="96" customWidth="1"/>
    <col min="787" max="787" width="16.1796875" style="96" customWidth="1"/>
    <col min="788" max="788" width="16.81640625" style="96" customWidth="1"/>
    <col min="789" max="789" width="15.81640625" style="96" customWidth="1"/>
    <col min="790" max="790" width="18.453125" style="96" customWidth="1"/>
    <col min="791" max="791" width="19.90625" style="96" customWidth="1"/>
    <col min="792" max="792" width="23.453125" style="96" customWidth="1"/>
    <col min="793" max="793" width="19.90625" style="96" customWidth="1"/>
    <col min="794" max="794" width="17.1796875" style="96" customWidth="1"/>
    <col min="795" max="796" width="24.90625" style="96" customWidth="1"/>
    <col min="797" max="797" width="21.7265625" style="96" customWidth="1"/>
    <col min="798" max="798" width="0" style="96" hidden="1" customWidth="1"/>
    <col min="799" max="799" width="24.26953125" style="96" customWidth="1"/>
    <col min="800" max="800" width="21.26953125" style="96" customWidth="1"/>
    <col min="801" max="801" width="23.90625" style="96" customWidth="1"/>
    <col min="802" max="802" width="21.6328125" style="96" customWidth="1"/>
    <col min="803" max="803" width="15.453125" style="96" customWidth="1"/>
    <col min="804" max="807" width="0" style="96" hidden="1" customWidth="1"/>
    <col min="808" max="808" width="2.08984375" style="96" customWidth="1"/>
    <col min="809" max="809" width="18.453125" style="96" customWidth="1"/>
    <col min="810" max="810" width="20.453125" style="96" customWidth="1"/>
    <col min="811" max="811" width="22.453125" style="96" customWidth="1"/>
    <col min="812" max="812" width="23.90625" style="96" customWidth="1"/>
    <col min="813" max="813" width="20.90625" style="96" customWidth="1"/>
    <col min="814" max="814" width="9.453125" style="96" customWidth="1"/>
    <col min="815" max="815" width="27.08984375" style="96" customWidth="1"/>
    <col min="816" max="816" width="16.1796875" style="96" customWidth="1"/>
    <col min="817" max="1025" width="7.90625" style="96"/>
    <col min="1026" max="1026" width="2.6328125" style="96" customWidth="1"/>
    <col min="1027" max="1027" width="5.90625" style="96" customWidth="1"/>
    <col min="1028" max="1028" width="5.6328125" style="96" customWidth="1"/>
    <col min="1029" max="1032" width="2.6328125" style="96" customWidth="1"/>
    <col min="1033" max="1033" width="8.54296875" style="96" customWidth="1"/>
    <col min="1034" max="1034" width="2.6328125" style="96" customWidth="1"/>
    <col min="1035" max="1035" width="31.453125" style="96" customWidth="1"/>
    <col min="1036" max="1038" width="0" style="96" hidden="1" customWidth="1"/>
    <col min="1039" max="1039" width="24.36328125" style="96" customWidth="1"/>
    <col min="1040" max="1040" width="17.7265625" style="96" customWidth="1"/>
    <col min="1041" max="1041" width="19.81640625" style="96" customWidth="1"/>
    <col min="1042" max="1042" width="20.90625" style="96" customWidth="1"/>
    <col min="1043" max="1043" width="16.1796875" style="96" customWidth="1"/>
    <col min="1044" max="1044" width="16.81640625" style="96" customWidth="1"/>
    <col min="1045" max="1045" width="15.81640625" style="96" customWidth="1"/>
    <col min="1046" max="1046" width="18.453125" style="96" customWidth="1"/>
    <col min="1047" max="1047" width="19.90625" style="96" customWidth="1"/>
    <col min="1048" max="1048" width="23.453125" style="96" customWidth="1"/>
    <col min="1049" max="1049" width="19.90625" style="96" customWidth="1"/>
    <col min="1050" max="1050" width="17.1796875" style="96" customWidth="1"/>
    <col min="1051" max="1052" width="24.90625" style="96" customWidth="1"/>
    <col min="1053" max="1053" width="21.7265625" style="96" customWidth="1"/>
    <col min="1054" max="1054" width="0" style="96" hidden="1" customWidth="1"/>
    <col min="1055" max="1055" width="24.26953125" style="96" customWidth="1"/>
    <col min="1056" max="1056" width="21.26953125" style="96" customWidth="1"/>
    <col min="1057" max="1057" width="23.90625" style="96" customWidth="1"/>
    <col min="1058" max="1058" width="21.6328125" style="96" customWidth="1"/>
    <col min="1059" max="1059" width="15.453125" style="96" customWidth="1"/>
    <col min="1060" max="1063" width="0" style="96" hidden="1" customWidth="1"/>
    <col min="1064" max="1064" width="2.08984375" style="96" customWidth="1"/>
    <col min="1065" max="1065" width="18.453125" style="96" customWidth="1"/>
    <col min="1066" max="1066" width="20.453125" style="96" customWidth="1"/>
    <col min="1067" max="1067" width="22.453125" style="96" customWidth="1"/>
    <col min="1068" max="1068" width="23.90625" style="96" customWidth="1"/>
    <col min="1069" max="1069" width="20.90625" style="96" customWidth="1"/>
    <col min="1070" max="1070" width="9.453125" style="96" customWidth="1"/>
    <col min="1071" max="1071" width="27.08984375" style="96" customWidth="1"/>
    <col min="1072" max="1072" width="16.1796875" style="96" customWidth="1"/>
    <col min="1073" max="1281" width="7.90625" style="96"/>
    <col min="1282" max="1282" width="2.6328125" style="96" customWidth="1"/>
    <col min="1283" max="1283" width="5.90625" style="96" customWidth="1"/>
    <col min="1284" max="1284" width="5.6328125" style="96" customWidth="1"/>
    <col min="1285" max="1288" width="2.6328125" style="96" customWidth="1"/>
    <col min="1289" max="1289" width="8.54296875" style="96" customWidth="1"/>
    <col min="1290" max="1290" width="2.6328125" style="96" customWidth="1"/>
    <col min="1291" max="1291" width="31.453125" style="96" customWidth="1"/>
    <col min="1292" max="1294" width="0" style="96" hidden="1" customWidth="1"/>
    <col min="1295" max="1295" width="24.36328125" style="96" customWidth="1"/>
    <col min="1296" max="1296" width="17.7265625" style="96" customWidth="1"/>
    <col min="1297" max="1297" width="19.81640625" style="96" customWidth="1"/>
    <col min="1298" max="1298" width="20.90625" style="96" customWidth="1"/>
    <col min="1299" max="1299" width="16.1796875" style="96" customWidth="1"/>
    <col min="1300" max="1300" width="16.81640625" style="96" customWidth="1"/>
    <col min="1301" max="1301" width="15.81640625" style="96" customWidth="1"/>
    <col min="1302" max="1302" width="18.453125" style="96" customWidth="1"/>
    <col min="1303" max="1303" width="19.90625" style="96" customWidth="1"/>
    <col min="1304" max="1304" width="23.453125" style="96" customWidth="1"/>
    <col min="1305" max="1305" width="19.90625" style="96" customWidth="1"/>
    <col min="1306" max="1306" width="17.1796875" style="96" customWidth="1"/>
    <col min="1307" max="1308" width="24.90625" style="96" customWidth="1"/>
    <col min="1309" max="1309" width="21.7265625" style="96" customWidth="1"/>
    <col min="1310" max="1310" width="0" style="96" hidden="1" customWidth="1"/>
    <col min="1311" max="1311" width="24.26953125" style="96" customWidth="1"/>
    <col min="1312" max="1312" width="21.26953125" style="96" customWidth="1"/>
    <col min="1313" max="1313" width="23.90625" style="96" customWidth="1"/>
    <col min="1314" max="1314" width="21.6328125" style="96" customWidth="1"/>
    <col min="1315" max="1315" width="15.453125" style="96" customWidth="1"/>
    <col min="1316" max="1319" width="0" style="96" hidden="1" customWidth="1"/>
    <col min="1320" max="1320" width="2.08984375" style="96" customWidth="1"/>
    <col min="1321" max="1321" width="18.453125" style="96" customWidth="1"/>
    <col min="1322" max="1322" width="20.453125" style="96" customWidth="1"/>
    <col min="1323" max="1323" width="22.453125" style="96" customWidth="1"/>
    <col min="1324" max="1324" width="23.90625" style="96" customWidth="1"/>
    <col min="1325" max="1325" width="20.90625" style="96" customWidth="1"/>
    <col min="1326" max="1326" width="9.453125" style="96" customWidth="1"/>
    <col min="1327" max="1327" width="27.08984375" style="96" customWidth="1"/>
    <col min="1328" max="1328" width="16.1796875" style="96" customWidth="1"/>
    <col min="1329" max="1537" width="7.90625" style="96"/>
    <col min="1538" max="1538" width="2.6328125" style="96" customWidth="1"/>
    <col min="1539" max="1539" width="5.90625" style="96" customWidth="1"/>
    <col min="1540" max="1540" width="5.6328125" style="96" customWidth="1"/>
    <col min="1541" max="1544" width="2.6328125" style="96" customWidth="1"/>
    <col min="1545" max="1545" width="8.54296875" style="96" customWidth="1"/>
    <col min="1546" max="1546" width="2.6328125" style="96" customWidth="1"/>
    <col min="1547" max="1547" width="31.453125" style="96" customWidth="1"/>
    <col min="1548" max="1550" width="0" style="96" hidden="1" customWidth="1"/>
    <col min="1551" max="1551" width="24.36328125" style="96" customWidth="1"/>
    <col min="1552" max="1552" width="17.7265625" style="96" customWidth="1"/>
    <col min="1553" max="1553" width="19.81640625" style="96" customWidth="1"/>
    <col min="1554" max="1554" width="20.90625" style="96" customWidth="1"/>
    <col min="1555" max="1555" width="16.1796875" style="96" customWidth="1"/>
    <col min="1556" max="1556" width="16.81640625" style="96" customWidth="1"/>
    <col min="1557" max="1557" width="15.81640625" style="96" customWidth="1"/>
    <col min="1558" max="1558" width="18.453125" style="96" customWidth="1"/>
    <col min="1559" max="1559" width="19.90625" style="96" customWidth="1"/>
    <col min="1560" max="1560" width="23.453125" style="96" customWidth="1"/>
    <col min="1561" max="1561" width="19.90625" style="96" customWidth="1"/>
    <col min="1562" max="1562" width="17.1796875" style="96" customWidth="1"/>
    <col min="1563" max="1564" width="24.90625" style="96" customWidth="1"/>
    <col min="1565" max="1565" width="21.7265625" style="96" customWidth="1"/>
    <col min="1566" max="1566" width="0" style="96" hidden="1" customWidth="1"/>
    <col min="1567" max="1567" width="24.26953125" style="96" customWidth="1"/>
    <col min="1568" max="1568" width="21.26953125" style="96" customWidth="1"/>
    <col min="1569" max="1569" width="23.90625" style="96" customWidth="1"/>
    <col min="1570" max="1570" width="21.6328125" style="96" customWidth="1"/>
    <col min="1571" max="1571" width="15.453125" style="96" customWidth="1"/>
    <col min="1572" max="1575" width="0" style="96" hidden="1" customWidth="1"/>
    <col min="1576" max="1576" width="2.08984375" style="96" customWidth="1"/>
    <col min="1577" max="1577" width="18.453125" style="96" customWidth="1"/>
    <col min="1578" max="1578" width="20.453125" style="96" customWidth="1"/>
    <col min="1579" max="1579" width="22.453125" style="96" customWidth="1"/>
    <col min="1580" max="1580" width="23.90625" style="96" customWidth="1"/>
    <col min="1581" max="1581" width="20.90625" style="96" customWidth="1"/>
    <col min="1582" max="1582" width="9.453125" style="96" customWidth="1"/>
    <col min="1583" max="1583" width="27.08984375" style="96" customWidth="1"/>
    <col min="1584" max="1584" width="16.1796875" style="96" customWidth="1"/>
    <col min="1585" max="1793" width="7.90625" style="96"/>
    <col min="1794" max="1794" width="2.6328125" style="96" customWidth="1"/>
    <col min="1795" max="1795" width="5.90625" style="96" customWidth="1"/>
    <col min="1796" max="1796" width="5.6328125" style="96" customWidth="1"/>
    <col min="1797" max="1800" width="2.6328125" style="96" customWidth="1"/>
    <col min="1801" max="1801" width="8.54296875" style="96" customWidth="1"/>
    <col min="1802" max="1802" width="2.6328125" style="96" customWidth="1"/>
    <col min="1803" max="1803" width="31.453125" style="96" customWidth="1"/>
    <col min="1804" max="1806" width="0" style="96" hidden="1" customWidth="1"/>
    <col min="1807" max="1807" width="24.36328125" style="96" customWidth="1"/>
    <col min="1808" max="1808" width="17.7265625" style="96" customWidth="1"/>
    <col min="1809" max="1809" width="19.81640625" style="96" customWidth="1"/>
    <col min="1810" max="1810" width="20.90625" style="96" customWidth="1"/>
    <col min="1811" max="1811" width="16.1796875" style="96" customWidth="1"/>
    <col min="1812" max="1812" width="16.81640625" style="96" customWidth="1"/>
    <col min="1813" max="1813" width="15.81640625" style="96" customWidth="1"/>
    <col min="1814" max="1814" width="18.453125" style="96" customWidth="1"/>
    <col min="1815" max="1815" width="19.90625" style="96" customWidth="1"/>
    <col min="1816" max="1816" width="23.453125" style="96" customWidth="1"/>
    <col min="1817" max="1817" width="19.90625" style="96" customWidth="1"/>
    <col min="1818" max="1818" width="17.1796875" style="96" customWidth="1"/>
    <col min="1819" max="1820" width="24.90625" style="96" customWidth="1"/>
    <col min="1821" max="1821" width="21.7265625" style="96" customWidth="1"/>
    <col min="1822" max="1822" width="0" style="96" hidden="1" customWidth="1"/>
    <col min="1823" max="1823" width="24.26953125" style="96" customWidth="1"/>
    <col min="1824" max="1824" width="21.26953125" style="96" customWidth="1"/>
    <col min="1825" max="1825" width="23.90625" style="96" customWidth="1"/>
    <col min="1826" max="1826" width="21.6328125" style="96" customWidth="1"/>
    <col min="1827" max="1827" width="15.453125" style="96" customWidth="1"/>
    <col min="1828" max="1831" width="0" style="96" hidden="1" customWidth="1"/>
    <col min="1832" max="1832" width="2.08984375" style="96" customWidth="1"/>
    <col min="1833" max="1833" width="18.453125" style="96" customWidth="1"/>
    <col min="1834" max="1834" width="20.453125" style="96" customWidth="1"/>
    <col min="1835" max="1835" width="22.453125" style="96" customWidth="1"/>
    <col min="1836" max="1836" width="23.90625" style="96" customWidth="1"/>
    <col min="1837" max="1837" width="20.90625" style="96" customWidth="1"/>
    <col min="1838" max="1838" width="9.453125" style="96" customWidth="1"/>
    <col min="1839" max="1839" width="27.08984375" style="96" customWidth="1"/>
    <col min="1840" max="1840" width="16.1796875" style="96" customWidth="1"/>
    <col min="1841" max="2049" width="7.90625" style="96"/>
    <col min="2050" max="2050" width="2.6328125" style="96" customWidth="1"/>
    <col min="2051" max="2051" width="5.90625" style="96" customWidth="1"/>
    <col min="2052" max="2052" width="5.6328125" style="96" customWidth="1"/>
    <col min="2053" max="2056" width="2.6328125" style="96" customWidth="1"/>
    <col min="2057" max="2057" width="8.54296875" style="96" customWidth="1"/>
    <col min="2058" max="2058" width="2.6328125" style="96" customWidth="1"/>
    <col min="2059" max="2059" width="31.453125" style="96" customWidth="1"/>
    <col min="2060" max="2062" width="0" style="96" hidden="1" customWidth="1"/>
    <col min="2063" max="2063" width="24.36328125" style="96" customWidth="1"/>
    <col min="2064" max="2064" width="17.7265625" style="96" customWidth="1"/>
    <col min="2065" max="2065" width="19.81640625" style="96" customWidth="1"/>
    <col min="2066" max="2066" width="20.90625" style="96" customWidth="1"/>
    <col min="2067" max="2067" width="16.1796875" style="96" customWidth="1"/>
    <col min="2068" max="2068" width="16.81640625" style="96" customWidth="1"/>
    <col min="2069" max="2069" width="15.81640625" style="96" customWidth="1"/>
    <col min="2070" max="2070" width="18.453125" style="96" customWidth="1"/>
    <col min="2071" max="2071" width="19.90625" style="96" customWidth="1"/>
    <col min="2072" max="2072" width="23.453125" style="96" customWidth="1"/>
    <col min="2073" max="2073" width="19.90625" style="96" customWidth="1"/>
    <col min="2074" max="2074" width="17.1796875" style="96" customWidth="1"/>
    <col min="2075" max="2076" width="24.90625" style="96" customWidth="1"/>
    <col min="2077" max="2077" width="21.7265625" style="96" customWidth="1"/>
    <col min="2078" max="2078" width="0" style="96" hidden="1" customWidth="1"/>
    <col min="2079" max="2079" width="24.26953125" style="96" customWidth="1"/>
    <col min="2080" max="2080" width="21.26953125" style="96" customWidth="1"/>
    <col min="2081" max="2081" width="23.90625" style="96" customWidth="1"/>
    <col min="2082" max="2082" width="21.6328125" style="96" customWidth="1"/>
    <col min="2083" max="2083" width="15.453125" style="96" customWidth="1"/>
    <col min="2084" max="2087" width="0" style="96" hidden="1" customWidth="1"/>
    <col min="2088" max="2088" width="2.08984375" style="96" customWidth="1"/>
    <col min="2089" max="2089" width="18.453125" style="96" customWidth="1"/>
    <col min="2090" max="2090" width="20.453125" style="96" customWidth="1"/>
    <col min="2091" max="2091" width="22.453125" style="96" customWidth="1"/>
    <col min="2092" max="2092" width="23.90625" style="96" customWidth="1"/>
    <col min="2093" max="2093" width="20.90625" style="96" customWidth="1"/>
    <col min="2094" max="2094" width="9.453125" style="96" customWidth="1"/>
    <col min="2095" max="2095" width="27.08984375" style="96" customWidth="1"/>
    <col min="2096" max="2096" width="16.1796875" style="96" customWidth="1"/>
    <col min="2097" max="2305" width="7.90625" style="96"/>
    <col min="2306" max="2306" width="2.6328125" style="96" customWidth="1"/>
    <col min="2307" max="2307" width="5.90625" style="96" customWidth="1"/>
    <col min="2308" max="2308" width="5.6328125" style="96" customWidth="1"/>
    <col min="2309" max="2312" width="2.6328125" style="96" customWidth="1"/>
    <col min="2313" max="2313" width="8.54296875" style="96" customWidth="1"/>
    <col min="2314" max="2314" width="2.6328125" style="96" customWidth="1"/>
    <col min="2315" max="2315" width="31.453125" style="96" customWidth="1"/>
    <col min="2316" max="2318" width="0" style="96" hidden="1" customWidth="1"/>
    <col min="2319" max="2319" width="24.36328125" style="96" customWidth="1"/>
    <col min="2320" max="2320" width="17.7265625" style="96" customWidth="1"/>
    <col min="2321" max="2321" width="19.81640625" style="96" customWidth="1"/>
    <col min="2322" max="2322" width="20.90625" style="96" customWidth="1"/>
    <col min="2323" max="2323" width="16.1796875" style="96" customWidth="1"/>
    <col min="2324" max="2324" width="16.81640625" style="96" customWidth="1"/>
    <col min="2325" max="2325" width="15.81640625" style="96" customWidth="1"/>
    <col min="2326" max="2326" width="18.453125" style="96" customWidth="1"/>
    <col min="2327" max="2327" width="19.90625" style="96" customWidth="1"/>
    <col min="2328" max="2328" width="23.453125" style="96" customWidth="1"/>
    <col min="2329" max="2329" width="19.90625" style="96" customWidth="1"/>
    <col min="2330" max="2330" width="17.1796875" style="96" customWidth="1"/>
    <col min="2331" max="2332" width="24.90625" style="96" customWidth="1"/>
    <col min="2333" max="2333" width="21.7265625" style="96" customWidth="1"/>
    <col min="2334" max="2334" width="0" style="96" hidden="1" customWidth="1"/>
    <col min="2335" max="2335" width="24.26953125" style="96" customWidth="1"/>
    <col min="2336" max="2336" width="21.26953125" style="96" customWidth="1"/>
    <col min="2337" max="2337" width="23.90625" style="96" customWidth="1"/>
    <col min="2338" max="2338" width="21.6328125" style="96" customWidth="1"/>
    <col min="2339" max="2339" width="15.453125" style="96" customWidth="1"/>
    <col min="2340" max="2343" width="0" style="96" hidden="1" customWidth="1"/>
    <col min="2344" max="2344" width="2.08984375" style="96" customWidth="1"/>
    <col min="2345" max="2345" width="18.453125" style="96" customWidth="1"/>
    <col min="2346" max="2346" width="20.453125" style="96" customWidth="1"/>
    <col min="2347" max="2347" width="22.453125" style="96" customWidth="1"/>
    <col min="2348" max="2348" width="23.90625" style="96" customWidth="1"/>
    <col min="2349" max="2349" width="20.90625" style="96" customWidth="1"/>
    <col min="2350" max="2350" width="9.453125" style="96" customWidth="1"/>
    <col min="2351" max="2351" width="27.08984375" style="96" customWidth="1"/>
    <col min="2352" max="2352" width="16.1796875" style="96" customWidth="1"/>
    <col min="2353" max="2561" width="7.90625" style="96"/>
    <col min="2562" max="2562" width="2.6328125" style="96" customWidth="1"/>
    <col min="2563" max="2563" width="5.90625" style="96" customWidth="1"/>
    <col min="2564" max="2564" width="5.6328125" style="96" customWidth="1"/>
    <col min="2565" max="2568" width="2.6328125" style="96" customWidth="1"/>
    <col min="2569" max="2569" width="8.54296875" style="96" customWidth="1"/>
    <col min="2570" max="2570" width="2.6328125" style="96" customWidth="1"/>
    <col min="2571" max="2571" width="31.453125" style="96" customWidth="1"/>
    <col min="2572" max="2574" width="0" style="96" hidden="1" customWidth="1"/>
    <col min="2575" max="2575" width="24.36328125" style="96" customWidth="1"/>
    <col min="2576" max="2576" width="17.7265625" style="96" customWidth="1"/>
    <col min="2577" max="2577" width="19.81640625" style="96" customWidth="1"/>
    <col min="2578" max="2578" width="20.90625" style="96" customWidth="1"/>
    <col min="2579" max="2579" width="16.1796875" style="96" customWidth="1"/>
    <col min="2580" max="2580" width="16.81640625" style="96" customWidth="1"/>
    <col min="2581" max="2581" width="15.81640625" style="96" customWidth="1"/>
    <col min="2582" max="2582" width="18.453125" style="96" customWidth="1"/>
    <col min="2583" max="2583" width="19.90625" style="96" customWidth="1"/>
    <col min="2584" max="2584" width="23.453125" style="96" customWidth="1"/>
    <col min="2585" max="2585" width="19.90625" style="96" customWidth="1"/>
    <col min="2586" max="2586" width="17.1796875" style="96" customWidth="1"/>
    <col min="2587" max="2588" width="24.90625" style="96" customWidth="1"/>
    <col min="2589" max="2589" width="21.7265625" style="96" customWidth="1"/>
    <col min="2590" max="2590" width="0" style="96" hidden="1" customWidth="1"/>
    <col min="2591" max="2591" width="24.26953125" style="96" customWidth="1"/>
    <col min="2592" max="2592" width="21.26953125" style="96" customWidth="1"/>
    <col min="2593" max="2593" width="23.90625" style="96" customWidth="1"/>
    <col min="2594" max="2594" width="21.6328125" style="96" customWidth="1"/>
    <col min="2595" max="2595" width="15.453125" style="96" customWidth="1"/>
    <col min="2596" max="2599" width="0" style="96" hidden="1" customWidth="1"/>
    <col min="2600" max="2600" width="2.08984375" style="96" customWidth="1"/>
    <col min="2601" max="2601" width="18.453125" style="96" customWidth="1"/>
    <col min="2602" max="2602" width="20.453125" style="96" customWidth="1"/>
    <col min="2603" max="2603" width="22.453125" style="96" customWidth="1"/>
    <col min="2604" max="2604" width="23.90625" style="96" customWidth="1"/>
    <col min="2605" max="2605" width="20.90625" style="96" customWidth="1"/>
    <col min="2606" max="2606" width="9.453125" style="96" customWidth="1"/>
    <col min="2607" max="2607" width="27.08984375" style="96" customWidth="1"/>
    <col min="2608" max="2608" width="16.1796875" style="96" customWidth="1"/>
    <col min="2609" max="2817" width="7.90625" style="96"/>
    <col min="2818" max="2818" width="2.6328125" style="96" customWidth="1"/>
    <col min="2819" max="2819" width="5.90625" style="96" customWidth="1"/>
    <col min="2820" max="2820" width="5.6328125" style="96" customWidth="1"/>
    <col min="2821" max="2824" width="2.6328125" style="96" customWidth="1"/>
    <col min="2825" max="2825" width="8.54296875" style="96" customWidth="1"/>
    <col min="2826" max="2826" width="2.6328125" style="96" customWidth="1"/>
    <col min="2827" max="2827" width="31.453125" style="96" customWidth="1"/>
    <col min="2828" max="2830" width="0" style="96" hidden="1" customWidth="1"/>
    <col min="2831" max="2831" width="24.36328125" style="96" customWidth="1"/>
    <col min="2832" max="2832" width="17.7265625" style="96" customWidth="1"/>
    <col min="2833" max="2833" width="19.81640625" style="96" customWidth="1"/>
    <col min="2834" max="2834" width="20.90625" style="96" customWidth="1"/>
    <col min="2835" max="2835" width="16.1796875" style="96" customWidth="1"/>
    <col min="2836" max="2836" width="16.81640625" style="96" customWidth="1"/>
    <col min="2837" max="2837" width="15.81640625" style="96" customWidth="1"/>
    <col min="2838" max="2838" width="18.453125" style="96" customWidth="1"/>
    <col min="2839" max="2839" width="19.90625" style="96" customWidth="1"/>
    <col min="2840" max="2840" width="23.453125" style="96" customWidth="1"/>
    <col min="2841" max="2841" width="19.90625" style="96" customWidth="1"/>
    <col min="2842" max="2842" width="17.1796875" style="96" customWidth="1"/>
    <col min="2843" max="2844" width="24.90625" style="96" customWidth="1"/>
    <col min="2845" max="2845" width="21.7265625" style="96" customWidth="1"/>
    <col min="2846" max="2846" width="0" style="96" hidden="1" customWidth="1"/>
    <col min="2847" max="2847" width="24.26953125" style="96" customWidth="1"/>
    <col min="2848" max="2848" width="21.26953125" style="96" customWidth="1"/>
    <col min="2849" max="2849" width="23.90625" style="96" customWidth="1"/>
    <col min="2850" max="2850" width="21.6328125" style="96" customWidth="1"/>
    <col min="2851" max="2851" width="15.453125" style="96" customWidth="1"/>
    <col min="2852" max="2855" width="0" style="96" hidden="1" customWidth="1"/>
    <col min="2856" max="2856" width="2.08984375" style="96" customWidth="1"/>
    <col min="2857" max="2857" width="18.453125" style="96" customWidth="1"/>
    <col min="2858" max="2858" width="20.453125" style="96" customWidth="1"/>
    <col min="2859" max="2859" width="22.453125" style="96" customWidth="1"/>
    <col min="2860" max="2860" width="23.90625" style="96" customWidth="1"/>
    <col min="2861" max="2861" width="20.90625" style="96" customWidth="1"/>
    <col min="2862" max="2862" width="9.453125" style="96" customWidth="1"/>
    <col min="2863" max="2863" width="27.08984375" style="96" customWidth="1"/>
    <col min="2864" max="2864" width="16.1796875" style="96" customWidth="1"/>
    <col min="2865" max="3073" width="7.90625" style="96"/>
    <col min="3074" max="3074" width="2.6328125" style="96" customWidth="1"/>
    <col min="3075" max="3075" width="5.90625" style="96" customWidth="1"/>
    <col min="3076" max="3076" width="5.6328125" style="96" customWidth="1"/>
    <col min="3077" max="3080" width="2.6328125" style="96" customWidth="1"/>
    <col min="3081" max="3081" width="8.54296875" style="96" customWidth="1"/>
    <col min="3082" max="3082" width="2.6328125" style="96" customWidth="1"/>
    <col min="3083" max="3083" width="31.453125" style="96" customWidth="1"/>
    <col min="3084" max="3086" width="0" style="96" hidden="1" customWidth="1"/>
    <col min="3087" max="3087" width="24.36328125" style="96" customWidth="1"/>
    <col min="3088" max="3088" width="17.7265625" style="96" customWidth="1"/>
    <col min="3089" max="3089" width="19.81640625" style="96" customWidth="1"/>
    <col min="3090" max="3090" width="20.90625" style="96" customWidth="1"/>
    <col min="3091" max="3091" width="16.1796875" style="96" customWidth="1"/>
    <col min="3092" max="3092" width="16.81640625" style="96" customWidth="1"/>
    <col min="3093" max="3093" width="15.81640625" style="96" customWidth="1"/>
    <col min="3094" max="3094" width="18.453125" style="96" customWidth="1"/>
    <col min="3095" max="3095" width="19.90625" style="96" customWidth="1"/>
    <col min="3096" max="3096" width="23.453125" style="96" customWidth="1"/>
    <col min="3097" max="3097" width="19.90625" style="96" customWidth="1"/>
    <col min="3098" max="3098" width="17.1796875" style="96" customWidth="1"/>
    <col min="3099" max="3100" width="24.90625" style="96" customWidth="1"/>
    <col min="3101" max="3101" width="21.7265625" style="96" customWidth="1"/>
    <col min="3102" max="3102" width="0" style="96" hidden="1" customWidth="1"/>
    <col min="3103" max="3103" width="24.26953125" style="96" customWidth="1"/>
    <col min="3104" max="3104" width="21.26953125" style="96" customWidth="1"/>
    <col min="3105" max="3105" width="23.90625" style="96" customWidth="1"/>
    <col min="3106" max="3106" width="21.6328125" style="96" customWidth="1"/>
    <col min="3107" max="3107" width="15.453125" style="96" customWidth="1"/>
    <col min="3108" max="3111" width="0" style="96" hidden="1" customWidth="1"/>
    <col min="3112" max="3112" width="2.08984375" style="96" customWidth="1"/>
    <col min="3113" max="3113" width="18.453125" style="96" customWidth="1"/>
    <col min="3114" max="3114" width="20.453125" style="96" customWidth="1"/>
    <col min="3115" max="3115" width="22.453125" style="96" customWidth="1"/>
    <col min="3116" max="3116" width="23.90625" style="96" customWidth="1"/>
    <col min="3117" max="3117" width="20.90625" style="96" customWidth="1"/>
    <col min="3118" max="3118" width="9.453125" style="96" customWidth="1"/>
    <col min="3119" max="3119" width="27.08984375" style="96" customWidth="1"/>
    <col min="3120" max="3120" width="16.1796875" style="96" customWidth="1"/>
    <col min="3121" max="3329" width="7.90625" style="96"/>
    <col min="3330" max="3330" width="2.6328125" style="96" customWidth="1"/>
    <col min="3331" max="3331" width="5.90625" style="96" customWidth="1"/>
    <col min="3332" max="3332" width="5.6328125" style="96" customWidth="1"/>
    <col min="3333" max="3336" width="2.6328125" style="96" customWidth="1"/>
    <col min="3337" max="3337" width="8.54296875" style="96" customWidth="1"/>
    <col min="3338" max="3338" width="2.6328125" style="96" customWidth="1"/>
    <col min="3339" max="3339" width="31.453125" style="96" customWidth="1"/>
    <col min="3340" max="3342" width="0" style="96" hidden="1" customWidth="1"/>
    <col min="3343" max="3343" width="24.36328125" style="96" customWidth="1"/>
    <col min="3344" max="3344" width="17.7265625" style="96" customWidth="1"/>
    <col min="3345" max="3345" width="19.81640625" style="96" customWidth="1"/>
    <col min="3346" max="3346" width="20.90625" style="96" customWidth="1"/>
    <col min="3347" max="3347" width="16.1796875" style="96" customWidth="1"/>
    <col min="3348" max="3348" width="16.81640625" style="96" customWidth="1"/>
    <col min="3349" max="3349" width="15.81640625" style="96" customWidth="1"/>
    <col min="3350" max="3350" width="18.453125" style="96" customWidth="1"/>
    <col min="3351" max="3351" width="19.90625" style="96" customWidth="1"/>
    <col min="3352" max="3352" width="23.453125" style="96" customWidth="1"/>
    <col min="3353" max="3353" width="19.90625" style="96" customWidth="1"/>
    <col min="3354" max="3354" width="17.1796875" style="96" customWidth="1"/>
    <col min="3355" max="3356" width="24.90625" style="96" customWidth="1"/>
    <col min="3357" max="3357" width="21.7265625" style="96" customWidth="1"/>
    <col min="3358" max="3358" width="0" style="96" hidden="1" customWidth="1"/>
    <col min="3359" max="3359" width="24.26953125" style="96" customWidth="1"/>
    <col min="3360" max="3360" width="21.26953125" style="96" customWidth="1"/>
    <col min="3361" max="3361" width="23.90625" style="96" customWidth="1"/>
    <col min="3362" max="3362" width="21.6328125" style="96" customWidth="1"/>
    <col min="3363" max="3363" width="15.453125" style="96" customWidth="1"/>
    <col min="3364" max="3367" width="0" style="96" hidden="1" customWidth="1"/>
    <col min="3368" max="3368" width="2.08984375" style="96" customWidth="1"/>
    <col min="3369" max="3369" width="18.453125" style="96" customWidth="1"/>
    <col min="3370" max="3370" width="20.453125" style="96" customWidth="1"/>
    <col min="3371" max="3371" width="22.453125" style="96" customWidth="1"/>
    <col min="3372" max="3372" width="23.90625" style="96" customWidth="1"/>
    <col min="3373" max="3373" width="20.90625" style="96" customWidth="1"/>
    <col min="3374" max="3374" width="9.453125" style="96" customWidth="1"/>
    <col min="3375" max="3375" width="27.08984375" style="96" customWidth="1"/>
    <col min="3376" max="3376" width="16.1796875" style="96" customWidth="1"/>
    <col min="3377" max="3585" width="7.90625" style="96"/>
    <col min="3586" max="3586" width="2.6328125" style="96" customWidth="1"/>
    <col min="3587" max="3587" width="5.90625" style="96" customWidth="1"/>
    <col min="3588" max="3588" width="5.6328125" style="96" customWidth="1"/>
    <col min="3589" max="3592" width="2.6328125" style="96" customWidth="1"/>
    <col min="3593" max="3593" width="8.54296875" style="96" customWidth="1"/>
    <col min="3594" max="3594" width="2.6328125" style="96" customWidth="1"/>
    <col min="3595" max="3595" width="31.453125" style="96" customWidth="1"/>
    <col min="3596" max="3598" width="0" style="96" hidden="1" customWidth="1"/>
    <col min="3599" max="3599" width="24.36328125" style="96" customWidth="1"/>
    <col min="3600" max="3600" width="17.7265625" style="96" customWidth="1"/>
    <col min="3601" max="3601" width="19.81640625" style="96" customWidth="1"/>
    <col min="3602" max="3602" width="20.90625" style="96" customWidth="1"/>
    <col min="3603" max="3603" width="16.1796875" style="96" customWidth="1"/>
    <col min="3604" max="3604" width="16.81640625" style="96" customWidth="1"/>
    <col min="3605" max="3605" width="15.81640625" style="96" customWidth="1"/>
    <col min="3606" max="3606" width="18.453125" style="96" customWidth="1"/>
    <col min="3607" max="3607" width="19.90625" style="96" customWidth="1"/>
    <col min="3608" max="3608" width="23.453125" style="96" customWidth="1"/>
    <col min="3609" max="3609" width="19.90625" style="96" customWidth="1"/>
    <col min="3610" max="3610" width="17.1796875" style="96" customWidth="1"/>
    <col min="3611" max="3612" width="24.90625" style="96" customWidth="1"/>
    <col min="3613" max="3613" width="21.7265625" style="96" customWidth="1"/>
    <col min="3614" max="3614" width="0" style="96" hidden="1" customWidth="1"/>
    <col min="3615" max="3615" width="24.26953125" style="96" customWidth="1"/>
    <col min="3616" max="3616" width="21.26953125" style="96" customWidth="1"/>
    <col min="3617" max="3617" width="23.90625" style="96" customWidth="1"/>
    <col min="3618" max="3618" width="21.6328125" style="96" customWidth="1"/>
    <col min="3619" max="3619" width="15.453125" style="96" customWidth="1"/>
    <col min="3620" max="3623" width="0" style="96" hidden="1" customWidth="1"/>
    <col min="3624" max="3624" width="2.08984375" style="96" customWidth="1"/>
    <col min="3625" max="3625" width="18.453125" style="96" customWidth="1"/>
    <col min="3626" max="3626" width="20.453125" style="96" customWidth="1"/>
    <col min="3627" max="3627" width="22.453125" style="96" customWidth="1"/>
    <col min="3628" max="3628" width="23.90625" style="96" customWidth="1"/>
    <col min="3629" max="3629" width="20.90625" style="96" customWidth="1"/>
    <col min="3630" max="3630" width="9.453125" style="96" customWidth="1"/>
    <col min="3631" max="3631" width="27.08984375" style="96" customWidth="1"/>
    <col min="3632" max="3632" width="16.1796875" style="96" customWidth="1"/>
    <col min="3633" max="3841" width="7.90625" style="96"/>
    <col min="3842" max="3842" width="2.6328125" style="96" customWidth="1"/>
    <col min="3843" max="3843" width="5.90625" style="96" customWidth="1"/>
    <col min="3844" max="3844" width="5.6328125" style="96" customWidth="1"/>
    <col min="3845" max="3848" width="2.6328125" style="96" customWidth="1"/>
    <col min="3849" max="3849" width="8.54296875" style="96" customWidth="1"/>
    <col min="3850" max="3850" width="2.6328125" style="96" customWidth="1"/>
    <col min="3851" max="3851" width="31.453125" style="96" customWidth="1"/>
    <col min="3852" max="3854" width="0" style="96" hidden="1" customWidth="1"/>
    <col min="3855" max="3855" width="24.36328125" style="96" customWidth="1"/>
    <col min="3856" max="3856" width="17.7265625" style="96" customWidth="1"/>
    <col min="3857" max="3857" width="19.81640625" style="96" customWidth="1"/>
    <col min="3858" max="3858" width="20.90625" style="96" customWidth="1"/>
    <col min="3859" max="3859" width="16.1796875" style="96" customWidth="1"/>
    <col min="3860" max="3860" width="16.81640625" style="96" customWidth="1"/>
    <col min="3861" max="3861" width="15.81640625" style="96" customWidth="1"/>
    <col min="3862" max="3862" width="18.453125" style="96" customWidth="1"/>
    <col min="3863" max="3863" width="19.90625" style="96" customWidth="1"/>
    <col min="3864" max="3864" width="23.453125" style="96" customWidth="1"/>
    <col min="3865" max="3865" width="19.90625" style="96" customWidth="1"/>
    <col min="3866" max="3866" width="17.1796875" style="96" customWidth="1"/>
    <col min="3867" max="3868" width="24.90625" style="96" customWidth="1"/>
    <col min="3869" max="3869" width="21.7265625" style="96" customWidth="1"/>
    <col min="3870" max="3870" width="0" style="96" hidden="1" customWidth="1"/>
    <col min="3871" max="3871" width="24.26953125" style="96" customWidth="1"/>
    <col min="3872" max="3872" width="21.26953125" style="96" customWidth="1"/>
    <col min="3873" max="3873" width="23.90625" style="96" customWidth="1"/>
    <col min="3874" max="3874" width="21.6328125" style="96" customWidth="1"/>
    <col min="3875" max="3875" width="15.453125" style="96" customWidth="1"/>
    <col min="3876" max="3879" width="0" style="96" hidden="1" customWidth="1"/>
    <col min="3880" max="3880" width="2.08984375" style="96" customWidth="1"/>
    <col min="3881" max="3881" width="18.453125" style="96" customWidth="1"/>
    <col min="3882" max="3882" width="20.453125" style="96" customWidth="1"/>
    <col min="3883" max="3883" width="22.453125" style="96" customWidth="1"/>
    <col min="3884" max="3884" width="23.90625" style="96" customWidth="1"/>
    <col min="3885" max="3885" width="20.90625" style="96" customWidth="1"/>
    <col min="3886" max="3886" width="9.453125" style="96" customWidth="1"/>
    <col min="3887" max="3887" width="27.08984375" style="96" customWidth="1"/>
    <col min="3888" max="3888" width="16.1796875" style="96" customWidth="1"/>
    <col min="3889" max="4097" width="7.90625" style="96"/>
    <col min="4098" max="4098" width="2.6328125" style="96" customWidth="1"/>
    <col min="4099" max="4099" width="5.90625" style="96" customWidth="1"/>
    <col min="4100" max="4100" width="5.6328125" style="96" customWidth="1"/>
    <col min="4101" max="4104" width="2.6328125" style="96" customWidth="1"/>
    <col min="4105" max="4105" width="8.54296875" style="96" customWidth="1"/>
    <col min="4106" max="4106" width="2.6328125" style="96" customWidth="1"/>
    <col min="4107" max="4107" width="31.453125" style="96" customWidth="1"/>
    <col min="4108" max="4110" width="0" style="96" hidden="1" customWidth="1"/>
    <col min="4111" max="4111" width="24.36328125" style="96" customWidth="1"/>
    <col min="4112" max="4112" width="17.7265625" style="96" customWidth="1"/>
    <col min="4113" max="4113" width="19.81640625" style="96" customWidth="1"/>
    <col min="4114" max="4114" width="20.90625" style="96" customWidth="1"/>
    <col min="4115" max="4115" width="16.1796875" style="96" customWidth="1"/>
    <col min="4116" max="4116" width="16.81640625" style="96" customWidth="1"/>
    <col min="4117" max="4117" width="15.81640625" style="96" customWidth="1"/>
    <col min="4118" max="4118" width="18.453125" style="96" customWidth="1"/>
    <col min="4119" max="4119" width="19.90625" style="96" customWidth="1"/>
    <col min="4120" max="4120" width="23.453125" style="96" customWidth="1"/>
    <col min="4121" max="4121" width="19.90625" style="96" customWidth="1"/>
    <col min="4122" max="4122" width="17.1796875" style="96" customWidth="1"/>
    <col min="4123" max="4124" width="24.90625" style="96" customWidth="1"/>
    <col min="4125" max="4125" width="21.7265625" style="96" customWidth="1"/>
    <col min="4126" max="4126" width="0" style="96" hidden="1" customWidth="1"/>
    <col min="4127" max="4127" width="24.26953125" style="96" customWidth="1"/>
    <col min="4128" max="4128" width="21.26953125" style="96" customWidth="1"/>
    <col min="4129" max="4129" width="23.90625" style="96" customWidth="1"/>
    <col min="4130" max="4130" width="21.6328125" style="96" customWidth="1"/>
    <col min="4131" max="4131" width="15.453125" style="96" customWidth="1"/>
    <col min="4132" max="4135" width="0" style="96" hidden="1" customWidth="1"/>
    <col min="4136" max="4136" width="2.08984375" style="96" customWidth="1"/>
    <col min="4137" max="4137" width="18.453125" style="96" customWidth="1"/>
    <col min="4138" max="4138" width="20.453125" style="96" customWidth="1"/>
    <col min="4139" max="4139" width="22.453125" style="96" customWidth="1"/>
    <col min="4140" max="4140" width="23.90625" style="96" customWidth="1"/>
    <col min="4141" max="4141" width="20.90625" style="96" customWidth="1"/>
    <col min="4142" max="4142" width="9.453125" style="96" customWidth="1"/>
    <col min="4143" max="4143" width="27.08984375" style="96" customWidth="1"/>
    <col min="4144" max="4144" width="16.1796875" style="96" customWidth="1"/>
    <col min="4145" max="4353" width="7.90625" style="96"/>
    <col min="4354" max="4354" width="2.6328125" style="96" customWidth="1"/>
    <col min="4355" max="4355" width="5.90625" style="96" customWidth="1"/>
    <col min="4356" max="4356" width="5.6328125" style="96" customWidth="1"/>
    <col min="4357" max="4360" width="2.6328125" style="96" customWidth="1"/>
    <col min="4361" max="4361" width="8.54296875" style="96" customWidth="1"/>
    <col min="4362" max="4362" width="2.6328125" style="96" customWidth="1"/>
    <col min="4363" max="4363" width="31.453125" style="96" customWidth="1"/>
    <col min="4364" max="4366" width="0" style="96" hidden="1" customWidth="1"/>
    <col min="4367" max="4367" width="24.36328125" style="96" customWidth="1"/>
    <col min="4368" max="4368" width="17.7265625" style="96" customWidth="1"/>
    <col min="4369" max="4369" width="19.81640625" style="96" customWidth="1"/>
    <col min="4370" max="4370" width="20.90625" style="96" customWidth="1"/>
    <col min="4371" max="4371" width="16.1796875" style="96" customWidth="1"/>
    <col min="4372" max="4372" width="16.81640625" style="96" customWidth="1"/>
    <col min="4373" max="4373" width="15.81640625" style="96" customWidth="1"/>
    <col min="4374" max="4374" width="18.453125" style="96" customWidth="1"/>
    <col min="4375" max="4375" width="19.90625" style="96" customWidth="1"/>
    <col min="4376" max="4376" width="23.453125" style="96" customWidth="1"/>
    <col min="4377" max="4377" width="19.90625" style="96" customWidth="1"/>
    <col min="4378" max="4378" width="17.1796875" style="96" customWidth="1"/>
    <col min="4379" max="4380" width="24.90625" style="96" customWidth="1"/>
    <col min="4381" max="4381" width="21.7265625" style="96" customWidth="1"/>
    <col min="4382" max="4382" width="0" style="96" hidden="1" customWidth="1"/>
    <col min="4383" max="4383" width="24.26953125" style="96" customWidth="1"/>
    <col min="4384" max="4384" width="21.26953125" style="96" customWidth="1"/>
    <col min="4385" max="4385" width="23.90625" style="96" customWidth="1"/>
    <col min="4386" max="4386" width="21.6328125" style="96" customWidth="1"/>
    <col min="4387" max="4387" width="15.453125" style="96" customWidth="1"/>
    <col min="4388" max="4391" width="0" style="96" hidden="1" customWidth="1"/>
    <col min="4392" max="4392" width="2.08984375" style="96" customWidth="1"/>
    <col min="4393" max="4393" width="18.453125" style="96" customWidth="1"/>
    <col min="4394" max="4394" width="20.453125" style="96" customWidth="1"/>
    <col min="4395" max="4395" width="22.453125" style="96" customWidth="1"/>
    <col min="4396" max="4396" width="23.90625" style="96" customWidth="1"/>
    <col min="4397" max="4397" width="20.90625" style="96" customWidth="1"/>
    <col min="4398" max="4398" width="9.453125" style="96" customWidth="1"/>
    <col min="4399" max="4399" width="27.08984375" style="96" customWidth="1"/>
    <col min="4400" max="4400" width="16.1796875" style="96" customWidth="1"/>
    <col min="4401" max="4609" width="7.90625" style="96"/>
    <col min="4610" max="4610" width="2.6328125" style="96" customWidth="1"/>
    <col min="4611" max="4611" width="5.90625" style="96" customWidth="1"/>
    <col min="4612" max="4612" width="5.6328125" style="96" customWidth="1"/>
    <col min="4613" max="4616" width="2.6328125" style="96" customWidth="1"/>
    <col min="4617" max="4617" width="8.54296875" style="96" customWidth="1"/>
    <col min="4618" max="4618" width="2.6328125" style="96" customWidth="1"/>
    <col min="4619" max="4619" width="31.453125" style="96" customWidth="1"/>
    <col min="4620" max="4622" width="0" style="96" hidden="1" customWidth="1"/>
    <col min="4623" max="4623" width="24.36328125" style="96" customWidth="1"/>
    <col min="4624" max="4624" width="17.7265625" style="96" customWidth="1"/>
    <col min="4625" max="4625" width="19.81640625" style="96" customWidth="1"/>
    <col min="4626" max="4626" width="20.90625" style="96" customWidth="1"/>
    <col min="4627" max="4627" width="16.1796875" style="96" customWidth="1"/>
    <col min="4628" max="4628" width="16.81640625" style="96" customWidth="1"/>
    <col min="4629" max="4629" width="15.81640625" style="96" customWidth="1"/>
    <col min="4630" max="4630" width="18.453125" style="96" customWidth="1"/>
    <col min="4631" max="4631" width="19.90625" style="96" customWidth="1"/>
    <col min="4632" max="4632" width="23.453125" style="96" customWidth="1"/>
    <col min="4633" max="4633" width="19.90625" style="96" customWidth="1"/>
    <col min="4634" max="4634" width="17.1796875" style="96" customWidth="1"/>
    <col min="4635" max="4636" width="24.90625" style="96" customWidth="1"/>
    <col min="4637" max="4637" width="21.7265625" style="96" customWidth="1"/>
    <col min="4638" max="4638" width="0" style="96" hidden="1" customWidth="1"/>
    <col min="4639" max="4639" width="24.26953125" style="96" customWidth="1"/>
    <col min="4640" max="4640" width="21.26953125" style="96" customWidth="1"/>
    <col min="4641" max="4641" width="23.90625" style="96" customWidth="1"/>
    <col min="4642" max="4642" width="21.6328125" style="96" customWidth="1"/>
    <col min="4643" max="4643" width="15.453125" style="96" customWidth="1"/>
    <col min="4644" max="4647" width="0" style="96" hidden="1" customWidth="1"/>
    <col min="4648" max="4648" width="2.08984375" style="96" customWidth="1"/>
    <col min="4649" max="4649" width="18.453125" style="96" customWidth="1"/>
    <col min="4650" max="4650" width="20.453125" style="96" customWidth="1"/>
    <col min="4651" max="4651" width="22.453125" style="96" customWidth="1"/>
    <col min="4652" max="4652" width="23.90625" style="96" customWidth="1"/>
    <col min="4653" max="4653" width="20.90625" style="96" customWidth="1"/>
    <col min="4654" max="4654" width="9.453125" style="96" customWidth="1"/>
    <col min="4655" max="4655" width="27.08984375" style="96" customWidth="1"/>
    <col min="4656" max="4656" width="16.1796875" style="96" customWidth="1"/>
    <col min="4657" max="4865" width="7.90625" style="96"/>
    <col min="4866" max="4866" width="2.6328125" style="96" customWidth="1"/>
    <col min="4867" max="4867" width="5.90625" style="96" customWidth="1"/>
    <col min="4868" max="4868" width="5.6328125" style="96" customWidth="1"/>
    <col min="4869" max="4872" width="2.6328125" style="96" customWidth="1"/>
    <col min="4873" max="4873" width="8.54296875" style="96" customWidth="1"/>
    <col min="4874" max="4874" width="2.6328125" style="96" customWidth="1"/>
    <col min="4875" max="4875" width="31.453125" style="96" customWidth="1"/>
    <col min="4876" max="4878" width="0" style="96" hidden="1" customWidth="1"/>
    <col min="4879" max="4879" width="24.36328125" style="96" customWidth="1"/>
    <col min="4880" max="4880" width="17.7265625" style="96" customWidth="1"/>
    <col min="4881" max="4881" width="19.81640625" style="96" customWidth="1"/>
    <col min="4882" max="4882" width="20.90625" style="96" customWidth="1"/>
    <col min="4883" max="4883" width="16.1796875" style="96" customWidth="1"/>
    <col min="4884" max="4884" width="16.81640625" style="96" customWidth="1"/>
    <col min="4885" max="4885" width="15.81640625" style="96" customWidth="1"/>
    <col min="4886" max="4886" width="18.453125" style="96" customWidth="1"/>
    <col min="4887" max="4887" width="19.90625" style="96" customWidth="1"/>
    <col min="4888" max="4888" width="23.453125" style="96" customWidth="1"/>
    <col min="4889" max="4889" width="19.90625" style="96" customWidth="1"/>
    <col min="4890" max="4890" width="17.1796875" style="96" customWidth="1"/>
    <col min="4891" max="4892" width="24.90625" style="96" customWidth="1"/>
    <col min="4893" max="4893" width="21.7265625" style="96" customWidth="1"/>
    <col min="4894" max="4894" width="0" style="96" hidden="1" customWidth="1"/>
    <col min="4895" max="4895" width="24.26953125" style="96" customWidth="1"/>
    <col min="4896" max="4896" width="21.26953125" style="96" customWidth="1"/>
    <col min="4897" max="4897" width="23.90625" style="96" customWidth="1"/>
    <col min="4898" max="4898" width="21.6328125" style="96" customWidth="1"/>
    <col min="4899" max="4899" width="15.453125" style="96" customWidth="1"/>
    <col min="4900" max="4903" width="0" style="96" hidden="1" customWidth="1"/>
    <col min="4904" max="4904" width="2.08984375" style="96" customWidth="1"/>
    <col min="4905" max="4905" width="18.453125" style="96" customWidth="1"/>
    <col min="4906" max="4906" width="20.453125" style="96" customWidth="1"/>
    <col min="4907" max="4907" width="22.453125" style="96" customWidth="1"/>
    <col min="4908" max="4908" width="23.90625" style="96" customWidth="1"/>
    <col min="4909" max="4909" width="20.90625" style="96" customWidth="1"/>
    <col min="4910" max="4910" width="9.453125" style="96" customWidth="1"/>
    <col min="4911" max="4911" width="27.08984375" style="96" customWidth="1"/>
    <col min="4912" max="4912" width="16.1796875" style="96" customWidth="1"/>
    <col min="4913" max="5121" width="7.90625" style="96"/>
    <col min="5122" max="5122" width="2.6328125" style="96" customWidth="1"/>
    <col min="5123" max="5123" width="5.90625" style="96" customWidth="1"/>
    <col min="5124" max="5124" width="5.6328125" style="96" customWidth="1"/>
    <col min="5125" max="5128" width="2.6328125" style="96" customWidth="1"/>
    <col min="5129" max="5129" width="8.54296875" style="96" customWidth="1"/>
    <col min="5130" max="5130" width="2.6328125" style="96" customWidth="1"/>
    <col min="5131" max="5131" width="31.453125" style="96" customWidth="1"/>
    <col min="5132" max="5134" width="0" style="96" hidden="1" customWidth="1"/>
    <col min="5135" max="5135" width="24.36328125" style="96" customWidth="1"/>
    <col min="5136" max="5136" width="17.7265625" style="96" customWidth="1"/>
    <col min="5137" max="5137" width="19.81640625" style="96" customWidth="1"/>
    <col min="5138" max="5138" width="20.90625" style="96" customWidth="1"/>
    <col min="5139" max="5139" width="16.1796875" style="96" customWidth="1"/>
    <col min="5140" max="5140" width="16.81640625" style="96" customWidth="1"/>
    <col min="5141" max="5141" width="15.81640625" style="96" customWidth="1"/>
    <col min="5142" max="5142" width="18.453125" style="96" customWidth="1"/>
    <col min="5143" max="5143" width="19.90625" style="96" customWidth="1"/>
    <col min="5144" max="5144" width="23.453125" style="96" customWidth="1"/>
    <col min="5145" max="5145" width="19.90625" style="96" customWidth="1"/>
    <col min="5146" max="5146" width="17.1796875" style="96" customWidth="1"/>
    <col min="5147" max="5148" width="24.90625" style="96" customWidth="1"/>
    <col min="5149" max="5149" width="21.7265625" style="96" customWidth="1"/>
    <col min="5150" max="5150" width="0" style="96" hidden="1" customWidth="1"/>
    <col min="5151" max="5151" width="24.26953125" style="96" customWidth="1"/>
    <col min="5152" max="5152" width="21.26953125" style="96" customWidth="1"/>
    <col min="5153" max="5153" width="23.90625" style="96" customWidth="1"/>
    <col min="5154" max="5154" width="21.6328125" style="96" customWidth="1"/>
    <col min="5155" max="5155" width="15.453125" style="96" customWidth="1"/>
    <col min="5156" max="5159" width="0" style="96" hidden="1" customWidth="1"/>
    <col min="5160" max="5160" width="2.08984375" style="96" customWidth="1"/>
    <col min="5161" max="5161" width="18.453125" style="96" customWidth="1"/>
    <col min="5162" max="5162" width="20.453125" style="96" customWidth="1"/>
    <col min="5163" max="5163" width="22.453125" style="96" customWidth="1"/>
    <col min="5164" max="5164" width="23.90625" style="96" customWidth="1"/>
    <col min="5165" max="5165" width="20.90625" style="96" customWidth="1"/>
    <col min="5166" max="5166" width="9.453125" style="96" customWidth="1"/>
    <col min="5167" max="5167" width="27.08984375" style="96" customWidth="1"/>
    <col min="5168" max="5168" width="16.1796875" style="96" customWidth="1"/>
    <col min="5169" max="5377" width="7.90625" style="96"/>
    <col min="5378" max="5378" width="2.6328125" style="96" customWidth="1"/>
    <col min="5379" max="5379" width="5.90625" style="96" customWidth="1"/>
    <col min="5380" max="5380" width="5.6328125" style="96" customWidth="1"/>
    <col min="5381" max="5384" width="2.6328125" style="96" customWidth="1"/>
    <col min="5385" max="5385" width="8.54296875" style="96" customWidth="1"/>
    <col min="5386" max="5386" width="2.6328125" style="96" customWidth="1"/>
    <col min="5387" max="5387" width="31.453125" style="96" customWidth="1"/>
    <col min="5388" max="5390" width="0" style="96" hidden="1" customWidth="1"/>
    <col min="5391" max="5391" width="24.36328125" style="96" customWidth="1"/>
    <col min="5392" max="5392" width="17.7265625" style="96" customWidth="1"/>
    <col min="5393" max="5393" width="19.81640625" style="96" customWidth="1"/>
    <col min="5394" max="5394" width="20.90625" style="96" customWidth="1"/>
    <col min="5395" max="5395" width="16.1796875" style="96" customWidth="1"/>
    <col min="5396" max="5396" width="16.81640625" style="96" customWidth="1"/>
    <col min="5397" max="5397" width="15.81640625" style="96" customWidth="1"/>
    <col min="5398" max="5398" width="18.453125" style="96" customWidth="1"/>
    <col min="5399" max="5399" width="19.90625" style="96" customWidth="1"/>
    <col min="5400" max="5400" width="23.453125" style="96" customWidth="1"/>
    <col min="5401" max="5401" width="19.90625" style="96" customWidth="1"/>
    <col min="5402" max="5402" width="17.1796875" style="96" customWidth="1"/>
    <col min="5403" max="5404" width="24.90625" style="96" customWidth="1"/>
    <col min="5405" max="5405" width="21.7265625" style="96" customWidth="1"/>
    <col min="5406" max="5406" width="0" style="96" hidden="1" customWidth="1"/>
    <col min="5407" max="5407" width="24.26953125" style="96" customWidth="1"/>
    <col min="5408" max="5408" width="21.26953125" style="96" customWidth="1"/>
    <col min="5409" max="5409" width="23.90625" style="96" customWidth="1"/>
    <col min="5410" max="5410" width="21.6328125" style="96" customWidth="1"/>
    <col min="5411" max="5411" width="15.453125" style="96" customWidth="1"/>
    <col min="5412" max="5415" width="0" style="96" hidden="1" customWidth="1"/>
    <col min="5416" max="5416" width="2.08984375" style="96" customWidth="1"/>
    <col min="5417" max="5417" width="18.453125" style="96" customWidth="1"/>
    <col min="5418" max="5418" width="20.453125" style="96" customWidth="1"/>
    <col min="5419" max="5419" width="22.453125" style="96" customWidth="1"/>
    <col min="5420" max="5420" width="23.90625" style="96" customWidth="1"/>
    <col min="5421" max="5421" width="20.90625" style="96" customWidth="1"/>
    <col min="5422" max="5422" width="9.453125" style="96" customWidth="1"/>
    <col min="5423" max="5423" width="27.08984375" style="96" customWidth="1"/>
    <col min="5424" max="5424" width="16.1796875" style="96" customWidth="1"/>
    <col min="5425" max="5633" width="7.90625" style="96"/>
    <col min="5634" max="5634" width="2.6328125" style="96" customWidth="1"/>
    <col min="5635" max="5635" width="5.90625" style="96" customWidth="1"/>
    <col min="5636" max="5636" width="5.6328125" style="96" customWidth="1"/>
    <col min="5637" max="5640" width="2.6328125" style="96" customWidth="1"/>
    <col min="5641" max="5641" width="8.54296875" style="96" customWidth="1"/>
    <col min="5642" max="5642" width="2.6328125" style="96" customWidth="1"/>
    <col min="5643" max="5643" width="31.453125" style="96" customWidth="1"/>
    <col min="5644" max="5646" width="0" style="96" hidden="1" customWidth="1"/>
    <col min="5647" max="5647" width="24.36328125" style="96" customWidth="1"/>
    <col min="5648" max="5648" width="17.7265625" style="96" customWidth="1"/>
    <col min="5649" max="5649" width="19.81640625" style="96" customWidth="1"/>
    <col min="5650" max="5650" width="20.90625" style="96" customWidth="1"/>
    <col min="5651" max="5651" width="16.1796875" style="96" customWidth="1"/>
    <col min="5652" max="5652" width="16.81640625" style="96" customWidth="1"/>
    <col min="5653" max="5653" width="15.81640625" style="96" customWidth="1"/>
    <col min="5654" max="5654" width="18.453125" style="96" customWidth="1"/>
    <col min="5655" max="5655" width="19.90625" style="96" customWidth="1"/>
    <col min="5656" max="5656" width="23.453125" style="96" customWidth="1"/>
    <col min="5657" max="5657" width="19.90625" style="96" customWidth="1"/>
    <col min="5658" max="5658" width="17.1796875" style="96" customWidth="1"/>
    <col min="5659" max="5660" width="24.90625" style="96" customWidth="1"/>
    <col min="5661" max="5661" width="21.7265625" style="96" customWidth="1"/>
    <col min="5662" max="5662" width="0" style="96" hidden="1" customWidth="1"/>
    <col min="5663" max="5663" width="24.26953125" style="96" customWidth="1"/>
    <col min="5664" max="5664" width="21.26953125" style="96" customWidth="1"/>
    <col min="5665" max="5665" width="23.90625" style="96" customWidth="1"/>
    <col min="5666" max="5666" width="21.6328125" style="96" customWidth="1"/>
    <col min="5667" max="5667" width="15.453125" style="96" customWidth="1"/>
    <col min="5668" max="5671" width="0" style="96" hidden="1" customWidth="1"/>
    <col min="5672" max="5672" width="2.08984375" style="96" customWidth="1"/>
    <col min="5673" max="5673" width="18.453125" style="96" customWidth="1"/>
    <col min="5674" max="5674" width="20.453125" style="96" customWidth="1"/>
    <col min="5675" max="5675" width="22.453125" style="96" customWidth="1"/>
    <col min="5676" max="5676" width="23.90625" style="96" customWidth="1"/>
    <col min="5677" max="5677" width="20.90625" style="96" customWidth="1"/>
    <col min="5678" max="5678" width="9.453125" style="96" customWidth="1"/>
    <col min="5679" max="5679" width="27.08984375" style="96" customWidth="1"/>
    <col min="5680" max="5680" width="16.1796875" style="96" customWidth="1"/>
    <col min="5681" max="5889" width="7.90625" style="96"/>
    <col min="5890" max="5890" width="2.6328125" style="96" customWidth="1"/>
    <col min="5891" max="5891" width="5.90625" style="96" customWidth="1"/>
    <col min="5892" max="5892" width="5.6328125" style="96" customWidth="1"/>
    <col min="5893" max="5896" width="2.6328125" style="96" customWidth="1"/>
    <col min="5897" max="5897" width="8.54296875" style="96" customWidth="1"/>
    <col min="5898" max="5898" width="2.6328125" style="96" customWidth="1"/>
    <col min="5899" max="5899" width="31.453125" style="96" customWidth="1"/>
    <col min="5900" max="5902" width="0" style="96" hidden="1" customWidth="1"/>
    <col min="5903" max="5903" width="24.36328125" style="96" customWidth="1"/>
    <col min="5904" max="5904" width="17.7265625" style="96" customWidth="1"/>
    <col min="5905" max="5905" width="19.81640625" style="96" customWidth="1"/>
    <col min="5906" max="5906" width="20.90625" style="96" customWidth="1"/>
    <col min="5907" max="5907" width="16.1796875" style="96" customWidth="1"/>
    <col min="5908" max="5908" width="16.81640625" style="96" customWidth="1"/>
    <col min="5909" max="5909" width="15.81640625" style="96" customWidth="1"/>
    <col min="5910" max="5910" width="18.453125" style="96" customWidth="1"/>
    <col min="5911" max="5911" width="19.90625" style="96" customWidth="1"/>
    <col min="5912" max="5912" width="23.453125" style="96" customWidth="1"/>
    <col min="5913" max="5913" width="19.90625" style="96" customWidth="1"/>
    <col min="5914" max="5914" width="17.1796875" style="96" customWidth="1"/>
    <col min="5915" max="5916" width="24.90625" style="96" customWidth="1"/>
    <col min="5917" max="5917" width="21.7265625" style="96" customWidth="1"/>
    <col min="5918" max="5918" width="0" style="96" hidden="1" customWidth="1"/>
    <col min="5919" max="5919" width="24.26953125" style="96" customWidth="1"/>
    <col min="5920" max="5920" width="21.26953125" style="96" customWidth="1"/>
    <col min="5921" max="5921" width="23.90625" style="96" customWidth="1"/>
    <col min="5922" max="5922" width="21.6328125" style="96" customWidth="1"/>
    <col min="5923" max="5923" width="15.453125" style="96" customWidth="1"/>
    <col min="5924" max="5927" width="0" style="96" hidden="1" customWidth="1"/>
    <col min="5928" max="5928" width="2.08984375" style="96" customWidth="1"/>
    <col min="5929" max="5929" width="18.453125" style="96" customWidth="1"/>
    <col min="5930" max="5930" width="20.453125" style="96" customWidth="1"/>
    <col min="5931" max="5931" width="22.453125" style="96" customWidth="1"/>
    <col min="5932" max="5932" width="23.90625" style="96" customWidth="1"/>
    <col min="5933" max="5933" width="20.90625" style="96" customWidth="1"/>
    <col min="5934" max="5934" width="9.453125" style="96" customWidth="1"/>
    <col min="5935" max="5935" width="27.08984375" style="96" customWidth="1"/>
    <col min="5936" max="5936" width="16.1796875" style="96" customWidth="1"/>
    <col min="5937" max="6145" width="7.90625" style="96"/>
    <col min="6146" max="6146" width="2.6328125" style="96" customWidth="1"/>
    <col min="6147" max="6147" width="5.90625" style="96" customWidth="1"/>
    <col min="6148" max="6148" width="5.6328125" style="96" customWidth="1"/>
    <col min="6149" max="6152" width="2.6328125" style="96" customWidth="1"/>
    <col min="6153" max="6153" width="8.54296875" style="96" customWidth="1"/>
    <col min="6154" max="6154" width="2.6328125" style="96" customWidth="1"/>
    <col min="6155" max="6155" width="31.453125" style="96" customWidth="1"/>
    <col min="6156" max="6158" width="0" style="96" hidden="1" customWidth="1"/>
    <col min="6159" max="6159" width="24.36328125" style="96" customWidth="1"/>
    <col min="6160" max="6160" width="17.7265625" style="96" customWidth="1"/>
    <col min="6161" max="6161" width="19.81640625" style="96" customWidth="1"/>
    <col min="6162" max="6162" width="20.90625" style="96" customWidth="1"/>
    <col min="6163" max="6163" width="16.1796875" style="96" customWidth="1"/>
    <col min="6164" max="6164" width="16.81640625" style="96" customWidth="1"/>
    <col min="6165" max="6165" width="15.81640625" style="96" customWidth="1"/>
    <col min="6166" max="6166" width="18.453125" style="96" customWidth="1"/>
    <col min="6167" max="6167" width="19.90625" style="96" customWidth="1"/>
    <col min="6168" max="6168" width="23.453125" style="96" customWidth="1"/>
    <col min="6169" max="6169" width="19.90625" style="96" customWidth="1"/>
    <col min="6170" max="6170" width="17.1796875" style="96" customWidth="1"/>
    <col min="6171" max="6172" width="24.90625" style="96" customWidth="1"/>
    <col min="6173" max="6173" width="21.7265625" style="96" customWidth="1"/>
    <col min="6174" max="6174" width="0" style="96" hidden="1" customWidth="1"/>
    <col min="6175" max="6175" width="24.26953125" style="96" customWidth="1"/>
    <col min="6176" max="6176" width="21.26953125" style="96" customWidth="1"/>
    <col min="6177" max="6177" width="23.90625" style="96" customWidth="1"/>
    <col min="6178" max="6178" width="21.6328125" style="96" customWidth="1"/>
    <col min="6179" max="6179" width="15.453125" style="96" customWidth="1"/>
    <col min="6180" max="6183" width="0" style="96" hidden="1" customWidth="1"/>
    <col min="6184" max="6184" width="2.08984375" style="96" customWidth="1"/>
    <col min="6185" max="6185" width="18.453125" style="96" customWidth="1"/>
    <col min="6186" max="6186" width="20.453125" style="96" customWidth="1"/>
    <col min="6187" max="6187" width="22.453125" style="96" customWidth="1"/>
    <col min="6188" max="6188" width="23.90625" style="96" customWidth="1"/>
    <col min="6189" max="6189" width="20.90625" style="96" customWidth="1"/>
    <col min="6190" max="6190" width="9.453125" style="96" customWidth="1"/>
    <col min="6191" max="6191" width="27.08984375" style="96" customWidth="1"/>
    <col min="6192" max="6192" width="16.1796875" style="96" customWidth="1"/>
    <col min="6193" max="6401" width="7.90625" style="96"/>
    <col min="6402" max="6402" width="2.6328125" style="96" customWidth="1"/>
    <col min="6403" max="6403" width="5.90625" style="96" customWidth="1"/>
    <col min="6404" max="6404" width="5.6328125" style="96" customWidth="1"/>
    <col min="6405" max="6408" width="2.6328125" style="96" customWidth="1"/>
    <col min="6409" max="6409" width="8.54296875" style="96" customWidth="1"/>
    <col min="6410" max="6410" width="2.6328125" style="96" customWidth="1"/>
    <col min="6411" max="6411" width="31.453125" style="96" customWidth="1"/>
    <col min="6412" max="6414" width="0" style="96" hidden="1" customWidth="1"/>
    <col min="6415" max="6415" width="24.36328125" style="96" customWidth="1"/>
    <col min="6416" max="6416" width="17.7265625" style="96" customWidth="1"/>
    <col min="6417" max="6417" width="19.81640625" style="96" customWidth="1"/>
    <col min="6418" max="6418" width="20.90625" style="96" customWidth="1"/>
    <col min="6419" max="6419" width="16.1796875" style="96" customWidth="1"/>
    <col min="6420" max="6420" width="16.81640625" style="96" customWidth="1"/>
    <col min="6421" max="6421" width="15.81640625" style="96" customWidth="1"/>
    <col min="6422" max="6422" width="18.453125" style="96" customWidth="1"/>
    <col min="6423" max="6423" width="19.90625" style="96" customWidth="1"/>
    <col min="6424" max="6424" width="23.453125" style="96" customWidth="1"/>
    <col min="6425" max="6425" width="19.90625" style="96" customWidth="1"/>
    <col min="6426" max="6426" width="17.1796875" style="96" customWidth="1"/>
    <col min="6427" max="6428" width="24.90625" style="96" customWidth="1"/>
    <col min="6429" max="6429" width="21.7265625" style="96" customWidth="1"/>
    <col min="6430" max="6430" width="0" style="96" hidden="1" customWidth="1"/>
    <col min="6431" max="6431" width="24.26953125" style="96" customWidth="1"/>
    <col min="6432" max="6432" width="21.26953125" style="96" customWidth="1"/>
    <col min="6433" max="6433" width="23.90625" style="96" customWidth="1"/>
    <col min="6434" max="6434" width="21.6328125" style="96" customWidth="1"/>
    <col min="6435" max="6435" width="15.453125" style="96" customWidth="1"/>
    <col min="6436" max="6439" width="0" style="96" hidden="1" customWidth="1"/>
    <col min="6440" max="6440" width="2.08984375" style="96" customWidth="1"/>
    <col min="6441" max="6441" width="18.453125" style="96" customWidth="1"/>
    <col min="6442" max="6442" width="20.453125" style="96" customWidth="1"/>
    <col min="6443" max="6443" width="22.453125" style="96" customWidth="1"/>
    <col min="6444" max="6444" width="23.90625" style="96" customWidth="1"/>
    <col min="6445" max="6445" width="20.90625" style="96" customWidth="1"/>
    <col min="6446" max="6446" width="9.453125" style="96" customWidth="1"/>
    <col min="6447" max="6447" width="27.08984375" style="96" customWidth="1"/>
    <col min="6448" max="6448" width="16.1796875" style="96" customWidth="1"/>
    <col min="6449" max="6657" width="7.90625" style="96"/>
    <col min="6658" max="6658" width="2.6328125" style="96" customWidth="1"/>
    <col min="6659" max="6659" width="5.90625" style="96" customWidth="1"/>
    <col min="6660" max="6660" width="5.6328125" style="96" customWidth="1"/>
    <col min="6661" max="6664" width="2.6328125" style="96" customWidth="1"/>
    <col min="6665" max="6665" width="8.54296875" style="96" customWidth="1"/>
    <col min="6666" max="6666" width="2.6328125" style="96" customWidth="1"/>
    <col min="6667" max="6667" width="31.453125" style="96" customWidth="1"/>
    <col min="6668" max="6670" width="0" style="96" hidden="1" customWidth="1"/>
    <col min="6671" max="6671" width="24.36328125" style="96" customWidth="1"/>
    <col min="6672" max="6672" width="17.7265625" style="96" customWidth="1"/>
    <col min="6673" max="6673" width="19.81640625" style="96" customWidth="1"/>
    <col min="6674" max="6674" width="20.90625" style="96" customWidth="1"/>
    <col min="6675" max="6675" width="16.1796875" style="96" customWidth="1"/>
    <col min="6676" max="6676" width="16.81640625" style="96" customWidth="1"/>
    <col min="6677" max="6677" width="15.81640625" style="96" customWidth="1"/>
    <col min="6678" max="6678" width="18.453125" style="96" customWidth="1"/>
    <col min="6679" max="6679" width="19.90625" style="96" customWidth="1"/>
    <col min="6680" max="6680" width="23.453125" style="96" customWidth="1"/>
    <col min="6681" max="6681" width="19.90625" style="96" customWidth="1"/>
    <col min="6682" max="6682" width="17.1796875" style="96" customWidth="1"/>
    <col min="6683" max="6684" width="24.90625" style="96" customWidth="1"/>
    <col min="6685" max="6685" width="21.7265625" style="96" customWidth="1"/>
    <col min="6686" max="6686" width="0" style="96" hidden="1" customWidth="1"/>
    <col min="6687" max="6687" width="24.26953125" style="96" customWidth="1"/>
    <col min="6688" max="6688" width="21.26953125" style="96" customWidth="1"/>
    <col min="6689" max="6689" width="23.90625" style="96" customWidth="1"/>
    <col min="6690" max="6690" width="21.6328125" style="96" customWidth="1"/>
    <col min="6691" max="6691" width="15.453125" style="96" customWidth="1"/>
    <col min="6692" max="6695" width="0" style="96" hidden="1" customWidth="1"/>
    <col min="6696" max="6696" width="2.08984375" style="96" customWidth="1"/>
    <col min="6697" max="6697" width="18.453125" style="96" customWidth="1"/>
    <col min="6698" max="6698" width="20.453125" style="96" customWidth="1"/>
    <col min="6699" max="6699" width="22.453125" style="96" customWidth="1"/>
    <col min="6700" max="6700" width="23.90625" style="96" customWidth="1"/>
    <col min="6701" max="6701" width="20.90625" style="96" customWidth="1"/>
    <col min="6702" max="6702" width="9.453125" style="96" customWidth="1"/>
    <col min="6703" max="6703" width="27.08984375" style="96" customWidth="1"/>
    <col min="6704" max="6704" width="16.1796875" style="96" customWidth="1"/>
    <col min="6705" max="6913" width="7.90625" style="96"/>
    <col min="6914" max="6914" width="2.6328125" style="96" customWidth="1"/>
    <col min="6915" max="6915" width="5.90625" style="96" customWidth="1"/>
    <col min="6916" max="6916" width="5.6328125" style="96" customWidth="1"/>
    <col min="6917" max="6920" width="2.6328125" style="96" customWidth="1"/>
    <col min="6921" max="6921" width="8.54296875" style="96" customWidth="1"/>
    <col min="6922" max="6922" width="2.6328125" style="96" customWidth="1"/>
    <col min="6923" max="6923" width="31.453125" style="96" customWidth="1"/>
    <col min="6924" max="6926" width="0" style="96" hidden="1" customWidth="1"/>
    <col min="6927" max="6927" width="24.36328125" style="96" customWidth="1"/>
    <col min="6928" max="6928" width="17.7265625" style="96" customWidth="1"/>
    <col min="6929" max="6929" width="19.81640625" style="96" customWidth="1"/>
    <col min="6930" max="6930" width="20.90625" style="96" customWidth="1"/>
    <col min="6931" max="6931" width="16.1796875" style="96" customWidth="1"/>
    <col min="6932" max="6932" width="16.81640625" style="96" customWidth="1"/>
    <col min="6933" max="6933" width="15.81640625" style="96" customWidth="1"/>
    <col min="6934" max="6934" width="18.453125" style="96" customWidth="1"/>
    <col min="6935" max="6935" width="19.90625" style="96" customWidth="1"/>
    <col min="6936" max="6936" width="23.453125" style="96" customWidth="1"/>
    <col min="6937" max="6937" width="19.90625" style="96" customWidth="1"/>
    <col min="6938" max="6938" width="17.1796875" style="96" customWidth="1"/>
    <col min="6939" max="6940" width="24.90625" style="96" customWidth="1"/>
    <col min="6941" max="6941" width="21.7265625" style="96" customWidth="1"/>
    <col min="6942" max="6942" width="0" style="96" hidden="1" customWidth="1"/>
    <col min="6943" max="6943" width="24.26953125" style="96" customWidth="1"/>
    <col min="6944" max="6944" width="21.26953125" style="96" customWidth="1"/>
    <col min="6945" max="6945" width="23.90625" style="96" customWidth="1"/>
    <col min="6946" max="6946" width="21.6328125" style="96" customWidth="1"/>
    <col min="6947" max="6947" width="15.453125" style="96" customWidth="1"/>
    <col min="6948" max="6951" width="0" style="96" hidden="1" customWidth="1"/>
    <col min="6952" max="6952" width="2.08984375" style="96" customWidth="1"/>
    <col min="6953" max="6953" width="18.453125" style="96" customWidth="1"/>
    <col min="6954" max="6954" width="20.453125" style="96" customWidth="1"/>
    <col min="6955" max="6955" width="22.453125" style="96" customWidth="1"/>
    <col min="6956" max="6956" width="23.90625" style="96" customWidth="1"/>
    <col min="6957" max="6957" width="20.90625" style="96" customWidth="1"/>
    <col min="6958" max="6958" width="9.453125" style="96" customWidth="1"/>
    <col min="6959" max="6959" width="27.08984375" style="96" customWidth="1"/>
    <col min="6960" max="6960" width="16.1796875" style="96" customWidth="1"/>
    <col min="6961" max="7169" width="7.90625" style="96"/>
    <col min="7170" max="7170" width="2.6328125" style="96" customWidth="1"/>
    <col min="7171" max="7171" width="5.90625" style="96" customWidth="1"/>
    <col min="7172" max="7172" width="5.6328125" style="96" customWidth="1"/>
    <col min="7173" max="7176" width="2.6328125" style="96" customWidth="1"/>
    <col min="7177" max="7177" width="8.54296875" style="96" customWidth="1"/>
    <col min="7178" max="7178" width="2.6328125" style="96" customWidth="1"/>
    <col min="7179" max="7179" width="31.453125" style="96" customWidth="1"/>
    <col min="7180" max="7182" width="0" style="96" hidden="1" customWidth="1"/>
    <col min="7183" max="7183" width="24.36328125" style="96" customWidth="1"/>
    <col min="7184" max="7184" width="17.7265625" style="96" customWidth="1"/>
    <col min="7185" max="7185" width="19.81640625" style="96" customWidth="1"/>
    <col min="7186" max="7186" width="20.90625" style="96" customWidth="1"/>
    <col min="7187" max="7187" width="16.1796875" style="96" customWidth="1"/>
    <col min="7188" max="7188" width="16.81640625" style="96" customWidth="1"/>
    <col min="7189" max="7189" width="15.81640625" style="96" customWidth="1"/>
    <col min="7190" max="7190" width="18.453125" style="96" customWidth="1"/>
    <col min="7191" max="7191" width="19.90625" style="96" customWidth="1"/>
    <col min="7192" max="7192" width="23.453125" style="96" customWidth="1"/>
    <col min="7193" max="7193" width="19.90625" style="96" customWidth="1"/>
    <col min="7194" max="7194" width="17.1796875" style="96" customWidth="1"/>
    <col min="7195" max="7196" width="24.90625" style="96" customWidth="1"/>
    <col min="7197" max="7197" width="21.7265625" style="96" customWidth="1"/>
    <col min="7198" max="7198" width="0" style="96" hidden="1" customWidth="1"/>
    <col min="7199" max="7199" width="24.26953125" style="96" customWidth="1"/>
    <col min="7200" max="7200" width="21.26953125" style="96" customWidth="1"/>
    <col min="7201" max="7201" width="23.90625" style="96" customWidth="1"/>
    <col min="7202" max="7202" width="21.6328125" style="96" customWidth="1"/>
    <col min="7203" max="7203" width="15.453125" style="96" customWidth="1"/>
    <col min="7204" max="7207" width="0" style="96" hidden="1" customWidth="1"/>
    <col min="7208" max="7208" width="2.08984375" style="96" customWidth="1"/>
    <col min="7209" max="7209" width="18.453125" style="96" customWidth="1"/>
    <col min="7210" max="7210" width="20.453125" style="96" customWidth="1"/>
    <col min="7211" max="7211" width="22.453125" style="96" customWidth="1"/>
    <col min="7212" max="7212" width="23.90625" style="96" customWidth="1"/>
    <col min="7213" max="7213" width="20.90625" style="96" customWidth="1"/>
    <col min="7214" max="7214" width="9.453125" style="96" customWidth="1"/>
    <col min="7215" max="7215" width="27.08984375" style="96" customWidth="1"/>
    <col min="7216" max="7216" width="16.1796875" style="96" customWidth="1"/>
    <col min="7217" max="7425" width="7.90625" style="96"/>
    <col min="7426" max="7426" width="2.6328125" style="96" customWidth="1"/>
    <col min="7427" max="7427" width="5.90625" style="96" customWidth="1"/>
    <col min="7428" max="7428" width="5.6328125" style="96" customWidth="1"/>
    <col min="7429" max="7432" width="2.6328125" style="96" customWidth="1"/>
    <col min="7433" max="7433" width="8.54296875" style="96" customWidth="1"/>
    <col min="7434" max="7434" width="2.6328125" style="96" customWidth="1"/>
    <col min="7435" max="7435" width="31.453125" style="96" customWidth="1"/>
    <col min="7436" max="7438" width="0" style="96" hidden="1" customWidth="1"/>
    <col min="7439" max="7439" width="24.36328125" style="96" customWidth="1"/>
    <col min="7440" max="7440" width="17.7265625" style="96" customWidth="1"/>
    <col min="7441" max="7441" width="19.81640625" style="96" customWidth="1"/>
    <col min="7442" max="7442" width="20.90625" style="96" customWidth="1"/>
    <col min="7443" max="7443" width="16.1796875" style="96" customWidth="1"/>
    <col min="7444" max="7444" width="16.81640625" style="96" customWidth="1"/>
    <col min="7445" max="7445" width="15.81640625" style="96" customWidth="1"/>
    <col min="7446" max="7446" width="18.453125" style="96" customWidth="1"/>
    <col min="7447" max="7447" width="19.90625" style="96" customWidth="1"/>
    <col min="7448" max="7448" width="23.453125" style="96" customWidth="1"/>
    <col min="7449" max="7449" width="19.90625" style="96" customWidth="1"/>
    <col min="7450" max="7450" width="17.1796875" style="96" customWidth="1"/>
    <col min="7451" max="7452" width="24.90625" style="96" customWidth="1"/>
    <col min="7453" max="7453" width="21.7265625" style="96" customWidth="1"/>
    <col min="7454" max="7454" width="0" style="96" hidden="1" customWidth="1"/>
    <col min="7455" max="7455" width="24.26953125" style="96" customWidth="1"/>
    <col min="7456" max="7456" width="21.26953125" style="96" customWidth="1"/>
    <col min="7457" max="7457" width="23.90625" style="96" customWidth="1"/>
    <col min="7458" max="7458" width="21.6328125" style="96" customWidth="1"/>
    <col min="7459" max="7459" width="15.453125" style="96" customWidth="1"/>
    <col min="7460" max="7463" width="0" style="96" hidden="1" customWidth="1"/>
    <col min="7464" max="7464" width="2.08984375" style="96" customWidth="1"/>
    <col min="7465" max="7465" width="18.453125" style="96" customWidth="1"/>
    <col min="7466" max="7466" width="20.453125" style="96" customWidth="1"/>
    <col min="7467" max="7467" width="22.453125" style="96" customWidth="1"/>
    <col min="7468" max="7468" width="23.90625" style="96" customWidth="1"/>
    <col min="7469" max="7469" width="20.90625" style="96" customWidth="1"/>
    <col min="7470" max="7470" width="9.453125" style="96" customWidth="1"/>
    <col min="7471" max="7471" width="27.08984375" style="96" customWidth="1"/>
    <col min="7472" max="7472" width="16.1796875" style="96" customWidth="1"/>
    <col min="7473" max="7681" width="7.90625" style="96"/>
    <col min="7682" max="7682" width="2.6328125" style="96" customWidth="1"/>
    <col min="7683" max="7683" width="5.90625" style="96" customWidth="1"/>
    <col min="7684" max="7684" width="5.6328125" style="96" customWidth="1"/>
    <col min="7685" max="7688" width="2.6328125" style="96" customWidth="1"/>
    <col min="7689" max="7689" width="8.54296875" style="96" customWidth="1"/>
    <col min="7690" max="7690" width="2.6328125" style="96" customWidth="1"/>
    <col min="7691" max="7691" width="31.453125" style="96" customWidth="1"/>
    <col min="7692" max="7694" width="0" style="96" hidden="1" customWidth="1"/>
    <col min="7695" max="7695" width="24.36328125" style="96" customWidth="1"/>
    <col min="7696" max="7696" width="17.7265625" style="96" customWidth="1"/>
    <col min="7697" max="7697" width="19.81640625" style="96" customWidth="1"/>
    <col min="7698" max="7698" width="20.90625" style="96" customWidth="1"/>
    <col min="7699" max="7699" width="16.1796875" style="96" customWidth="1"/>
    <col min="7700" max="7700" width="16.81640625" style="96" customWidth="1"/>
    <col min="7701" max="7701" width="15.81640625" style="96" customWidth="1"/>
    <col min="7702" max="7702" width="18.453125" style="96" customWidth="1"/>
    <col min="7703" max="7703" width="19.90625" style="96" customWidth="1"/>
    <col min="7704" max="7704" width="23.453125" style="96" customWidth="1"/>
    <col min="7705" max="7705" width="19.90625" style="96" customWidth="1"/>
    <col min="7706" max="7706" width="17.1796875" style="96" customWidth="1"/>
    <col min="7707" max="7708" width="24.90625" style="96" customWidth="1"/>
    <col min="7709" max="7709" width="21.7265625" style="96" customWidth="1"/>
    <col min="7710" max="7710" width="0" style="96" hidden="1" customWidth="1"/>
    <col min="7711" max="7711" width="24.26953125" style="96" customWidth="1"/>
    <col min="7712" max="7712" width="21.26953125" style="96" customWidth="1"/>
    <col min="7713" max="7713" width="23.90625" style="96" customWidth="1"/>
    <col min="7714" max="7714" width="21.6328125" style="96" customWidth="1"/>
    <col min="7715" max="7715" width="15.453125" style="96" customWidth="1"/>
    <col min="7716" max="7719" width="0" style="96" hidden="1" customWidth="1"/>
    <col min="7720" max="7720" width="2.08984375" style="96" customWidth="1"/>
    <col min="7721" max="7721" width="18.453125" style="96" customWidth="1"/>
    <col min="7722" max="7722" width="20.453125" style="96" customWidth="1"/>
    <col min="7723" max="7723" width="22.453125" style="96" customWidth="1"/>
    <col min="7724" max="7724" width="23.90625" style="96" customWidth="1"/>
    <col min="7725" max="7725" width="20.90625" style="96" customWidth="1"/>
    <col min="7726" max="7726" width="9.453125" style="96" customWidth="1"/>
    <col min="7727" max="7727" width="27.08984375" style="96" customWidth="1"/>
    <col min="7728" max="7728" width="16.1796875" style="96" customWidth="1"/>
    <col min="7729" max="7937" width="7.90625" style="96"/>
    <col min="7938" max="7938" width="2.6328125" style="96" customWidth="1"/>
    <col min="7939" max="7939" width="5.90625" style="96" customWidth="1"/>
    <col min="7940" max="7940" width="5.6328125" style="96" customWidth="1"/>
    <col min="7941" max="7944" width="2.6328125" style="96" customWidth="1"/>
    <col min="7945" max="7945" width="8.54296875" style="96" customWidth="1"/>
    <col min="7946" max="7946" width="2.6328125" style="96" customWidth="1"/>
    <col min="7947" max="7947" width="31.453125" style="96" customWidth="1"/>
    <col min="7948" max="7950" width="0" style="96" hidden="1" customWidth="1"/>
    <col min="7951" max="7951" width="24.36328125" style="96" customWidth="1"/>
    <col min="7952" max="7952" width="17.7265625" style="96" customWidth="1"/>
    <col min="7953" max="7953" width="19.81640625" style="96" customWidth="1"/>
    <col min="7954" max="7954" width="20.90625" style="96" customWidth="1"/>
    <col min="7955" max="7955" width="16.1796875" style="96" customWidth="1"/>
    <col min="7956" max="7956" width="16.81640625" style="96" customWidth="1"/>
    <col min="7957" max="7957" width="15.81640625" style="96" customWidth="1"/>
    <col min="7958" max="7958" width="18.453125" style="96" customWidth="1"/>
    <col min="7959" max="7959" width="19.90625" style="96" customWidth="1"/>
    <col min="7960" max="7960" width="23.453125" style="96" customWidth="1"/>
    <col min="7961" max="7961" width="19.90625" style="96" customWidth="1"/>
    <col min="7962" max="7962" width="17.1796875" style="96" customWidth="1"/>
    <col min="7963" max="7964" width="24.90625" style="96" customWidth="1"/>
    <col min="7965" max="7965" width="21.7265625" style="96" customWidth="1"/>
    <col min="7966" max="7966" width="0" style="96" hidden="1" customWidth="1"/>
    <col min="7967" max="7967" width="24.26953125" style="96" customWidth="1"/>
    <col min="7968" max="7968" width="21.26953125" style="96" customWidth="1"/>
    <col min="7969" max="7969" width="23.90625" style="96" customWidth="1"/>
    <col min="7970" max="7970" width="21.6328125" style="96" customWidth="1"/>
    <col min="7971" max="7971" width="15.453125" style="96" customWidth="1"/>
    <col min="7972" max="7975" width="0" style="96" hidden="1" customWidth="1"/>
    <col min="7976" max="7976" width="2.08984375" style="96" customWidth="1"/>
    <col min="7977" max="7977" width="18.453125" style="96" customWidth="1"/>
    <col min="7978" max="7978" width="20.453125" style="96" customWidth="1"/>
    <col min="7979" max="7979" width="22.453125" style="96" customWidth="1"/>
    <col min="7980" max="7980" width="23.90625" style="96" customWidth="1"/>
    <col min="7981" max="7981" width="20.90625" style="96" customWidth="1"/>
    <col min="7982" max="7982" width="9.453125" style="96" customWidth="1"/>
    <col min="7983" max="7983" width="27.08984375" style="96" customWidth="1"/>
    <col min="7984" max="7984" width="16.1796875" style="96" customWidth="1"/>
    <col min="7985" max="8193" width="7.90625" style="96"/>
    <col min="8194" max="8194" width="2.6328125" style="96" customWidth="1"/>
    <col min="8195" max="8195" width="5.90625" style="96" customWidth="1"/>
    <col min="8196" max="8196" width="5.6328125" style="96" customWidth="1"/>
    <col min="8197" max="8200" width="2.6328125" style="96" customWidth="1"/>
    <col min="8201" max="8201" width="8.54296875" style="96" customWidth="1"/>
    <col min="8202" max="8202" width="2.6328125" style="96" customWidth="1"/>
    <col min="8203" max="8203" width="31.453125" style="96" customWidth="1"/>
    <col min="8204" max="8206" width="0" style="96" hidden="1" customWidth="1"/>
    <col min="8207" max="8207" width="24.36328125" style="96" customWidth="1"/>
    <col min="8208" max="8208" width="17.7265625" style="96" customWidth="1"/>
    <col min="8209" max="8209" width="19.81640625" style="96" customWidth="1"/>
    <col min="8210" max="8210" width="20.90625" style="96" customWidth="1"/>
    <col min="8211" max="8211" width="16.1796875" style="96" customWidth="1"/>
    <col min="8212" max="8212" width="16.81640625" style="96" customWidth="1"/>
    <col min="8213" max="8213" width="15.81640625" style="96" customWidth="1"/>
    <col min="8214" max="8214" width="18.453125" style="96" customWidth="1"/>
    <col min="8215" max="8215" width="19.90625" style="96" customWidth="1"/>
    <col min="8216" max="8216" width="23.453125" style="96" customWidth="1"/>
    <col min="8217" max="8217" width="19.90625" style="96" customWidth="1"/>
    <col min="8218" max="8218" width="17.1796875" style="96" customWidth="1"/>
    <col min="8219" max="8220" width="24.90625" style="96" customWidth="1"/>
    <col min="8221" max="8221" width="21.7265625" style="96" customWidth="1"/>
    <col min="8222" max="8222" width="0" style="96" hidden="1" customWidth="1"/>
    <col min="8223" max="8223" width="24.26953125" style="96" customWidth="1"/>
    <col min="8224" max="8224" width="21.26953125" style="96" customWidth="1"/>
    <col min="8225" max="8225" width="23.90625" style="96" customWidth="1"/>
    <col min="8226" max="8226" width="21.6328125" style="96" customWidth="1"/>
    <col min="8227" max="8227" width="15.453125" style="96" customWidth="1"/>
    <col min="8228" max="8231" width="0" style="96" hidden="1" customWidth="1"/>
    <col min="8232" max="8232" width="2.08984375" style="96" customWidth="1"/>
    <col min="8233" max="8233" width="18.453125" style="96" customWidth="1"/>
    <col min="8234" max="8234" width="20.453125" style="96" customWidth="1"/>
    <col min="8235" max="8235" width="22.453125" style="96" customWidth="1"/>
    <col min="8236" max="8236" width="23.90625" style="96" customWidth="1"/>
    <col min="8237" max="8237" width="20.90625" style="96" customWidth="1"/>
    <col min="8238" max="8238" width="9.453125" style="96" customWidth="1"/>
    <col min="8239" max="8239" width="27.08984375" style="96" customWidth="1"/>
    <col min="8240" max="8240" width="16.1796875" style="96" customWidth="1"/>
    <col min="8241" max="8449" width="7.90625" style="96"/>
    <col min="8450" max="8450" width="2.6328125" style="96" customWidth="1"/>
    <col min="8451" max="8451" width="5.90625" style="96" customWidth="1"/>
    <col min="8452" max="8452" width="5.6328125" style="96" customWidth="1"/>
    <col min="8453" max="8456" width="2.6328125" style="96" customWidth="1"/>
    <col min="8457" max="8457" width="8.54296875" style="96" customWidth="1"/>
    <col min="8458" max="8458" width="2.6328125" style="96" customWidth="1"/>
    <col min="8459" max="8459" width="31.453125" style="96" customWidth="1"/>
    <col min="8460" max="8462" width="0" style="96" hidden="1" customWidth="1"/>
    <col min="8463" max="8463" width="24.36328125" style="96" customWidth="1"/>
    <col min="8464" max="8464" width="17.7265625" style="96" customWidth="1"/>
    <col min="8465" max="8465" width="19.81640625" style="96" customWidth="1"/>
    <col min="8466" max="8466" width="20.90625" style="96" customWidth="1"/>
    <col min="8467" max="8467" width="16.1796875" style="96" customWidth="1"/>
    <col min="8468" max="8468" width="16.81640625" style="96" customWidth="1"/>
    <col min="8469" max="8469" width="15.81640625" style="96" customWidth="1"/>
    <col min="8470" max="8470" width="18.453125" style="96" customWidth="1"/>
    <col min="8471" max="8471" width="19.90625" style="96" customWidth="1"/>
    <col min="8472" max="8472" width="23.453125" style="96" customWidth="1"/>
    <col min="8473" max="8473" width="19.90625" style="96" customWidth="1"/>
    <col min="8474" max="8474" width="17.1796875" style="96" customWidth="1"/>
    <col min="8475" max="8476" width="24.90625" style="96" customWidth="1"/>
    <col min="8477" max="8477" width="21.7265625" style="96" customWidth="1"/>
    <col min="8478" max="8478" width="0" style="96" hidden="1" customWidth="1"/>
    <col min="8479" max="8479" width="24.26953125" style="96" customWidth="1"/>
    <col min="8480" max="8480" width="21.26953125" style="96" customWidth="1"/>
    <col min="8481" max="8481" width="23.90625" style="96" customWidth="1"/>
    <col min="8482" max="8482" width="21.6328125" style="96" customWidth="1"/>
    <col min="8483" max="8483" width="15.453125" style="96" customWidth="1"/>
    <col min="8484" max="8487" width="0" style="96" hidden="1" customWidth="1"/>
    <col min="8488" max="8488" width="2.08984375" style="96" customWidth="1"/>
    <col min="8489" max="8489" width="18.453125" style="96" customWidth="1"/>
    <col min="8490" max="8490" width="20.453125" style="96" customWidth="1"/>
    <col min="8491" max="8491" width="22.453125" style="96" customWidth="1"/>
    <col min="8492" max="8492" width="23.90625" style="96" customWidth="1"/>
    <col min="8493" max="8493" width="20.90625" style="96" customWidth="1"/>
    <col min="8494" max="8494" width="9.453125" style="96" customWidth="1"/>
    <col min="8495" max="8495" width="27.08984375" style="96" customWidth="1"/>
    <col min="8496" max="8496" width="16.1796875" style="96" customWidth="1"/>
    <col min="8497" max="8705" width="7.90625" style="96"/>
    <col min="8706" max="8706" width="2.6328125" style="96" customWidth="1"/>
    <col min="8707" max="8707" width="5.90625" style="96" customWidth="1"/>
    <col min="8708" max="8708" width="5.6328125" style="96" customWidth="1"/>
    <col min="8709" max="8712" width="2.6328125" style="96" customWidth="1"/>
    <col min="8713" max="8713" width="8.54296875" style="96" customWidth="1"/>
    <col min="8714" max="8714" width="2.6328125" style="96" customWidth="1"/>
    <col min="8715" max="8715" width="31.453125" style="96" customWidth="1"/>
    <col min="8716" max="8718" width="0" style="96" hidden="1" customWidth="1"/>
    <col min="8719" max="8719" width="24.36328125" style="96" customWidth="1"/>
    <col min="8720" max="8720" width="17.7265625" style="96" customWidth="1"/>
    <col min="8721" max="8721" width="19.81640625" style="96" customWidth="1"/>
    <col min="8722" max="8722" width="20.90625" style="96" customWidth="1"/>
    <col min="8723" max="8723" width="16.1796875" style="96" customWidth="1"/>
    <col min="8724" max="8724" width="16.81640625" style="96" customWidth="1"/>
    <col min="8725" max="8725" width="15.81640625" style="96" customWidth="1"/>
    <col min="8726" max="8726" width="18.453125" style="96" customWidth="1"/>
    <col min="8727" max="8727" width="19.90625" style="96" customWidth="1"/>
    <col min="8728" max="8728" width="23.453125" style="96" customWidth="1"/>
    <col min="8729" max="8729" width="19.90625" style="96" customWidth="1"/>
    <col min="8730" max="8730" width="17.1796875" style="96" customWidth="1"/>
    <col min="8731" max="8732" width="24.90625" style="96" customWidth="1"/>
    <col min="8733" max="8733" width="21.7265625" style="96" customWidth="1"/>
    <col min="8734" max="8734" width="0" style="96" hidden="1" customWidth="1"/>
    <col min="8735" max="8735" width="24.26953125" style="96" customWidth="1"/>
    <col min="8736" max="8736" width="21.26953125" style="96" customWidth="1"/>
    <col min="8737" max="8737" width="23.90625" style="96" customWidth="1"/>
    <col min="8738" max="8738" width="21.6328125" style="96" customWidth="1"/>
    <col min="8739" max="8739" width="15.453125" style="96" customWidth="1"/>
    <col min="8740" max="8743" width="0" style="96" hidden="1" customWidth="1"/>
    <col min="8744" max="8744" width="2.08984375" style="96" customWidth="1"/>
    <col min="8745" max="8745" width="18.453125" style="96" customWidth="1"/>
    <col min="8746" max="8746" width="20.453125" style="96" customWidth="1"/>
    <col min="8747" max="8747" width="22.453125" style="96" customWidth="1"/>
    <col min="8748" max="8748" width="23.90625" style="96" customWidth="1"/>
    <col min="8749" max="8749" width="20.90625" style="96" customWidth="1"/>
    <col min="8750" max="8750" width="9.453125" style="96" customWidth="1"/>
    <col min="8751" max="8751" width="27.08984375" style="96" customWidth="1"/>
    <col min="8752" max="8752" width="16.1796875" style="96" customWidth="1"/>
    <col min="8753" max="8961" width="7.90625" style="96"/>
    <col min="8962" max="8962" width="2.6328125" style="96" customWidth="1"/>
    <col min="8963" max="8963" width="5.90625" style="96" customWidth="1"/>
    <col min="8964" max="8964" width="5.6328125" style="96" customWidth="1"/>
    <col min="8965" max="8968" width="2.6328125" style="96" customWidth="1"/>
    <col min="8969" max="8969" width="8.54296875" style="96" customWidth="1"/>
    <col min="8970" max="8970" width="2.6328125" style="96" customWidth="1"/>
    <col min="8971" max="8971" width="31.453125" style="96" customWidth="1"/>
    <col min="8972" max="8974" width="0" style="96" hidden="1" customWidth="1"/>
    <col min="8975" max="8975" width="24.36328125" style="96" customWidth="1"/>
    <col min="8976" max="8976" width="17.7265625" style="96" customWidth="1"/>
    <col min="8977" max="8977" width="19.81640625" style="96" customWidth="1"/>
    <col min="8978" max="8978" width="20.90625" style="96" customWidth="1"/>
    <col min="8979" max="8979" width="16.1796875" style="96" customWidth="1"/>
    <col min="8980" max="8980" width="16.81640625" style="96" customWidth="1"/>
    <col min="8981" max="8981" width="15.81640625" style="96" customWidth="1"/>
    <col min="8982" max="8982" width="18.453125" style="96" customWidth="1"/>
    <col min="8983" max="8983" width="19.90625" style="96" customWidth="1"/>
    <col min="8984" max="8984" width="23.453125" style="96" customWidth="1"/>
    <col min="8985" max="8985" width="19.90625" style="96" customWidth="1"/>
    <col min="8986" max="8986" width="17.1796875" style="96" customWidth="1"/>
    <col min="8987" max="8988" width="24.90625" style="96" customWidth="1"/>
    <col min="8989" max="8989" width="21.7265625" style="96" customWidth="1"/>
    <col min="8990" max="8990" width="0" style="96" hidden="1" customWidth="1"/>
    <col min="8991" max="8991" width="24.26953125" style="96" customWidth="1"/>
    <col min="8992" max="8992" width="21.26953125" style="96" customWidth="1"/>
    <col min="8993" max="8993" width="23.90625" style="96" customWidth="1"/>
    <col min="8994" max="8994" width="21.6328125" style="96" customWidth="1"/>
    <col min="8995" max="8995" width="15.453125" style="96" customWidth="1"/>
    <col min="8996" max="8999" width="0" style="96" hidden="1" customWidth="1"/>
    <col min="9000" max="9000" width="2.08984375" style="96" customWidth="1"/>
    <col min="9001" max="9001" width="18.453125" style="96" customWidth="1"/>
    <col min="9002" max="9002" width="20.453125" style="96" customWidth="1"/>
    <col min="9003" max="9003" width="22.453125" style="96" customWidth="1"/>
    <col min="9004" max="9004" width="23.90625" style="96" customWidth="1"/>
    <col min="9005" max="9005" width="20.90625" style="96" customWidth="1"/>
    <col min="9006" max="9006" width="9.453125" style="96" customWidth="1"/>
    <col min="9007" max="9007" width="27.08984375" style="96" customWidth="1"/>
    <col min="9008" max="9008" width="16.1796875" style="96" customWidth="1"/>
    <col min="9009" max="9217" width="7.90625" style="96"/>
    <col min="9218" max="9218" width="2.6328125" style="96" customWidth="1"/>
    <col min="9219" max="9219" width="5.90625" style="96" customWidth="1"/>
    <col min="9220" max="9220" width="5.6328125" style="96" customWidth="1"/>
    <col min="9221" max="9224" width="2.6328125" style="96" customWidth="1"/>
    <col min="9225" max="9225" width="8.54296875" style="96" customWidth="1"/>
    <col min="9226" max="9226" width="2.6328125" style="96" customWidth="1"/>
    <col min="9227" max="9227" width="31.453125" style="96" customWidth="1"/>
    <col min="9228" max="9230" width="0" style="96" hidden="1" customWidth="1"/>
    <col min="9231" max="9231" width="24.36328125" style="96" customWidth="1"/>
    <col min="9232" max="9232" width="17.7265625" style="96" customWidth="1"/>
    <col min="9233" max="9233" width="19.81640625" style="96" customWidth="1"/>
    <col min="9234" max="9234" width="20.90625" style="96" customWidth="1"/>
    <col min="9235" max="9235" width="16.1796875" style="96" customWidth="1"/>
    <col min="9236" max="9236" width="16.81640625" style="96" customWidth="1"/>
    <col min="9237" max="9237" width="15.81640625" style="96" customWidth="1"/>
    <col min="9238" max="9238" width="18.453125" style="96" customWidth="1"/>
    <col min="9239" max="9239" width="19.90625" style="96" customWidth="1"/>
    <col min="9240" max="9240" width="23.453125" style="96" customWidth="1"/>
    <col min="9241" max="9241" width="19.90625" style="96" customWidth="1"/>
    <col min="9242" max="9242" width="17.1796875" style="96" customWidth="1"/>
    <col min="9243" max="9244" width="24.90625" style="96" customWidth="1"/>
    <col min="9245" max="9245" width="21.7265625" style="96" customWidth="1"/>
    <col min="9246" max="9246" width="0" style="96" hidden="1" customWidth="1"/>
    <col min="9247" max="9247" width="24.26953125" style="96" customWidth="1"/>
    <col min="9248" max="9248" width="21.26953125" style="96" customWidth="1"/>
    <col min="9249" max="9249" width="23.90625" style="96" customWidth="1"/>
    <col min="9250" max="9250" width="21.6328125" style="96" customWidth="1"/>
    <col min="9251" max="9251" width="15.453125" style="96" customWidth="1"/>
    <col min="9252" max="9255" width="0" style="96" hidden="1" customWidth="1"/>
    <col min="9256" max="9256" width="2.08984375" style="96" customWidth="1"/>
    <col min="9257" max="9257" width="18.453125" style="96" customWidth="1"/>
    <col min="9258" max="9258" width="20.453125" style="96" customWidth="1"/>
    <col min="9259" max="9259" width="22.453125" style="96" customWidth="1"/>
    <col min="9260" max="9260" width="23.90625" style="96" customWidth="1"/>
    <col min="9261" max="9261" width="20.90625" style="96" customWidth="1"/>
    <col min="9262" max="9262" width="9.453125" style="96" customWidth="1"/>
    <col min="9263" max="9263" width="27.08984375" style="96" customWidth="1"/>
    <col min="9264" max="9264" width="16.1796875" style="96" customWidth="1"/>
    <col min="9265" max="9473" width="7.90625" style="96"/>
    <col min="9474" max="9474" width="2.6328125" style="96" customWidth="1"/>
    <col min="9475" max="9475" width="5.90625" style="96" customWidth="1"/>
    <col min="9476" max="9476" width="5.6328125" style="96" customWidth="1"/>
    <col min="9477" max="9480" width="2.6328125" style="96" customWidth="1"/>
    <col min="9481" max="9481" width="8.54296875" style="96" customWidth="1"/>
    <col min="9482" max="9482" width="2.6328125" style="96" customWidth="1"/>
    <col min="9483" max="9483" width="31.453125" style="96" customWidth="1"/>
    <col min="9484" max="9486" width="0" style="96" hidden="1" customWidth="1"/>
    <col min="9487" max="9487" width="24.36328125" style="96" customWidth="1"/>
    <col min="9488" max="9488" width="17.7265625" style="96" customWidth="1"/>
    <col min="9489" max="9489" width="19.81640625" style="96" customWidth="1"/>
    <col min="9490" max="9490" width="20.90625" style="96" customWidth="1"/>
    <col min="9491" max="9491" width="16.1796875" style="96" customWidth="1"/>
    <col min="9492" max="9492" width="16.81640625" style="96" customWidth="1"/>
    <col min="9493" max="9493" width="15.81640625" style="96" customWidth="1"/>
    <col min="9494" max="9494" width="18.453125" style="96" customWidth="1"/>
    <col min="9495" max="9495" width="19.90625" style="96" customWidth="1"/>
    <col min="9496" max="9496" width="23.453125" style="96" customWidth="1"/>
    <col min="9497" max="9497" width="19.90625" style="96" customWidth="1"/>
    <col min="9498" max="9498" width="17.1796875" style="96" customWidth="1"/>
    <col min="9499" max="9500" width="24.90625" style="96" customWidth="1"/>
    <col min="9501" max="9501" width="21.7265625" style="96" customWidth="1"/>
    <col min="9502" max="9502" width="0" style="96" hidden="1" customWidth="1"/>
    <col min="9503" max="9503" width="24.26953125" style="96" customWidth="1"/>
    <col min="9504" max="9504" width="21.26953125" style="96" customWidth="1"/>
    <col min="9505" max="9505" width="23.90625" style="96" customWidth="1"/>
    <col min="9506" max="9506" width="21.6328125" style="96" customWidth="1"/>
    <col min="9507" max="9507" width="15.453125" style="96" customWidth="1"/>
    <col min="9508" max="9511" width="0" style="96" hidden="1" customWidth="1"/>
    <col min="9512" max="9512" width="2.08984375" style="96" customWidth="1"/>
    <col min="9513" max="9513" width="18.453125" style="96" customWidth="1"/>
    <col min="9514" max="9514" width="20.453125" style="96" customWidth="1"/>
    <col min="9515" max="9515" width="22.453125" style="96" customWidth="1"/>
    <col min="9516" max="9516" width="23.90625" style="96" customWidth="1"/>
    <col min="9517" max="9517" width="20.90625" style="96" customWidth="1"/>
    <col min="9518" max="9518" width="9.453125" style="96" customWidth="1"/>
    <col min="9519" max="9519" width="27.08984375" style="96" customWidth="1"/>
    <col min="9520" max="9520" width="16.1796875" style="96" customWidth="1"/>
    <col min="9521" max="9729" width="7.90625" style="96"/>
    <col min="9730" max="9730" width="2.6328125" style="96" customWidth="1"/>
    <col min="9731" max="9731" width="5.90625" style="96" customWidth="1"/>
    <col min="9732" max="9732" width="5.6328125" style="96" customWidth="1"/>
    <col min="9733" max="9736" width="2.6328125" style="96" customWidth="1"/>
    <col min="9737" max="9737" width="8.54296875" style="96" customWidth="1"/>
    <col min="9738" max="9738" width="2.6328125" style="96" customWidth="1"/>
    <col min="9739" max="9739" width="31.453125" style="96" customWidth="1"/>
    <col min="9740" max="9742" width="0" style="96" hidden="1" customWidth="1"/>
    <col min="9743" max="9743" width="24.36328125" style="96" customWidth="1"/>
    <col min="9744" max="9744" width="17.7265625" style="96" customWidth="1"/>
    <col min="9745" max="9745" width="19.81640625" style="96" customWidth="1"/>
    <col min="9746" max="9746" width="20.90625" style="96" customWidth="1"/>
    <col min="9747" max="9747" width="16.1796875" style="96" customWidth="1"/>
    <col min="9748" max="9748" width="16.81640625" style="96" customWidth="1"/>
    <col min="9749" max="9749" width="15.81640625" style="96" customWidth="1"/>
    <col min="9750" max="9750" width="18.453125" style="96" customWidth="1"/>
    <col min="9751" max="9751" width="19.90625" style="96" customWidth="1"/>
    <col min="9752" max="9752" width="23.453125" style="96" customWidth="1"/>
    <col min="9753" max="9753" width="19.90625" style="96" customWidth="1"/>
    <col min="9754" max="9754" width="17.1796875" style="96" customWidth="1"/>
    <col min="9755" max="9756" width="24.90625" style="96" customWidth="1"/>
    <col min="9757" max="9757" width="21.7265625" style="96" customWidth="1"/>
    <col min="9758" max="9758" width="0" style="96" hidden="1" customWidth="1"/>
    <col min="9759" max="9759" width="24.26953125" style="96" customWidth="1"/>
    <col min="9760" max="9760" width="21.26953125" style="96" customWidth="1"/>
    <col min="9761" max="9761" width="23.90625" style="96" customWidth="1"/>
    <col min="9762" max="9762" width="21.6328125" style="96" customWidth="1"/>
    <col min="9763" max="9763" width="15.453125" style="96" customWidth="1"/>
    <col min="9764" max="9767" width="0" style="96" hidden="1" customWidth="1"/>
    <col min="9768" max="9768" width="2.08984375" style="96" customWidth="1"/>
    <col min="9769" max="9769" width="18.453125" style="96" customWidth="1"/>
    <col min="9770" max="9770" width="20.453125" style="96" customWidth="1"/>
    <col min="9771" max="9771" width="22.453125" style="96" customWidth="1"/>
    <col min="9772" max="9772" width="23.90625" style="96" customWidth="1"/>
    <col min="9773" max="9773" width="20.90625" style="96" customWidth="1"/>
    <col min="9774" max="9774" width="9.453125" style="96" customWidth="1"/>
    <col min="9775" max="9775" width="27.08984375" style="96" customWidth="1"/>
    <col min="9776" max="9776" width="16.1796875" style="96" customWidth="1"/>
    <col min="9777" max="9985" width="7.90625" style="96"/>
    <col min="9986" max="9986" width="2.6328125" style="96" customWidth="1"/>
    <col min="9987" max="9987" width="5.90625" style="96" customWidth="1"/>
    <col min="9988" max="9988" width="5.6328125" style="96" customWidth="1"/>
    <col min="9989" max="9992" width="2.6328125" style="96" customWidth="1"/>
    <col min="9993" max="9993" width="8.54296875" style="96" customWidth="1"/>
    <col min="9994" max="9994" width="2.6328125" style="96" customWidth="1"/>
    <col min="9995" max="9995" width="31.453125" style="96" customWidth="1"/>
    <col min="9996" max="9998" width="0" style="96" hidden="1" customWidth="1"/>
    <col min="9999" max="9999" width="24.36328125" style="96" customWidth="1"/>
    <col min="10000" max="10000" width="17.7265625" style="96" customWidth="1"/>
    <col min="10001" max="10001" width="19.81640625" style="96" customWidth="1"/>
    <col min="10002" max="10002" width="20.90625" style="96" customWidth="1"/>
    <col min="10003" max="10003" width="16.1796875" style="96" customWidth="1"/>
    <col min="10004" max="10004" width="16.81640625" style="96" customWidth="1"/>
    <col min="10005" max="10005" width="15.81640625" style="96" customWidth="1"/>
    <col min="10006" max="10006" width="18.453125" style="96" customWidth="1"/>
    <col min="10007" max="10007" width="19.90625" style="96" customWidth="1"/>
    <col min="10008" max="10008" width="23.453125" style="96" customWidth="1"/>
    <col min="10009" max="10009" width="19.90625" style="96" customWidth="1"/>
    <col min="10010" max="10010" width="17.1796875" style="96" customWidth="1"/>
    <col min="10011" max="10012" width="24.90625" style="96" customWidth="1"/>
    <col min="10013" max="10013" width="21.7265625" style="96" customWidth="1"/>
    <col min="10014" max="10014" width="0" style="96" hidden="1" customWidth="1"/>
    <col min="10015" max="10015" width="24.26953125" style="96" customWidth="1"/>
    <col min="10016" max="10016" width="21.26953125" style="96" customWidth="1"/>
    <col min="10017" max="10017" width="23.90625" style="96" customWidth="1"/>
    <col min="10018" max="10018" width="21.6328125" style="96" customWidth="1"/>
    <col min="10019" max="10019" width="15.453125" style="96" customWidth="1"/>
    <col min="10020" max="10023" width="0" style="96" hidden="1" customWidth="1"/>
    <col min="10024" max="10024" width="2.08984375" style="96" customWidth="1"/>
    <col min="10025" max="10025" width="18.453125" style="96" customWidth="1"/>
    <col min="10026" max="10026" width="20.453125" style="96" customWidth="1"/>
    <col min="10027" max="10027" width="22.453125" style="96" customWidth="1"/>
    <col min="10028" max="10028" width="23.90625" style="96" customWidth="1"/>
    <col min="10029" max="10029" width="20.90625" style="96" customWidth="1"/>
    <col min="10030" max="10030" width="9.453125" style="96" customWidth="1"/>
    <col min="10031" max="10031" width="27.08984375" style="96" customWidth="1"/>
    <col min="10032" max="10032" width="16.1796875" style="96" customWidth="1"/>
    <col min="10033" max="10241" width="7.90625" style="96"/>
    <col min="10242" max="10242" width="2.6328125" style="96" customWidth="1"/>
    <col min="10243" max="10243" width="5.90625" style="96" customWidth="1"/>
    <col min="10244" max="10244" width="5.6328125" style="96" customWidth="1"/>
    <col min="10245" max="10248" width="2.6328125" style="96" customWidth="1"/>
    <col min="10249" max="10249" width="8.54296875" style="96" customWidth="1"/>
    <col min="10250" max="10250" width="2.6328125" style="96" customWidth="1"/>
    <col min="10251" max="10251" width="31.453125" style="96" customWidth="1"/>
    <col min="10252" max="10254" width="0" style="96" hidden="1" customWidth="1"/>
    <col min="10255" max="10255" width="24.36328125" style="96" customWidth="1"/>
    <col min="10256" max="10256" width="17.7265625" style="96" customWidth="1"/>
    <col min="10257" max="10257" width="19.81640625" style="96" customWidth="1"/>
    <col min="10258" max="10258" width="20.90625" style="96" customWidth="1"/>
    <col min="10259" max="10259" width="16.1796875" style="96" customWidth="1"/>
    <col min="10260" max="10260" width="16.81640625" style="96" customWidth="1"/>
    <col min="10261" max="10261" width="15.81640625" style="96" customWidth="1"/>
    <col min="10262" max="10262" width="18.453125" style="96" customWidth="1"/>
    <col min="10263" max="10263" width="19.90625" style="96" customWidth="1"/>
    <col min="10264" max="10264" width="23.453125" style="96" customWidth="1"/>
    <col min="10265" max="10265" width="19.90625" style="96" customWidth="1"/>
    <col min="10266" max="10266" width="17.1796875" style="96" customWidth="1"/>
    <col min="10267" max="10268" width="24.90625" style="96" customWidth="1"/>
    <col min="10269" max="10269" width="21.7265625" style="96" customWidth="1"/>
    <col min="10270" max="10270" width="0" style="96" hidden="1" customWidth="1"/>
    <col min="10271" max="10271" width="24.26953125" style="96" customWidth="1"/>
    <col min="10272" max="10272" width="21.26953125" style="96" customWidth="1"/>
    <col min="10273" max="10273" width="23.90625" style="96" customWidth="1"/>
    <col min="10274" max="10274" width="21.6328125" style="96" customWidth="1"/>
    <col min="10275" max="10275" width="15.453125" style="96" customWidth="1"/>
    <col min="10276" max="10279" width="0" style="96" hidden="1" customWidth="1"/>
    <col min="10280" max="10280" width="2.08984375" style="96" customWidth="1"/>
    <col min="10281" max="10281" width="18.453125" style="96" customWidth="1"/>
    <col min="10282" max="10282" width="20.453125" style="96" customWidth="1"/>
    <col min="10283" max="10283" width="22.453125" style="96" customWidth="1"/>
    <col min="10284" max="10284" width="23.90625" style="96" customWidth="1"/>
    <col min="10285" max="10285" width="20.90625" style="96" customWidth="1"/>
    <col min="10286" max="10286" width="9.453125" style="96" customWidth="1"/>
    <col min="10287" max="10287" width="27.08984375" style="96" customWidth="1"/>
    <col min="10288" max="10288" width="16.1796875" style="96" customWidth="1"/>
    <col min="10289" max="10497" width="7.90625" style="96"/>
    <col min="10498" max="10498" width="2.6328125" style="96" customWidth="1"/>
    <col min="10499" max="10499" width="5.90625" style="96" customWidth="1"/>
    <col min="10500" max="10500" width="5.6328125" style="96" customWidth="1"/>
    <col min="10501" max="10504" width="2.6328125" style="96" customWidth="1"/>
    <col min="10505" max="10505" width="8.54296875" style="96" customWidth="1"/>
    <col min="10506" max="10506" width="2.6328125" style="96" customWidth="1"/>
    <col min="10507" max="10507" width="31.453125" style="96" customWidth="1"/>
    <col min="10508" max="10510" width="0" style="96" hidden="1" customWidth="1"/>
    <col min="10511" max="10511" width="24.36328125" style="96" customWidth="1"/>
    <col min="10512" max="10512" width="17.7265625" style="96" customWidth="1"/>
    <col min="10513" max="10513" width="19.81640625" style="96" customWidth="1"/>
    <col min="10514" max="10514" width="20.90625" style="96" customWidth="1"/>
    <col min="10515" max="10515" width="16.1796875" style="96" customWidth="1"/>
    <col min="10516" max="10516" width="16.81640625" style="96" customWidth="1"/>
    <col min="10517" max="10517" width="15.81640625" style="96" customWidth="1"/>
    <col min="10518" max="10518" width="18.453125" style="96" customWidth="1"/>
    <col min="10519" max="10519" width="19.90625" style="96" customWidth="1"/>
    <col min="10520" max="10520" width="23.453125" style="96" customWidth="1"/>
    <col min="10521" max="10521" width="19.90625" style="96" customWidth="1"/>
    <col min="10522" max="10522" width="17.1796875" style="96" customWidth="1"/>
    <col min="10523" max="10524" width="24.90625" style="96" customWidth="1"/>
    <col min="10525" max="10525" width="21.7265625" style="96" customWidth="1"/>
    <col min="10526" max="10526" width="0" style="96" hidden="1" customWidth="1"/>
    <col min="10527" max="10527" width="24.26953125" style="96" customWidth="1"/>
    <col min="10528" max="10528" width="21.26953125" style="96" customWidth="1"/>
    <col min="10529" max="10529" width="23.90625" style="96" customWidth="1"/>
    <col min="10530" max="10530" width="21.6328125" style="96" customWidth="1"/>
    <col min="10531" max="10531" width="15.453125" style="96" customWidth="1"/>
    <col min="10532" max="10535" width="0" style="96" hidden="1" customWidth="1"/>
    <col min="10536" max="10536" width="2.08984375" style="96" customWidth="1"/>
    <col min="10537" max="10537" width="18.453125" style="96" customWidth="1"/>
    <col min="10538" max="10538" width="20.453125" style="96" customWidth="1"/>
    <col min="10539" max="10539" width="22.453125" style="96" customWidth="1"/>
    <col min="10540" max="10540" width="23.90625" style="96" customWidth="1"/>
    <col min="10541" max="10541" width="20.90625" style="96" customWidth="1"/>
    <col min="10542" max="10542" width="9.453125" style="96" customWidth="1"/>
    <col min="10543" max="10543" width="27.08984375" style="96" customWidth="1"/>
    <col min="10544" max="10544" width="16.1796875" style="96" customWidth="1"/>
    <col min="10545" max="10753" width="7.90625" style="96"/>
    <col min="10754" max="10754" width="2.6328125" style="96" customWidth="1"/>
    <col min="10755" max="10755" width="5.90625" style="96" customWidth="1"/>
    <col min="10756" max="10756" width="5.6328125" style="96" customWidth="1"/>
    <col min="10757" max="10760" width="2.6328125" style="96" customWidth="1"/>
    <col min="10761" max="10761" width="8.54296875" style="96" customWidth="1"/>
    <col min="10762" max="10762" width="2.6328125" style="96" customWidth="1"/>
    <col min="10763" max="10763" width="31.453125" style="96" customWidth="1"/>
    <col min="10764" max="10766" width="0" style="96" hidden="1" customWidth="1"/>
    <col min="10767" max="10767" width="24.36328125" style="96" customWidth="1"/>
    <col min="10768" max="10768" width="17.7265625" style="96" customWidth="1"/>
    <col min="10769" max="10769" width="19.81640625" style="96" customWidth="1"/>
    <col min="10770" max="10770" width="20.90625" style="96" customWidth="1"/>
    <col min="10771" max="10771" width="16.1796875" style="96" customWidth="1"/>
    <col min="10772" max="10772" width="16.81640625" style="96" customWidth="1"/>
    <col min="10773" max="10773" width="15.81640625" style="96" customWidth="1"/>
    <col min="10774" max="10774" width="18.453125" style="96" customWidth="1"/>
    <col min="10775" max="10775" width="19.90625" style="96" customWidth="1"/>
    <col min="10776" max="10776" width="23.453125" style="96" customWidth="1"/>
    <col min="10777" max="10777" width="19.90625" style="96" customWidth="1"/>
    <col min="10778" max="10778" width="17.1796875" style="96" customWidth="1"/>
    <col min="10779" max="10780" width="24.90625" style="96" customWidth="1"/>
    <col min="10781" max="10781" width="21.7265625" style="96" customWidth="1"/>
    <col min="10782" max="10782" width="0" style="96" hidden="1" customWidth="1"/>
    <col min="10783" max="10783" width="24.26953125" style="96" customWidth="1"/>
    <col min="10784" max="10784" width="21.26953125" style="96" customWidth="1"/>
    <col min="10785" max="10785" width="23.90625" style="96" customWidth="1"/>
    <col min="10786" max="10786" width="21.6328125" style="96" customWidth="1"/>
    <col min="10787" max="10787" width="15.453125" style="96" customWidth="1"/>
    <col min="10788" max="10791" width="0" style="96" hidden="1" customWidth="1"/>
    <col min="10792" max="10792" width="2.08984375" style="96" customWidth="1"/>
    <col min="10793" max="10793" width="18.453125" style="96" customWidth="1"/>
    <col min="10794" max="10794" width="20.453125" style="96" customWidth="1"/>
    <col min="10795" max="10795" width="22.453125" style="96" customWidth="1"/>
    <col min="10796" max="10796" width="23.90625" style="96" customWidth="1"/>
    <col min="10797" max="10797" width="20.90625" style="96" customWidth="1"/>
    <col min="10798" max="10798" width="9.453125" style="96" customWidth="1"/>
    <col min="10799" max="10799" width="27.08984375" style="96" customWidth="1"/>
    <col min="10800" max="10800" width="16.1796875" style="96" customWidth="1"/>
    <col min="10801" max="11009" width="7.90625" style="96"/>
    <col min="11010" max="11010" width="2.6328125" style="96" customWidth="1"/>
    <col min="11011" max="11011" width="5.90625" style="96" customWidth="1"/>
    <col min="11012" max="11012" width="5.6328125" style="96" customWidth="1"/>
    <col min="11013" max="11016" width="2.6328125" style="96" customWidth="1"/>
    <col min="11017" max="11017" width="8.54296875" style="96" customWidth="1"/>
    <col min="11018" max="11018" width="2.6328125" style="96" customWidth="1"/>
    <col min="11019" max="11019" width="31.453125" style="96" customWidth="1"/>
    <col min="11020" max="11022" width="0" style="96" hidden="1" customWidth="1"/>
    <col min="11023" max="11023" width="24.36328125" style="96" customWidth="1"/>
    <col min="11024" max="11024" width="17.7265625" style="96" customWidth="1"/>
    <col min="11025" max="11025" width="19.81640625" style="96" customWidth="1"/>
    <col min="11026" max="11026" width="20.90625" style="96" customWidth="1"/>
    <col min="11027" max="11027" width="16.1796875" style="96" customWidth="1"/>
    <col min="11028" max="11028" width="16.81640625" style="96" customWidth="1"/>
    <col min="11029" max="11029" width="15.81640625" style="96" customWidth="1"/>
    <col min="11030" max="11030" width="18.453125" style="96" customWidth="1"/>
    <col min="11031" max="11031" width="19.90625" style="96" customWidth="1"/>
    <col min="11032" max="11032" width="23.453125" style="96" customWidth="1"/>
    <col min="11033" max="11033" width="19.90625" style="96" customWidth="1"/>
    <col min="11034" max="11034" width="17.1796875" style="96" customWidth="1"/>
    <col min="11035" max="11036" width="24.90625" style="96" customWidth="1"/>
    <col min="11037" max="11037" width="21.7265625" style="96" customWidth="1"/>
    <col min="11038" max="11038" width="0" style="96" hidden="1" customWidth="1"/>
    <col min="11039" max="11039" width="24.26953125" style="96" customWidth="1"/>
    <col min="11040" max="11040" width="21.26953125" style="96" customWidth="1"/>
    <col min="11041" max="11041" width="23.90625" style="96" customWidth="1"/>
    <col min="11042" max="11042" width="21.6328125" style="96" customWidth="1"/>
    <col min="11043" max="11043" width="15.453125" style="96" customWidth="1"/>
    <col min="11044" max="11047" width="0" style="96" hidden="1" customWidth="1"/>
    <col min="11048" max="11048" width="2.08984375" style="96" customWidth="1"/>
    <col min="11049" max="11049" width="18.453125" style="96" customWidth="1"/>
    <col min="11050" max="11050" width="20.453125" style="96" customWidth="1"/>
    <col min="11051" max="11051" width="22.453125" style="96" customWidth="1"/>
    <col min="11052" max="11052" width="23.90625" style="96" customWidth="1"/>
    <col min="11053" max="11053" width="20.90625" style="96" customWidth="1"/>
    <col min="11054" max="11054" width="9.453125" style="96" customWidth="1"/>
    <col min="11055" max="11055" width="27.08984375" style="96" customWidth="1"/>
    <col min="11056" max="11056" width="16.1796875" style="96" customWidth="1"/>
    <col min="11057" max="11265" width="7.90625" style="96"/>
    <col min="11266" max="11266" width="2.6328125" style="96" customWidth="1"/>
    <col min="11267" max="11267" width="5.90625" style="96" customWidth="1"/>
    <col min="11268" max="11268" width="5.6328125" style="96" customWidth="1"/>
    <col min="11269" max="11272" width="2.6328125" style="96" customWidth="1"/>
    <col min="11273" max="11273" width="8.54296875" style="96" customWidth="1"/>
    <col min="11274" max="11274" width="2.6328125" style="96" customWidth="1"/>
    <col min="11275" max="11275" width="31.453125" style="96" customWidth="1"/>
    <col min="11276" max="11278" width="0" style="96" hidden="1" customWidth="1"/>
    <col min="11279" max="11279" width="24.36328125" style="96" customWidth="1"/>
    <col min="11280" max="11280" width="17.7265625" style="96" customWidth="1"/>
    <col min="11281" max="11281" width="19.81640625" style="96" customWidth="1"/>
    <col min="11282" max="11282" width="20.90625" style="96" customWidth="1"/>
    <col min="11283" max="11283" width="16.1796875" style="96" customWidth="1"/>
    <col min="11284" max="11284" width="16.81640625" style="96" customWidth="1"/>
    <col min="11285" max="11285" width="15.81640625" style="96" customWidth="1"/>
    <col min="11286" max="11286" width="18.453125" style="96" customWidth="1"/>
    <col min="11287" max="11287" width="19.90625" style="96" customWidth="1"/>
    <col min="11288" max="11288" width="23.453125" style="96" customWidth="1"/>
    <col min="11289" max="11289" width="19.90625" style="96" customWidth="1"/>
    <col min="11290" max="11290" width="17.1796875" style="96" customWidth="1"/>
    <col min="11291" max="11292" width="24.90625" style="96" customWidth="1"/>
    <col min="11293" max="11293" width="21.7265625" style="96" customWidth="1"/>
    <col min="11294" max="11294" width="0" style="96" hidden="1" customWidth="1"/>
    <col min="11295" max="11295" width="24.26953125" style="96" customWidth="1"/>
    <col min="11296" max="11296" width="21.26953125" style="96" customWidth="1"/>
    <col min="11297" max="11297" width="23.90625" style="96" customWidth="1"/>
    <col min="11298" max="11298" width="21.6328125" style="96" customWidth="1"/>
    <col min="11299" max="11299" width="15.453125" style="96" customWidth="1"/>
    <col min="11300" max="11303" width="0" style="96" hidden="1" customWidth="1"/>
    <col min="11304" max="11304" width="2.08984375" style="96" customWidth="1"/>
    <col min="11305" max="11305" width="18.453125" style="96" customWidth="1"/>
    <col min="11306" max="11306" width="20.453125" style="96" customWidth="1"/>
    <col min="11307" max="11307" width="22.453125" style="96" customWidth="1"/>
    <col min="11308" max="11308" width="23.90625" style="96" customWidth="1"/>
    <col min="11309" max="11309" width="20.90625" style="96" customWidth="1"/>
    <col min="11310" max="11310" width="9.453125" style="96" customWidth="1"/>
    <col min="11311" max="11311" width="27.08984375" style="96" customWidth="1"/>
    <col min="11312" max="11312" width="16.1796875" style="96" customWidth="1"/>
    <col min="11313" max="11521" width="7.90625" style="96"/>
    <col min="11522" max="11522" width="2.6328125" style="96" customWidth="1"/>
    <col min="11523" max="11523" width="5.90625" style="96" customWidth="1"/>
    <col min="11524" max="11524" width="5.6328125" style="96" customWidth="1"/>
    <col min="11525" max="11528" width="2.6328125" style="96" customWidth="1"/>
    <col min="11529" max="11529" width="8.54296875" style="96" customWidth="1"/>
    <col min="11530" max="11530" width="2.6328125" style="96" customWidth="1"/>
    <col min="11531" max="11531" width="31.453125" style="96" customWidth="1"/>
    <col min="11532" max="11534" width="0" style="96" hidden="1" customWidth="1"/>
    <col min="11535" max="11535" width="24.36328125" style="96" customWidth="1"/>
    <col min="11536" max="11536" width="17.7265625" style="96" customWidth="1"/>
    <col min="11537" max="11537" width="19.81640625" style="96" customWidth="1"/>
    <col min="11538" max="11538" width="20.90625" style="96" customWidth="1"/>
    <col min="11539" max="11539" width="16.1796875" style="96" customWidth="1"/>
    <col min="11540" max="11540" width="16.81640625" style="96" customWidth="1"/>
    <col min="11541" max="11541" width="15.81640625" style="96" customWidth="1"/>
    <col min="11542" max="11542" width="18.453125" style="96" customWidth="1"/>
    <col min="11543" max="11543" width="19.90625" style="96" customWidth="1"/>
    <col min="11544" max="11544" width="23.453125" style="96" customWidth="1"/>
    <col min="11545" max="11545" width="19.90625" style="96" customWidth="1"/>
    <col min="11546" max="11546" width="17.1796875" style="96" customWidth="1"/>
    <col min="11547" max="11548" width="24.90625" style="96" customWidth="1"/>
    <col min="11549" max="11549" width="21.7265625" style="96" customWidth="1"/>
    <col min="11550" max="11550" width="0" style="96" hidden="1" customWidth="1"/>
    <col min="11551" max="11551" width="24.26953125" style="96" customWidth="1"/>
    <col min="11552" max="11552" width="21.26953125" style="96" customWidth="1"/>
    <col min="11553" max="11553" width="23.90625" style="96" customWidth="1"/>
    <col min="11554" max="11554" width="21.6328125" style="96" customWidth="1"/>
    <col min="11555" max="11555" width="15.453125" style="96" customWidth="1"/>
    <col min="11556" max="11559" width="0" style="96" hidden="1" customWidth="1"/>
    <col min="11560" max="11560" width="2.08984375" style="96" customWidth="1"/>
    <col min="11561" max="11561" width="18.453125" style="96" customWidth="1"/>
    <col min="11562" max="11562" width="20.453125" style="96" customWidth="1"/>
    <col min="11563" max="11563" width="22.453125" style="96" customWidth="1"/>
    <col min="11564" max="11564" width="23.90625" style="96" customWidth="1"/>
    <col min="11565" max="11565" width="20.90625" style="96" customWidth="1"/>
    <col min="11566" max="11566" width="9.453125" style="96" customWidth="1"/>
    <col min="11567" max="11567" width="27.08984375" style="96" customWidth="1"/>
    <col min="11568" max="11568" width="16.1796875" style="96" customWidth="1"/>
    <col min="11569" max="11777" width="7.90625" style="96"/>
    <col min="11778" max="11778" width="2.6328125" style="96" customWidth="1"/>
    <col min="11779" max="11779" width="5.90625" style="96" customWidth="1"/>
    <col min="11780" max="11780" width="5.6328125" style="96" customWidth="1"/>
    <col min="11781" max="11784" width="2.6328125" style="96" customWidth="1"/>
    <col min="11785" max="11785" width="8.54296875" style="96" customWidth="1"/>
    <col min="11786" max="11786" width="2.6328125" style="96" customWidth="1"/>
    <col min="11787" max="11787" width="31.453125" style="96" customWidth="1"/>
    <col min="11788" max="11790" width="0" style="96" hidden="1" customWidth="1"/>
    <col min="11791" max="11791" width="24.36328125" style="96" customWidth="1"/>
    <col min="11792" max="11792" width="17.7265625" style="96" customWidth="1"/>
    <col min="11793" max="11793" width="19.81640625" style="96" customWidth="1"/>
    <col min="11794" max="11794" width="20.90625" style="96" customWidth="1"/>
    <col min="11795" max="11795" width="16.1796875" style="96" customWidth="1"/>
    <col min="11796" max="11796" width="16.81640625" style="96" customWidth="1"/>
    <col min="11797" max="11797" width="15.81640625" style="96" customWidth="1"/>
    <col min="11798" max="11798" width="18.453125" style="96" customWidth="1"/>
    <col min="11799" max="11799" width="19.90625" style="96" customWidth="1"/>
    <col min="11800" max="11800" width="23.453125" style="96" customWidth="1"/>
    <col min="11801" max="11801" width="19.90625" style="96" customWidth="1"/>
    <col min="11802" max="11802" width="17.1796875" style="96" customWidth="1"/>
    <col min="11803" max="11804" width="24.90625" style="96" customWidth="1"/>
    <col min="11805" max="11805" width="21.7265625" style="96" customWidth="1"/>
    <col min="11806" max="11806" width="0" style="96" hidden="1" customWidth="1"/>
    <col min="11807" max="11807" width="24.26953125" style="96" customWidth="1"/>
    <col min="11808" max="11808" width="21.26953125" style="96" customWidth="1"/>
    <col min="11809" max="11809" width="23.90625" style="96" customWidth="1"/>
    <col min="11810" max="11810" width="21.6328125" style="96" customWidth="1"/>
    <col min="11811" max="11811" width="15.453125" style="96" customWidth="1"/>
    <col min="11812" max="11815" width="0" style="96" hidden="1" customWidth="1"/>
    <col min="11816" max="11816" width="2.08984375" style="96" customWidth="1"/>
    <col min="11817" max="11817" width="18.453125" style="96" customWidth="1"/>
    <col min="11818" max="11818" width="20.453125" style="96" customWidth="1"/>
    <col min="11819" max="11819" width="22.453125" style="96" customWidth="1"/>
    <col min="11820" max="11820" width="23.90625" style="96" customWidth="1"/>
    <col min="11821" max="11821" width="20.90625" style="96" customWidth="1"/>
    <col min="11822" max="11822" width="9.453125" style="96" customWidth="1"/>
    <col min="11823" max="11823" width="27.08984375" style="96" customWidth="1"/>
    <col min="11824" max="11824" width="16.1796875" style="96" customWidth="1"/>
    <col min="11825" max="12033" width="7.90625" style="96"/>
    <col min="12034" max="12034" width="2.6328125" style="96" customWidth="1"/>
    <col min="12035" max="12035" width="5.90625" style="96" customWidth="1"/>
    <col min="12036" max="12036" width="5.6328125" style="96" customWidth="1"/>
    <col min="12037" max="12040" width="2.6328125" style="96" customWidth="1"/>
    <col min="12041" max="12041" width="8.54296875" style="96" customWidth="1"/>
    <col min="12042" max="12042" width="2.6328125" style="96" customWidth="1"/>
    <col min="12043" max="12043" width="31.453125" style="96" customWidth="1"/>
    <col min="12044" max="12046" width="0" style="96" hidden="1" customWidth="1"/>
    <col min="12047" max="12047" width="24.36328125" style="96" customWidth="1"/>
    <col min="12048" max="12048" width="17.7265625" style="96" customWidth="1"/>
    <col min="12049" max="12049" width="19.81640625" style="96" customWidth="1"/>
    <col min="12050" max="12050" width="20.90625" style="96" customWidth="1"/>
    <col min="12051" max="12051" width="16.1796875" style="96" customWidth="1"/>
    <col min="12052" max="12052" width="16.81640625" style="96" customWidth="1"/>
    <col min="12053" max="12053" width="15.81640625" style="96" customWidth="1"/>
    <col min="12054" max="12054" width="18.453125" style="96" customWidth="1"/>
    <col min="12055" max="12055" width="19.90625" style="96" customWidth="1"/>
    <col min="12056" max="12056" width="23.453125" style="96" customWidth="1"/>
    <col min="12057" max="12057" width="19.90625" style="96" customWidth="1"/>
    <col min="12058" max="12058" width="17.1796875" style="96" customWidth="1"/>
    <col min="12059" max="12060" width="24.90625" style="96" customWidth="1"/>
    <col min="12061" max="12061" width="21.7265625" style="96" customWidth="1"/>
    <col min="12062" max="12062" width="0" style="96" hidden="1" customWidth="1"/>
    <col min="12063" max="12063" width="24.26953125" style="96" customWidth="1"/>
    <col min="12064" max="12064" width="21.26953125" style="96" customWidth="1"/>
    <col min="12065" max="12065" width="23.90625" style="96" customWidth="1"/>
    <col min="12066" max="12066" width="21.6328125" style="96" customWidth="1"/>
    <col min="12067" max="12067" width="15.453125" style="96" customWidth="1"/>
    <col min="12068" max="12071" width="0" style="96" hidden="1" customWidth="1"/>
    <col min="12072" max="12072" width="2.08984375" style="96" customWidth="1"/>
    <col min="12073" max="12073" width="18.453125" style="96" customWidth="1"/>
    <col min="12074" max="12074" width="20.453125" style="96" customWidth="1"/>
    <col min="12075" max="12075" width="22.453125" style="96" customWidth="1"/>
    <col min="12076" max="12076" width="23.90625" style="96" customWidth="1"/>
    <col min="12077" max="12077" width="20.90625" style="96" customWidth="1"/>
    <col min="12078" max="12078" width="9.453125" style="96" customWidth="1"/>
    <col min="12079" max="12079" width="27.08984375" style="96" customWidth="1"/>
    <col min="12080" max="12080" width="16.1796875" style="96" customWidth="1"/>
    <col min="12081" max="12289" width="7.90625" style="96"/>
    <col min="12290" max="12290" width="2.6328125" style="96" customWidth="1"/>
    <col min="12291" max="12291" width="5.90625" style="96" customWidth="1"/>
    <col min="12292" max="12292" width="5.6328125" style="96" customWidth="1"/>
    <col min="12293" max="12296" width="2.6328125" style="96" customWidth="1"/>
    <col min="12297" max="12297" width="8.54296875" style="96" customWidth="1"/>
    <col min="12298" max="12298" width="2.6328125" style="96" customWidth="1"/>
    <col min="12299" max="12299" width="31.453125" style="96" customWidth="1"/>
    <col min="12300" max="12302" width="0" style="96" hidden="1" customWidth="1"/>
    <col min="12303" max="12303" width="24.36328125" style="96" customWidth="1"/>
    <col min="12304" max="12304" width="17.7265625" style="96" customWidth="1"/>
    <col min="12305" max="12305" width="19.81640625" style="96" customWidth="1"/>
    <col min="12306" max="12306" width="20.90625" style="96" customWidth="1"/>
    <col min="12307" max="12307" width="16.1796875" style="96" customWidth="1"/>
    <col min="12308" max="12308" width="16.81640625" style="96" customWidth="1"/>
    <col min="12309" max="12309" width="15.81640625" style="96" customWidth="1"/>
    <col min="12310" max="12310" width="18.453125" style="96" customWidth="1"/>
    <col min="12311" max="12311" width="19.90625" style="96" customWidth="1"/>
    <col min="12312" max="12312" width="23.453125" style="96" customWidth="1"/>
    <col min="12313" max="12313" width="19.90625" style="96" customWidth="1"/>
    <col min="12314" max="12314" width="17.1796875" style="96" customWidth="1"/>
    <col min="12315" max="12316" width="24.90625" style="96" customWidth="1"/>
    <col min="12317" max="12317" width="21.7265625" style="96" customWidth="1"/>
    <col min="12318" max="12318" width="0" style="96" hidden="1" customWidth="1"/>
    <col min="12319" max="12319" width="24.26953125" style="96" customWidth="1"/>
    <col min="12320" max="12320" width="21.26953125" style="96" customWidth="1"/>
    <col min="12321" max="12321" width="23.90625" style="96" customWidth="1"/>
    <col min="12322" max="12322" width="21.6328125" style="96" customWidth="1"/>
    <col min="12323" max="12323" width="15.453125" style="96" customWidth="1"/>
    <col min="12324" max="12327" width="0" style="96" hidden="1" customWidth="1"/>
    <col min="12328" max="12328" width="2.08984375" style="96" customWidth="1"/>
    <col min="12329" max="12329" width="18.453125" style="96" customWidth="1"/>
    <col min="12330" max="12330" width="20.453125" style="96" customWidth="1"/>
    <col min="12331" max="12331" width="22.453125" style="96" customWidth="1"/>
    <col min="12332" max="12332" width="23.90625" style="96" customWidth="1"/>
    <col min="12333" max="12333" width="20.90625" style="96" customWidth="1"/>
    <col min="12334" max="12334" width="9.453125" style="96" customWidth="1"/>
    <col min="12335" max="12335" width="27.08984375" style="96" customWidth="1"/>
    <col min="12336" max="12336" width="16.1796875" style="96" customWidth="1"/>
    <col min="12337" max="12545" width="7.90625" style="96"/>
    <col min="12546" max="12546" width="2.6328125" style="96" customWidth="1"/>
    <col min="12547" max="12547" width="5.90625" style="96" customWidth="1"/>
    <col min="12548" max="12548" width="5.6328125" style="96" customWidth="1"/>
    <col min="12549" max="12552" width="2.6328125" style="96" customWidth="1"/>
    <col min="12553" max="12553" width="8.54296875" style="96" customWidth="1"/>
    <col min="12554" max="12554" width="2.6328125" style="96" customWidth="1"/>
    <col min="12555" max="12555" width="31.453125" style="96" customWidth="1"/>
    <col min="12556" max="12558" width="0" style="96" hidden="1" customWidth="1"/>
    <col min="12559" max="12559" width="24.36328125" style="96" customWidth="1"/>
    <col min="12560" max="12560" width="17.7265625" style="96" customWidth="1"/>
    <col min="12561" max="12561" width="19.81640625" style="96" customWidth="1"/>
    <col min="12562" max="12562" width="20.90625" style="96" customWidth="1"/>
    <col min="12563" max="12563" width="16.1796875" style="96" customWidth="1"/>
    <col min="12564" max="12564" width="16.81640625" style="96" customWidth="1"/>
    <col min="12565" max="12565" width="15.81640625" style="96" customWidth="1"/>
    <col min="12566" max="12566" width="18.453125" style="96" customWidth="1"/>
    <col min="12567" max="12567" width="19.90625" style="96" customWidth="1"/>
    <col min="12568" max="12568" width="23.453125" style="96" customWidth="1"/>
    <col min="12569" max="12569" width="19.90625" style="96" customWidth="1"/>
    <col min="12570" max="12570" width="17.1796875" style="96" customWidth="1"/>
    <col min="12571" max="12572" width="24.90625" style="96" customWidth="1"/>
    <col min="12573" max="12573" width="21.7265625" style="96" customWidth="1"/>
    <col min="12574" max="12574" width="0" style="96" hidden="1" customWidth="1"/>
    <col min="12575" max="12575" width="24.26953125" style="96" customWidth="1"/>
    <col min="12576" max="12576" width="21.26953125" style="96" customWidth="1"/>
    <col min="12577" max="12577" width="23.90625" style="96" customWidth="1"/>
    <col min="12578" max="12578" width="21.6328125" style="96" customWidth="1"/>
    <col min="12579" max="12579" width="15.453125" style="96" customWidth="1"/>
    <col min="12580" max="12583" width="0" style="96" hidden="1" customWidth="1"/>
    <col min="12584" max="12584" width="2.08984375" style="96" customWidth="1"/>
    <col min="12585" max="12585" width="18.453125" style="96" customWidth="1"/>
    <col min="12586" max="12586" width="20.453125" style="96" customWidth="1"/>
    <col min="12587" max="12587" width="22.453125" style="96" customWidth="1"/>
    <col min="12588" max="12588" width="23.90625" style="96" customWidth="1"/>
    <col min="12589" max="12589" width="20.90625" style="96" customWidth="1"/>
    <col min="12590" max="12590" width="9.453125" style="96" customWidth="1"/>
    <col min="12591" max="12591" width="27.08984375" style="96" customWidth="1"/>
    <col min="12592" max="12592" width="16.1796875" style="96" customWidth="1"/>
    <col min="12593" max="12801" width="7.90625" style="96"/>
    <col min="12802" max="12802" width="2.6328125" style="96" customWidth="1"/>
    <col min="12803" max="12803" width="5.90625" style="96" customWidth="1"/>
    <col min="12804" max="12804" width="5.6328125" style="96" customWidth="1"/>
    <col min="12805" max="12808" width="2.6328125" style="96" customWidth="1"/>
    <col min="12809" max="12809" width="8.54296875" style="96" customWidth="1"/>
    <col min="12810" max="12810" width="2.6328125" style="96" customWidth="1"/>
    <col min="12811" max="12811" width="31.453125" style="96" customWidth="1"/>
    <col min="12812" max="12814" width="0" style="96" hidden="1" customWidth="1"/>
    <col min="12815" max="12815" width="24.36328125" style="96" customWidth="1"/>
    <col min="12816" max="12816" width="17.7265625" style="96" customWidth="1"/>
    <col min="12817" max="12817" width="19.81640625" style="96" customWidth="1"/>
    <col min="12818" max="12818" width="20.90625" style="96" customWidth="1"/>
    <col min="12819" max="12819" width="16.1796875" style="96" customWidth="1"/>
    <col min="12820" max="12820" width="16.81640625" style="96" customWidth="1"/>
    <col min="12821" max="12821" width="15.81640625" style="96" customWidth="1"/>
    <col min="12822" max="12822" width="18.453125" style="96" customWidth="1"/>
    <col min="12823" max="12823" width="19.90625" style="96" customWidth="1"/>
    <col min="12824" max="12824" width="23.453125" style="96" customWidth="1"/>
    <col min="12825" max="12825" width="19.90625" style="96" customWidth="1"/>
    <col min="12826" max="12826" width="17.1796875" style="96" customWidth="1"/>
    <col min="12827" max="12828" width="24.90625" style="96" customWidth="1"/>
    <col min="12829" max="12829" width="21.7265625" style="96" customWidth="1"/>
    <col min="12830" max="12830" width="0" style="96" hidden="1" customWidth="1"/>
    <col min="12831" max="12831" width="24.26953125" style="96" customWidth="1"/>
    <col min="12832" max="12832" width="21.26953125" style="96" customWidth="1"/>
    <col min="12833" max="12833" width="23.90625" style="96" customWidth="1"/>
    <col min="12834" max="12834" width="21.6328125" style="96" customWidth="1"/>
    <col min="12835" max="12835" width="15.453125" style="96" customWidth="1"/>
    <col min="12836" max="12839" width="0" style="96" hidden="1" customWidth="1"/>
    <col min="12840" max="12840" width="2.08984375" style="96" customWidth="1"/>
    <col min="12841" max="12841" width="18.453125" style="96" customWidth="1"/>
    <col min="12842" max="12842" width="20.453125" style="96" customWidth="1"/>
    <col min="12843" max="12843" width="22.453125" style="96" customWidth="1"/>
    <col min="12844" max="12844" width="23.90625" style="96" customWidth="1"/>
    <col min="12845" max="12845" width="20.90625" style="96" customWidth="1"/>
    <col min="12846" max="12846" width="9.453125" style="96" customWidth="1"/>
    <col min="12847" max="12847" width="27.08984375" style="96" customWidth="1"/>
    <col min="12848" max="12848" width="16.1796875" style="96" customWidth="1"/>
    <col min="12849" max="13057" width="7.90625" style="96"/>
    <col min="13058" max="13058" width="2.6328125" style="96" customWidth="1"/>
    <col min="13059" max="13059" width="5.90625" style="96" customWidth="1"/>
    <col min="13060" max="13060" width="5.6328125" style="96" customWidth="1"/>
    <col min="13061" max="13064" width="2.6328125" style="96" customWidth="1"/>
    <col min="13065" max="13065" width="8.54296875" style="96" customWidth="1"/>
    <col min="13066" max="13066" width="2.6328125" style="96" customWidth="1"/>
    <col min="13067" max="13067" width="31.453125" style="96" customWidth="1"/>
    <col min="13068" max="13070" width="0" style="96" hidden="1" customWidth="1"/>
    <col min="13071" max="13071" width="24.36328125" style="96" customWidth="1"/>
    <col min="13072" max="13072" width="17.7265625" style="96" customWidth="1"/>
    <col min="13073" max="13073" width="19.81640625" style="96" customWidth="1"/>
    <col min="13074" max="13074" width="20.90625" style="96" customWidth="1"/>
    <col min="13075" max="13075" width="16.1796875" style="96" customWidth="1"/>
    <col min="13076" max="13076" width="16.81640625" style="96" customWidth="1"/>
    <col min="13077" max="13077" width="15.81640625" style="96" customWidth="1"/>
    <col min="13078" max="13078" width="18.453125" style="96" customWidth="1"/>
    <col min="13079" max="13079" width="19.90625" style="96" customWidth="1"/>
    <col min="13080" max="13080" width="23.453125" style="96" customWidth="1"/>
    <col min="13081" max="13081" width="19.90625" style="96" customWidth="1"/>
    <col min="13082" max="13082" width="17.1796875" style="96" customWidth="1"/>
    <col min="13083" max="13084" width="24.90625" style="96" customWidth="1"/>
    <col min="13085" max="13085" width="21.7265625" style="96" customWidth="1"/>
    <col min="13086" max="13086" width="0" style="96" hidden="1" customWidth="1"/>
    <col min="13087" max="13087" width="24.26953125" style="96" customWidth="1"/>
    <col min="13088" max="13088" width="21.26953125" style="96" customWidth="1"/>
    <col min="13089" max="13089" width="23.90625" style="96" customWidth="1"/>
    <col min="13090" max="13090" width="21.6328125" style="96" customWidth="1"/>
    <col min="13091" max="13091" width="15.453125" style="96" customWidth="1"/>
    <col min="13092" max="13095" width="0" style="96" hidden="1" customWidth="1"/>
    <col min="13096" max="13096" width="2.08984375" style="96" customWidth="1"/>
    <col min="13097" max="13097" width="18.453125" style="96" customWidth="1"/>
    <col min="13098" max="13098" width="20.453125" style="96" customWidth="1"/>
    <col min="13099" max="13099" width="22.453125" style="96" customWidth="1"/>
    <col min="13100" max="13100" width="23.90625" style="96" customWidth="1"/>
    <col min="13101" max="13101" width="20.90625" style="96" customWidth="1"/>
    <col min="13102" max="13102" width="9.453125" style="96" customWidth="1"/>
    <col min="13103" max="13103" width="27.08984375" style="96" customWidth="1"/>
    <col min="13104" max="13104" width="16.1796875" style="96" customWidth="1"/>
    <col min="13105" max="13313" width="7.90625" style="96"/>
    <col min="13314" max="13314" width="2.6328125" style="96" customWidth="1"/>
    <col min="13315" max="13315" width="5.90625" style="96" customWidth="1"/>
    <col min="13316" max="13316" width="5.6328125" style="96" customWidth="1"/>
    <col min="13317" max="13320" width="2.6328125" style="96" customWidth="1"/>
    <col min="13321" max="13321" width="8.54296875" style="96" customWidth="1"/>
    <col min="13322" max="13322" width="2.6328125" style="96" customWidth="1"/>
    <col min="13323" max="13323" width="31.453125" style="96" customWidth="1"/>
    <col min="13324" max="13326" width="0" style="96" hidden="1" customWidth="1"/>
    <col min="13327" max="13327" width="24.36328125" style="96" customWidth="1"/>
    <col min="13328" max="13328" width="17.7265625" style="96" customWidth="1"/>
    <col min="13329" max="13329" width="19.81640625" style="96" customWidth="1"/>
    <col min="13330" max="13330" width="20.90625" style="96" customWidth="1"/>
    <col min="13331" max="13331" width="16.1796875" style="96" customWidth="1"/>
    <col min="13332" max="13332" width="16.81640625" style="96" customWidth="1"/>
    <col min="13333" max="13333" width="15.81640625" style="96" customWidth="1"/>
    <col min="13334" max="13334" width="18.453125" style="96" customWidth="1"/>
    <col min="13335" max="13335" width="19.90625" style="96" customWidth="1"/>
    <col min="13336" max="13336" width="23.453125" style="96" customWidth="1"/>
    <col min="13337" max="13337" width="19.90625" style="96" customWidth="1"/>
    <col min="13338" max="13338" width="17.1796875" style="96" customWidth="1"/>
    <col min="13339" max="13340" width="24.90625" style="96" customWidth="1"/>
    <col min="13341" max="13341" width="21.7265625" style="96" customWidth="1"/>
    <col min="13342" max="13342" width="0" style="96" hidden="1" customWidth="1"/>
    <col min="13343" max="13343" width="24.26953125" style="96" customWidth="1"/>
    <col min="13344" max="13344" width="21.26953125" style="96" customWidth="1"/>
    <col min="13345" max="13345" width="23.90625" style="96" customWidth="1"/>
    <col min="13346" max="13346" width="21.6328125" style="96" customWidth="1"/>
    <col min="13347" max="13347" width="15.453125" style="96" customWidth="1"/>
    <col min="13348" max="13351" width="0" style="96" hidden="1" customWidth="1"/>
    <col min="13352" max="13352" width="2.08984375" style="96" customWidth="1"/>
    <col min="13353" max="13353" width="18.453125" style="96" customWidth="1"/>
    <col min="13354" max="13354" width="20.453125" style="96" customWidth="1"/>
    <col min="13355" max="13355" width="22.453125" style="96" customWidth="1"/>
    <col min="13356" max="13356" width="23.90625" style="96" customWidth="1"/>
    <col min="13357" max="13357" width="20.90625" style="96" customWidth="1"/>
    <col min="13358" max="13358" width="9.453125" style="96" customWidth="1"/>
    <col min="13359" max="13359" width="27.08984375" style="96" customWidth="1"/>
    <col min="13360" max="13360" width="16.1796875" style="96" customWidth="1"/>
    <col min="13361" max="13569" width="7.90625" style="96"/>
    <col min="13570" max="13570" width="2.6328125" style="96" customWidth="1"/>
    <col min="13571" max="13571" width="5.90625" style="96" customWidth="1"/>
    <col min="13572" max="13572" width="5.6328125" style="96" customWidth="1"/>
    <col min="13573" max="13576" width="2.6328125" style="96" customWidth="1"/>
    <col min="13577" max="13577" width="8.54296875" style="96" customWidth="1"/>
    <col min="13578" max="13578" width="2.6328125" style="96" customWidth="1"/>
    <col min="13579" max="13579" width="31.453125" style="96" customWidth="1"/>
    <col min="13580" max="13582" width="0" style="96" hidden="1" customWidth="1"/>
    <col min="13583" max="13583" width="24.36328125" style="96" customWidth="1"/>
    <col min="13584" max="13584" width="17.7265625" style="96" customWidth="1"/>
    <col min="13585" max="13585" width="19.81640625" style="96" customWidth="1"/>
    <col min="13586" max="13586" width="20.90625" style="96" customWidth="1"/>
    <col min="13587" max="13587" width="16.1796875" style="96" customWidth="1"/>
    <col min="13588" max="13588" width="16.81640625" style="96" customWidth="1"/>
    <col min="13589" max="13589" width="15.81640625" style="96" customWidth="1"/>
    <col min="13590" max="13590" width="18.453125" style="96" customWidth="1"/>
    <col min="13591" max="13591" width="19.90625" style="96" customWidth="1"/>
    <col min="13592" max="13592" width="23.453125" style="96" customWidth="1"/>
    <col min="13593" max="13593" width="19.90625" style="96" customWidth="1"/>
    <col min="13594" max="13594" width="17.1796875" style="96" customWidth="1"/>
    <col min="13595" max="13596" width="24.90625" style="96" customWidth="1"/>
    <col min="13597" max="13597" width="21.7265625" style="96" customWidth="1"/>
    <col min="13598" max="13598" width="0" style="96" hidden="1" customWidth="1"/>
    <col min="13599" max="13599" width="24.26953125" style="96" customWidth="1"/>
    <col min="13600" max="13600" width="21.26953125" style="96" customWidth="1"/>
    <col min="13601" max="13601" width="23.90625" style="96" customWidth="1"/>
    <col min="13602" max="13602" width="21.6328125" style="96" customWidth="1"/>
    <col min="13603" max="13603" width="15.453125" style="96" customWidth="1"/>
    <col min="13604" max="13607" width="0" style="96" hidden="1" customWidth="1"/>
    <col min="13608" max="13608" width="2.08984375" style="96" customWidth="1"/>
    <col min="13609" max="13609" width="18.453125" style="96" customWidth="1"/>
    <col min="13610" max="13610" width="20.453125" style="96" customWidth="1"/>
    <col min="13611" max="13611" width="22.453125" style="96" customWidth="1"/>
    <col min="13612" max="13612" width="23.90625" style="96" customWidth="1"/>
    <col min="13613" max="13613" width="20.90625" style="96" customWidth="1"/>
    <col min="13614" max="13614" width="9.453125" style="96" customWidth="1"/>
    <col min="13615" max="13615" width="27.08984375" style="96" customWidth="1"/>
    <col min="13616" max="13616" width="16.1796875" style="96" customWidth="1"/>
    <col min="13617" max="13825" width="7.90625" style="96"/>
    <col min="13826" max="13826" width="2.6328125" style="96" customWidth="1"/>
    <col min="13827" max="13827" width="5.90625" style="96" customWidth="1"/>
    <col min="13828" max="13828" width="5.6328125" style="96" customWidth="1"/>
    <col min="13829" max="13832" width="2.6328125" style="96" customWidth="1"/>
    <col min="13833" max="13833" width="8.54296875" style="96" customWidth="1"/>
    <col min="13834" max="13834" width="2.6328125" style="96" customWidth="1"/>
    <col min="13835" max="13835" width="31.453125" style="96" customWidth="1"/>
    <col min="13836" max="13838" width="0" style="96" hidden="1" customWidth="1"/>
    <col min="13839" max="13839" width="24.36328125" style="96" customWidth="1"/>
    <col min="13840" max="13840" width="17.7265625" style="96" customWidth="1"/>
    <col min="13841" max="13841" width="19.81640625" style="96" customWidth="1"/>
    <col min="13842" max="13842" width="20.90625" style="96" customWidth="1"/>
    <col min="13843" max="13843" width="16.1796875" style="96" customWidth="1"/>
    <col min="13844" max="13844" width="16.81640625" style="96" customWidth="1"/>
    <col min="13845" max="13845" width="15.81640625" style="96" customWidth="1"/>
    <col min="13846" max="13846" width="18.453125" style="96" customWidth="1"/>
    <col min="13847" max="13847" width="19.90625" style="96" customWidth="1"/>
    <col min="13848" max="13848" width="23.453125" style="96" customWidth="1"/>
    <col min="13849" max="13849" width="19.90625" style="96" customWidth="1"/>
    <col min="13850" max="13850" width="17.1796875" style="96" customWidth="1"/>
    <col min="13851" max="13852" width="24.90625" style="96" customWidth="1"/>
    <col min="13853" max="13853" width="21.7265625" style="96" customWidth="1"/>
    <col min="13854" max="13854" width="0" style="96" hidden="1" customWidth="1"/>
    <col min="13855" max="13855" width="24.26953125" style="96" customWidth="1"/>
    <col min="13856" max="13856" width="21.26953125" style="96" customWidth="1"/>
    <col min="13857" max="13857" width="23.90625" style="96" customWidth="1"/>
    <col min="13858" max="13858" width="21.6328125" style="96" customWidth="1"/>
    <col min="13859" max="13859" width="15.453125" style="96" customWidth="1"/>
    <col min="13860" max="13863" width="0" style="96" hidden="1" customWidth="1"/>
    <col min="13864" max="13864" width="2.08984375" style="96" customWidth="1"/>
    <col min="13865" max="13865" width="18.453125" style="96" customWidth="1"/>
    <col min="13866" max="13866" width="20.453125" style="96" customWidth="1"/>
    <col min="13867" max="13867" width="22.453125" style="96" customWidth="1"/>
    <col min="13868" max="13868" width="23.90625" style="96" customWidth="1"/>
    <col min="13869" max="13869" width="20.90625" style="96" customWidth="1"/>
    <col min="13870" max="13870" width="9.453125" style="96" customWidth="1"/>
    <col min="13871" max="13871" width="27.08984375" style="96" customWidth="1"/>
    <col min="13872" max="13872" width="16.1796875" style="96" customWidth="1"/>
    <col min="13873" max="14081" width="7.90625" style="96"/>
    <col min="14082" max="14082" width="2.6328125" style="96" customWidth="1"/>
    <col min="14083" max="14083" width="5.90625" style="96" customWidth="1"/>
    <col min="14084" max="14084" width="5.6328125" style="96" customWidth="1"/>
    <col min="14085" max="14088" width="2.6328125" style="96" customWidth="1"/>
    <col min="14089" max="14089" width="8.54296875" style="96" customWidth="1"/>
    <col min="14090" max="14090" width="2.6328125" style="96" customWidth="1"/>
    <col min="14091" max="14091" width="31.453125" style="96" customWidth="1"/>
    <col min="14092" max="14094" width="0" style="96" hidden="1" customWidth="1"/>
    <col min="14095" max="14095" width="24.36328125" style="96" customWidth="1"/>
    <col min="14096" max="14096" width="17.7265625" style="96" customWidth="1"/>
    <col min="14097" max="14097" width="19.81640625" style="96" customWidth="1"/>
    <col min="14098" max="14098" width="20.90625" style="96" customWidth="1"/>
    <col min="14099" max="14099" width="16.1796875" style="96" customWidth="1"/>
    <col min="14100" max="14100" width="16.81640625" style="96" customWidth="1"/>
    <col min="14101" max="14101" width="15.81640625" style="96" customWidth="1"/>
    <col min="14102" max="14102" width="18.453125" style="96" customWidth="1"/>
    <col min="14103" max="14103" width="19.90625" style="96" customWidth="1"/>
    <col min="14104" max="14104" width="23.453125" style="96" customWidth="1"/>
    <col min="14105" max="14105" width="19.90625" style="96" customWidth="1"/>
    <col min="14106" max="14106" width="17.1796875" style="96" customWidth="1"/>
    <col min="14107" max="14108" width="24.90625" style="96" customWidth="1"/>
    <col min="14109" max="14109" width="21.7265625" style="96" customWidth="1"/>
    <col min="14110" max="14110" width="0" style="96" hidden="1" customWidth="1"/>
    <col min="14111" max="14111" width="24.26953125" style="96" customWidth="1"/>
    <col min="14112" max="14112" width="21.26953125" style="96" customWidth="1"/>
    <col min="14113" max="14113" width="23.90625" style="96" customWidth="1"/>
    <col min="14114" max="14114" width="21.6328125" style="96" customWidth="1"/>
    <col min="14115" max="14115" width="15.453125" style="96" customWidth="1"/>
    <col min="14116" max="14119" width="0" style="96" hidden="1" customWidth="1"/>
    <col min="14120" max="14120" width="2.08984375" style="96" customWidth="1"/>
    <col min="14121" max="14121" width="18.453125" style="96" customWidth="1"/>
    <col min="14122" max="14122" width="20.453125" style="96" customWidth="1"/>
    <col min="14123" max="14123" width="22.453125" style="96" customWidth="1"/>
    <col min="14124" max="14124" width="23.90625" style="96" customWidth="1"/>
    <col min="14125" max="14125" width="20.90625" style="96" customWidth="1"/>
    <col min="14126" max="14126" width="9.453125" style="96" customWidth="1"/>
    <col min="14127" max="14127" width="27.08984375" style="96" customWidth="1"/>
    <col min="14128" max="14128" width="16.1796875" style="96" customWidth="1"/>
    <col min="14129" max="14337" width="7.90625" style="96"/>
    <col min="14338" max="14338" width="2.6328125" style="96" customWidth="1"/>
    <col min="14339" max="14339" width="5.90625" style="96" customWidth="1"/>
    <col min="14340" max="14340" width="5.6328125" style="96" customWidth="1"/>
    <col min="14341" max="14344" width="2.6328125" style="96" customWidth="1"/>
    <col min="14345" max="14345" width="8.54296875" style="96" customWidth="1"/>
    <col min="14346" max="14346" width="2.6328125" style="96" customWidth="1"/>
    <col min="14347" max="14347" width="31.453125" style="96" customWidth="1"/>
    <col min="14348" max="14350" width="0" style="96" hidden="1" customWidth="1"/>
    <col min="14351" max="14351" width="24.36328125" style="96" customWidth="1"/>
    <col min="14352" max="14352" width="17.7265625" style="96" customWidth="1"/>
    <col min="14353" max="14353" width="19.81640625" style="96" customWidth="1"/>
    <col min="14354" max="14354" width="20.90625" style="96" customWidth="1"/>
    <col min="14355" max="14355" width="16.1796875" style="96" customWidth="1"/>
    <col min="14356" max="14356" width="16.81640625" style="96" customWidth="1"/>
    <col min="14357" max="14357" width="15.81640625" style="96" customWidth="1"/>
    <col min="14358" max="14358" width="18.453125" style="96" customWidth="1"/>
    <col min="14359" max="14359" width="19.90625" style="96" customWidth="1"/>
    <col min="14360" max="14360" width="23.453125" style="96" customWidth="1"/>
    <col min="14361" max="14361" width="19.90625" style="96" customWidth="1"/>
    <col min="14362" max="14362" width="17.1796875" style="96" customWidth="1"/>
    <col min="14363" max="14364" width="24.90625" style="96" customWidth="1"/>
    <col min="14365" max="14365" width="21.7265625" style="96" customWidth="1"/>
    <col min="14366" max="14366" width="0" style="96" hidden="1" customWidth="1"/>
    <col min="14367" max="14367" width="24.26953125" style="96" customWidth="1"/>
    <col min="14368" max="14368" width="21.26953125" style="96" customWidth="1"/>
    <col min="14369" max="14369" width="23.90625" style="96" customWidth="1"/>
    <col min="14370" max="14370" width="21.6328125" style="96" customWidth="1"/>
    <col min="14371" max="14371" width="15.453125" style="96" customWidth="1"/>
    <col min="14372" max="14375" width="0" style="96" hidden="1" customWidth="1"/>
    <col min="14376" max="14376" width="2.08984375" style="96" customWidth="1"/>
    <col min="14377" max="14377" width="18.453125" style="96" customWidth="1"/>
    <col min="14378" max="14378" width="20.453125" style="96" customWidth="1"/>
    <col min="14379" max="14379" width="22.453125" style="96" customWidth="1"/>
    <col min="14380" max="14380" width="23.90625" style="96" customWidth="1"/>
    <col min="14381" max="14381" width="20.90625" style="96" customWidth="1"/>
    <col min="14382" max="14382" width="9.453125" style="96" customWidth="1"/>
    <col min="14383" max="14383" width="27.08984375" style="96" customWidth="1"/>
    <col min="14384" max="14384" width="16.1796875" style="96" customWidth="1"/>
    <col min="14385" max="14593" width="7.90625" style="96"/>
    <col min="14594" max="14594" width="2.6328125" style="96" customWidth="1"/>
    <col min="14595" max="14595" width="5.90625" style="96" customWidth="1"/>
    <col min="14596" max="14596" width="5.6328125" style="96" customWidth="1"/>
    <col min="14597" max="14600" width="2.6328125" style="96" customWidth="1"/>
    <col min="14601" max="14601" width="8.54296875" style="96" customWidth="1"/>
    <col min="14602" max="14602" width="2.6328125" style="96" customWidth="1"/>
    <col min="14603" max="14603" width="31.453125" style="96" customWidth="1"/>
    <col min="14604" max="14606" width="0" style="96" hidden="1" customWidth="1"/>
    <col min="14607" max="14607" width="24.36328125" style="96" customWidth="1"/>
    <col min="14608" max="14608" width="17.7265625" style="96" customWidth="1"/>
    <col min="14609" max="14609" width="19.81640625" style="96" customWidth="1"/>
    <col min="14610" max="14610" width="20.90625" style="96" customWidth="1"/>
    <col min="14611" max="14611" width="16.1796875" style="96" customWidth="1"/>
    <col min="14612" max="14612" width="16.81640625" style="96" customWidth="1"/>
    <col min="14613" max="14613" width="15.81640625" style="96" customWidth="1"/>
    <col min="14614" max="14614" width="18.453125" style="96" customWidth="1"/>
    <col min="14615" max="14615" width="19.90625" style="96" customWidth="1"/>
    <col min="14616" max="14616" width="23.453125" style="96" customWidth="1"/>
    <col min="14617" max="14617" width="19.90625" style="96" customWidth="1"/>
    <col min="14618" max="14618" width="17.1796875" style="96" customWidth="1"/>
    <col min="14619" max="14620" width="24.90625" style="96" customWidth="1"/>
    <col min="14621" max="14621" width="21.7265625" style="96" customWidth="1"/>
    <col min="14622" max="14622" width="0" style="96" hidden="1" customWidth="1"/>
    <col min="14623" max="14623" width="24.26953125" style="96" customWidth="1"/>
    <col min="14624" max="14624" width="21.26953125" style="96" customWidth="1"/>
    <col min="14625" max="14625" width="23.90625" style="96" customWidth="1"/>
    <col min="14626" max="14626" width="21.6328125" style="96" customWidth="1"/>
    <col min="14627" max="14627" width="15.453125" style="96" customWidth="1"/>
    <col min="14628" max="14631" width="0" style="96" hidden="1" customWidth="1"/>
    <col min="14632" max="14632" width="2.08984375" style="96" customWidth="1"/>
    <col min="14633" max="14633" width="18.453125" style="96" customWidth="1"/>
    <col min="14634" max="14634" width="20.453125" style="96" customWidth="1"/>
    <col min="14635" max="14635" width="22.453125" style="96" customWidth="1"/>
    <col min="14636" max="14636" width="23.90625" style="96" customWidth="1"/>
    <col min="14637" max="14637" width="20.90625" style="96" customWidth="1"/>
    <col min="14638" max="14638" width="9.453125" style="96" customWidth="1"/>
    <col min="14639" max="14639" width="27.08984375" style="96" customWidth="1"/>
    <col min="14640" max="14640" width="16.1796875" style="96" customWidth="1"/>
    <col min="14641" max="14849" width="7.90625" style="96"/>
    <col min="14850" max="14850" width="2.6328125" style="96" customWidth="1"/>
    <col min="14851" max="14851" width="5.90625" style="96" customWidth="1"/>
    <col min="14852" max="14852" width="5.6328125" style="96" customWidth="1"/>
    <col min="14853" max="14856" width="2.6328125" style="96" customWidth="1"/>
    <col min="14857" max="14857" width="8.54296875" style="96" customWidth="1"/>
    <col min="14858" max="14858" width="2.6328125" style="96" customWidth="1"/>
    <col min="14859" max="14859" width="31.453125" style="96" customWidth="1"/>
    <col min="14860" max="14862" width="0" style="96" hidden="1" customWidth="1"/>
    <col min="14863" max="14863" width="24.36328125" style="96" customWidth="1"/>
    <col min="14864" max="14864" width="17.7265625" style="96" customWidth="1"/>
    <col min="14865" max="14865" width="19.81640625" style="96" customWidth="1"/>
    <col min="14866" max="14866" width="20.90625" style="96" customWidth="1"/>
    <col min="14867" max="14867" width="16.1796875" style="96" customWidth="1"/>
    <col min="14868" max="14868" width="16.81640625" style="96" customWidth="1"/>
    <col min="14869" max="14869" width="15.81640625" style="96" customWidth="1"/>
    <col min="14870" max="14870" width="18.453125" style="96" customWidth="1"/>
    <col min="14871" max="14871" width="19.90625" style="96" customWidth="1"/>
    <col min="14872" max="14872" width="23.453125" style="96" customWidth="1"/>
    <col min="14873" max="14873" width="19.90625" style="96" customWidth="1"/>
    <col min="14874" max="14874" width="17.1796875" style="96" customWidth="1"/>
    <col min="14875" max="14876" width="24.90625" style="96" customWidth="1"/>
    <col min="14877" max="14877" width="21.7265625" style="96" customWidth="1"/>
    <col min="14878" max="14878" width="0" style="96" hidden="1" customWidth="1"/>
    <col min="14879" max="14879" width="24.26953125" style="96" customWidth="1"/>
    <col min="14880" max="14880" width="21.26953125" style="96" customWidth="1"/>
    <col min="14881" max="14881" width="23.90625" style="96" customWidth="1"/>
    <col min="14882" max="14882" width="21.6328125" style="96" customWidth="1"/>
    <col min="14883" max="14883" width="15.453125" style="96" customWidth="1"/>
    <col min="14884" max="14887" width="0" style="96" hidden="1" customWidth="1"/>
    <col min="14888" max="14888" width="2.08984375" style="96" customWidth="1"/>
    <col min="14889" max="14889" width="18.453125" style="96" customWidth="1"/>
    <col min="14890" max="14890" width="20.453125" style="96" customWidth="1"/>
    <col min="14891" max="14891" width="22.453125" style="96" customWidth="1"/>
    <col min="14892" max="14892" width="23.90625" style="96" customWidth="1"/>
    <col min="14893" max="14893" width="20.90625" style="96" customWidth="1"/>
    <col min="14894" max="14894" width="9.453125" style="96" customWidth="1"/>
    <col min="14895" max="14895" width="27.08984375" style="96" customWidth="1"/>
    <col min="14896" max="14896" width="16.1796875" style="96" customWidth="1"/>
    <col min="14897" max="15105" width="7.90625" style="96"/>
    <col min="15106" max="15106" width="2.6328125" style="96" customWidth="1"/>
    <col min="15107" max="15107" width="5.90625" style="96" customWidth="1"/>
    <col min="15108" max="15108" width="5.6328125" style="96" customWidth="1"/>
    <col min="15109" max="15112" width="2.6328125" style="96" customWidth="1"/>
    <col min="15113" max="15113" width="8.54296875" style="96" customWidth="1"/>
    <col min="15114" max="15114" width="2.6328125" style="96" customWidth="1"/>
    <col min="15115" max="15115" width="31.453125" style="96" customWidth="1"/>
    <col min="15116" max="15118" width="0" style="96" hidden="1" customWidth="1"/>
    <col min="15119" max="15119" width="24.36328125" style="96" customWidth="1"/>
    <col min="15120" max="15120" width="17.7265625" style="96" customWidth="1"/>
    <col min="15121" max="15121" width="19.81640625" style="96" customWidth="1"/>
    <col min="15122" max="15122" width="20.90625" style="96" customWidth="1"/>
    <col min="15123" max="15123" width="16.1796875" style="96" customWidth="1"/>
    <col min="15124" max="15124" width="16.81640625" style="96" customWidth="1"/>
    <col min="15125" max="15125" width="15.81640625" style="96" customWidth="1"/>
    <col min="15126" max="15126" width="18.453125" style="96" customWidth="1"/>
    <col min="15127" max="15127" width="19.90625" style="96" customWidth="1"/>
    <col min="15128" max="15128" width="23.453125" style="96" customWidth="1"/>
    <col min="15129" max="15129" width="19.90625" style="96" customWidth="1"/>
    <col min="15130" max="15130" width="17.1796875" style="96" customWidth="1"/>
    <col min="15131" max="15132" width="24.90625" style="96" customWidth="1"/>
    <col min="15133" max="15133" width="21.7265625" style="96" customWidth="1"/>
    <col min="15134" max="15134" width="0" style="96" hidden="1" customWidth="1"/>
    <col min="15135" max="15135" width="24.26953125" style="96" customWidth="1"/>
    <col min="15136" max="15136" width="21.26953125" style="96" customWidth="1"/>
    <col min="15137" max="15137" width="23.90625" style="96" customWidth="1"/>
    <col min="15138" max="15138" width="21.6328125" style="96" customWidth="1"/>
    <col min="15139" max="15139" width="15.453125" style="96" customWidth="1"/>
    <col min="15140" max="15143" width="0" style="96" hidden="1" customWidth="1"/>
    <col min="15144" max="15144" width="2.08984375" style="96" customWidth="1"/>
    <col min="15145" max="15145" width="18.453125" style="96" customWidth="1"/>
    <col min="15146" max="15146" width="20.453125" style="96" customWidth="1"/>
    <col min="15147" max="15147" width="22.453125" style="96" customWidth="1"/>
    <col min="15148" max="15148" width="23.90625" style="96" customWidth="1"/>
    <col min="15149" max="15149" width="20.90625" style="96" customWidth="1"/>
    <col min="15150" max="15150" width="9.453125" style="96" customWidth="1"/>
    <col min="15151" max="15151" width="27.08984375" style="96" customWidth="1"/>
    <col min="15152" max="15152" width="16.1796875" style="96" customWidth="1"/>
    <col min="15153" max="15361" width="7.90625" style="96"/>
    <col min="15362" max="15362" width="2.6328125" style="96" customWidth="1"/>
    <col min="15363" max="15363" width="5.90625" style="96" customWidth="1"/>
    <col min="15364" max="15364" width="5.6328125" style="96" customWidth="1"/>
    <col min="15365" max="15368" width="2.6328125" style="96" customWidth="1"/>
    <col min="15369" max="15369" width="8.54296875" style="96" customWidth="1"/>
    <col min="15370" max="15370" width="2.6328125" style="96" customWidth="1"/>
    <col min="15371" max="15371" width="31.453125" style="96" customWidth="1"/>
    <col min="15372" max="15374" width="0" style="96" hidden="1" customWidth="1"/>
    <col min="15375" max="15375" width="24.36328125" style="96" customWidth="1"/>
    <col min="15376" max="15376" width="17.7265625" style="96" customWidth="1"/>
    <col min="15377" max="15377" width="19.81640625" style="96" customWidth="1"/>
    <col min="15378" max="15378" width="20.90625" style="96" customWidth="1"/>
    <col min="15379" max="15379" width="16.1796875" style="96" customWidth="1"/>
    <col min="15380" max="15380" width="16.81640625" style="96" customWidth="1"/>
    <col min="15381" max="15381" width="15.81640625" style="96" customWidth="1"/>
    <col min="15382" max="15382" width="18.453125" style="96" customWidth="1"/>
    <col min="15383" max="15383" width="19.90625" style="96" customWidth="1"/>
    <col min="15384" max="15384" width="23.453125" style="96" customWidth="1"/>
    <col min="15385" max="15385" width="19.90625" style="96" customWidth="1"/>
    <col min="15386" max="15386" width="17.1796875" style="96" customWidth="1"/>
    <col min="15387" max="15388" width="24.90625" style="96" customWidth="1"/>
    <col min="15389" max="15389" width="21.7265625" style="96" customWidth="1"/>
    <col min="15390" max="15390" width="0" style="96" hidden="1" customWidth="1"/>
    <col min="15391" max="15391" width="24.26953125" style="96" customWidth="1"/>
    <col min="15392" max="15392" width="21.26953125" style="96" customWidth="1"/>
    <col min="15393" max="15393" width="23.90625" style="96" customWidth="1"/>
    <col min="15394" max="15394" width="21.6328125" style="96" customWidth="1"/>
    <col min="15395" max="15395" width="15.453125" style="96" customWidth="1"/>
    <col min="15396" max="15399" width="0" style="96" hidden="1" customWidth="1"/>
    <col min="15400" max="15400" width="2.08984375" style="96" customWidth="1"/>
    <col min="15401" max="15401" width="18.453125" style="96" customWidth="1"/>
    <col min="15402" max="15402" width="20.453125" style="96" customWidth="1"/>
    <col min="15403" max="15403" width="22.453125" style="96" customWidth="1"/>
    <col min="15404" max="15404" width="23.90625" style="96" customWidth="1"/>
    <col min="15405" max="15405" width="20.90625" style="96" customWidth="1"/>
    <col min="15406" max="15406" width="9.453125" style="96" customWidth="1"/>
    <col min="15407" max="15407" width="27.08984375" style="96" customWidth="1"/>
    <col min="15408" max="15408" width="16.1796875" style="96" customWidth="1"/>
    <col min="15409" max="15617" width="7.90625" style="96"/>
    <col min="15618" max="15618" width="2.6328125" style="96" customWidth="1"/>
    <col min="15619" max="15619" width="5.90625" style="96" customWidth="1"/>
    <col min="15620" max="15620" width="5.6328125" style="96" customWidth="1"/>
    <col min="15621" max="15624" width="2.6328125" style="96" customWidth="1"/>
    <col min="15625" max="15625" width="8.54296875" style="96" customWidth="1"/>
    <col min="15626" max="15626" width="2.6328125" style="96" customWidth="1"/>
    <col min="15627" max="15627" width="31.453125" style="96" customWidth="1"/>
    <col min="15628" max="15630" width="0" style="96" hidden="1" customWidth="1"/>
    <col min="15631" max="15631" width="24.36328125" style="96" customWidth="1"/>
    <col min="15632" max="15632" width="17.7265625" style="96" customWidth="1"/>
    <col min="15633" max="15633" width="19.81640625" style="96" customWidth="1"/>
    <col min="15634" max="15634" width="20.90625" style="96" customWidth="1"/>
    <col min="15635" max="15635" width="16.1796875" style="96" customWidth="1"/>
    <col min="15636" max="15636" width="16.81640625" style="96" customWidth="1"/>
    <col min="15637" max="15637" width="15.81640625" style="96" customWidth="1"/>
    <col min="15638" max="15638" width="18.453125" style="96" customWidth="1"/>
    <col min="15639" max="15639" width="19.90625" style="96" customWidth="1"/>
    <col min="15640" max="15640" width="23.453125" style="96" customWidth="1"/>
    <col min="15641" max="15641" width="19.90625" style="96" customWidth="1"/>
    <col min="15642" max="15642" width="17.1796875" style="96" customWidth="1"/>
    <col min="15643" max="15644" width="24.90625" style="96" customWidth="1"/>
    <col min="15645" max="15645" width="21.7265625" style="96" customWidth="1"/>
    <col min="15646" max="15646" width="0" style="96" hidden="1" customWidth="1"/>
    <col min="15647" max="15647" width="24.26953125" style="96" customWidth="1"/>
    <col min="15648" max="15648" width="21.26953125" style="96" customWidth="1"/>
    <col min="15649" max="15649" width="23.90625" style="96" customWidth="1"/>
    <col min="15650" max="15650" width="21.6328125" style="96" customWidth="1"/>
    <col min="15651" max="15651" width="15.453125" style="96" customWidth="1"/>
    <col min="15652" max="15655" width="0" style="96" hidden="1" customWidth="1"/>
    <col min="15656" max="15656" width="2.08984375" style="96" customWidth="1"/>
    <col min="15657" max="15657" width="18.453125" style="96" customWidth="1"/>
    <col min="15658" max="15658" width="20.453125" style="96" customWidth="1"/>
    <col min="15659" max="15659" width="22.453125" style="96" customWidth="1"/>
    <col min="15660" max="15660" width="23.90625" style="96" customWidth="1"/>
    <col min="15661" max="15661" width="20.90625" style="96" customWidth="1"/>
    <col min="15662" max="15662" width="9.453125" style="96" customWidth="1"/>
    <col min="15663" max="15663" width="27.08984375" style="96" customWidth="1"/>
    <col min="15664" max="15664" width="16.1796875" style="96" customWidth="1"/>
    <col min="15665" max="15873" width="7.90625" style="96"/>
    <col min="15874" max="15874" width="2.6328125" style="96" customWidth="1"/>
    <col min="15875" max="15875" width="5.90625" style="96" customWidth="1"/>
    <col min="15876" max="15876" width="5.6328125" style="96" customWidth="1"/>
    <col min="15877" max="15880" width="2.6328125" style="96" customWidth="1"/>
    <col min="15881" max="15881" width="8.54296875" style="96" customWidth="1"/>
    <col min="15882" max="15882" width="2.6328125" style="96" customWidth="1"/>
    <col min="15883" max="15883" width="31.453125" style="96" customWidth="1"/>
    <col min="15884" max="15886" width="0" style="96" hidden="1" customWidth="1"/>
    <col min="15887" max="15887" width="24.36328125" style="96" customWidth="1"/>
    <col min="15888" max="15888" width="17.7265625" style="96" customWidth="1"/>
    <col min="15889" max="15889" width="19.81640625" style="96" customWidth="1"/>
    <col min="15890" max="15890" width="20.90625" style="96" customWidth="1"/>
    <col min="15891" max="15891" width="16.1796875" style="96" customWidth="1"/>
    <col min="15892" max="15892" width="16.81640625" style="96" customWidth="1"/>
    <col min="15893" max="15893" width="15.81640625" style="96" customWidth="1"/>
    <col min="15894" max="15894" width="18.453125" style="96" customWidth="1"/>
    <col min="15895" max="15895" width="19.90625" style="96" customWidth="1"/>
    <col min="15896" max="15896" width="23.453125" style="96" customWidth="1"/>
    <col min="15897" max="15897" width="19.90625" style="96" customWidth="1"/>
    <col min="15898" max="15898" width="17.1796875" style="96" customWidth="1"/>
    <col min="15899" max="15900" width="24.90625" style="96" customWidth="1"/>
    <col min="15901" max="15901" width="21.7265625" style="96" customWidth="1"/>
    <col min="15902" max="15902" width="0" style="96" hidden="1" customWidth="1"/>
    <col min="15903" max="15903" width="24.26953125" style="96" customWidth="1"/>
    <col min="15904" max="15904" width="21.26953125" style="96" customWidth="1"/>
    <col min="15905" max="15905" width="23.90625" style="96" customWidth="1"/>
    <col min="15906" max="15906" width="21.6328125" style="96" customWidth="1"/>
    <col min="15907" max="15907" width="15.453125" style="96" customWidth="1"/>
    <col min="15908" max="15911" width="0" style="96" hidden="1" customWidth="1"/>
    <col min="15912" max="15912" width="2.08984375" style="96" customWidth="1"/>
    <col min="15913" max="15913" width="18.453125" style="96" customWidth="1"/>
    <col min="15914" max="15914" width="20.453125" style="96" customWidth="1"/>
    <col min="15915" max="15915" width="22.453125" style="96" customWidth="1"/>
    <col min="15916" max="15916" width="23.90625" style="96" customWidth="1"/>
    <col min="15917" max="15917" width="20.90625" style="96" customWidth="1"/>
    <col min="15918" max="15918" width="9.453125" style="96" customWidth="1"/>
    <col min="15919" max="15919" width="27.08984375" style="96" customWidth="1"/>
    <col min="15920" max="15920" width="16.1796875" style="96" customWidth="1"/>
    <col min="15921" max="16129" width="7.90625" style="96"/>
    <col min="16130" max="16130" width="2.6328125" style="96" customWidth="1"/>
    <col min="16131" max="16131" width="5.90625" style="96" customWidth="1"/>
    <col min="16132" max="16132" width="5.6328125" style="96" customWidth="1"/>
    <col min="16133" max="16136" width="2.6328125" style="96" customWidth="1"/>
    <col min="16137" max="16137" width="8.54296875" style="96" customWidth="1"/>
    <col min="16138" max="16138" width="2.6328125" style="96" customWidth="1"/>
    <col min="16139" max="16139" width="31.453125" style="96" customWidth="1"/>
    <col min="16140" max="16142" width="0" style="96" hidden="1" customWidth="1"/>
    <col min="16143" max="16143" width="24.36328125" style="96" customWidth="1"/>
    <col min="16144" max="16144" width="17.7265625" style="96" customWidth="1"/>
    <col min="16145" max="16145" width="19.81640625" style="96" customWidth="1"/>
    <col min="16146" max="16146" width="20.90625" style="96" customWidth="1"/>
    <col min="16147" max="16147" width="16.1796875" style="96" customWidth="1"/>
    <col min="16148" max="16148" width="16.81640625" style="96" customWidth="1"/>
    <col min="16149" max="16149" width="15.81640625" style="96" customWidth="1"/>
    <col min="16150" max="16150" width="18.453125" style="96" customWidth="1"/>
    <col min="16151" max="16151" width="19.90625" style="96" customWidth="1"/>
    <col min="16152" max="16152" width="23.453125" style="96" customWidth="1"/>
    <col min="16153" max="16153" width="19.90625" style="96" customWidth="1"/>
    <col min="16154" max="16154" width="17.1796875" style="96" customWidth="1"/>
    <col min="16155" max="16156" width="24.90625" style="96" customWidth="1"/>
    <col min="16157" max="16157" width="21.7265625" style="96" customWidth="1"/>
    <col min="16158" max="16158" width="0" style="96" hidden="1" customWidth="1"/>
    <col min="16159" max="16159" width="24.26953125" style="96" customWidth="1"/>
    <col min="16160" max="16160" width="21.26953125" style="96" customWidth="1"/>
    <col min="16161" max="16161" width="23.90625" style="96" customWidth="1"/>
    <col min="16162" max="16162" width="21.6328125" style="96" customWidth="1"/>
    <col min="16163" max="16163" width="15.453125" style="96" customWidth="1"/>
    <col min="16164" max="16167" width="0" style="96" hidden="1" customWidth="1"/>
    <col min="16168" max="16168" width="2.08984375" style="96" customWidth="1"/>
    <col min="16169" max="16169" width="18.453125" style="96" customWidth="1"/>
    <col min="16170" max="16170" width="20.453125" style="96" customWidth="1"/>
    <col min="16171" max="16171" width="22.453125" style="96" customWidth="1"/>
    <col min="16172" max="16172" width="23.90625" style="96" customWidth="1"/>
    <col min="16173" max="16173" width="20.90625" style="96" customWidth="1"/>
    <col min="16174" max="16174" width="9.453125" style="96" customWidth="1"/>
    <col min="16175" max="16175" width="27.08984375" style="96" customWidth="1"/>
    <col min="16176" max="16176" width="16.1796875" style="96" customWidth="1"/>
    <col min="16177" max="16384" width="7.90625" style="96"/>
  </cols>
  <sheetData>
    <row r="1" spans="1:48" ht="18" customHeight="1" x14ac:dyDescent="0.35">
      <c r="A1" s="735" t="s">
        <v>373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5"/>
      <c r="O1" s="735"/>
      <c r="P1" s="735"/>
      <c r="Q1" s="735"/>
      <c r="R1" s="735"/>
      <c r="S1" s="735"/>
      <c r="T1" s="735"/>
      <c r="U1" s="735"/>
      <c r="V1" s="735"/>
      <c r="W1" s="735"/>
      <c r="X1" s="735"/>
      <c r="Y1" s="735"/>
      <c r="Z1" s="735"/>
      <c r="AA1" s="735"/>
      <c r="AB1" s="735"/>
      <c r="AC1" s="95"/>
      <c r="AD1" s="95"/>
      <c r="AF1" s="97"/>
    </row>
    <row r="2" spans="1:48" ht="25.5" customHeight="1" x14ac:dyDescent="0.35">
      <c r="A2" s="736" t="s">
        <v>374</v>
      </c>
      <c r="B2" s="736"/>
      <c r="C2" s="736"/>
      <c r="D2" s="736"/>
      <c r="E2" s="736"/>
      <c r="F2" s="736"/>
      <c r="G2" s="736"/>
      <c r="H2" s="736"/>
      <c r="I2" s="736"/>
      <c r="J2" s="736"/>
      <c r="K2" s="736"/>
      <c r="L2" s="736"/>
      <c r="M2" s="736"/>
      <c r="N2" s="736"/>
      <c r="O2" s="736"/>
      <c r="P2" s="736"/>
      <c r="Q2" s="736"/>
      <c r="R2" s="736"/>
      <c r="S2" s="736"/>
      <c r="T2" s="736"/>
      <c r="U2" s="736"/>
      <c r="V2" s="736"/>
      <c r="W2" s="736"/>
      <c r="X2" s="736"/>
      <c r="Y2" s="736"/>
      <c r="Z2" s="736"/>
      <c r="AA2" s="736"/>
      <c r="AB2" s="736"/>
      <c r="AC2" s="95"/>
      <c r="AD2" s="95"/>
      <c r="AE2" s="97"/>
      <c r="AF2" s="97"/>
      <c r="AG2" s="97"/>
      <c r="AH2" s="105"/>
      <c r="AR2" s="102">
        <f>SUM(AR4-AQ4)</f>
        <v>0</v>
      </c>
    </row>
    <row r="3" spans="1:48" ht="36.75" customHeight="1" x14ac:dyDescent="0.4">
      <c r="A3" s="106"/>
      <c r="B3" s="737">
        <v>2540000</v>
      </c>
      <c r="C3" s="737"/>
      <c r="D3" s="737"/>
      <c r="E3" s="737"/>
      <c r="F3" s="737"/>
      <c r="G3" s="737"/>
      <c r="H3" s="737"/>
      <c r="I3" s="737"/>
      <c r="J3" s="107">
        <f>SUM(O97)</f>
        <v>2540000000</v>
      </c>
      <c r="K3" s="106"/>
      <c r="L3" s="106"/>
      <c r="M3" s="106"/>
      <c r="N3" s="106"/>
      <c r="O3" s="108"/>
      <c r="P3" s="109"/>
      <c r="Q3" s="106"/>
      <c r="R3" s="106"/>
      <c r="S3" s="106"/>
      <c r="T3" s="106"/>
      <c r="U3" s="106"/>
      <c r="V3" s="106"/>
      <c r="W3" s="106"/>
      <c r="X3" s="106"/>
      <c r="Y3" s="110"/>
      <c r="Z3" s="106"/>
      <c r="AA3" s="106"/>
      <c r="AB3" s="106"/>
      <c r="AC3" s="111"/>
      <c r="AD3" s="111"/>
      <c r="AG3" s="96" t="s">
        <v>375</v>
      </c>
      <c r="AN3" s="112"/>
    </row>
    <row r="4" spans="1:48" ht="27.75" customHeight="1" x14ac:dyDescent="0.4">
      <c r="A4" s="113" t="s">
        <v>376</v>
      </c>
      <c r="B4" s="634" t="s">
        <v>376</v>
      </c>
      <c r="C4" s="634" t="s">
        <v>376</v>
      </c>
      <c r="D4" s="634" t="s">
        <v>376</v>
      </c>
      <c r="E4" s="634" t="s">
        <v>376</v>
      </c>
      <c r="F4" s="634" t="s">
        <v>376</v>
      </c>
      <c r="G4" s="634" t="s">
        <v>376</v>
      </c>
      <c r="H4" s="634" t="s">
        <v>376</v>
      </c>
      <c r="I4" s="634" t="s">
        <v>376</v>
      </c>
      <c r="J4" s="635">
        <f>SUM(O12-O97)</f>
        <v>-2540000000</v>
      </c>
      <c r="K4" s="738" t="s">
        <v>377</v>
      </c>
      <c r="L4" s="738" t="s">
        <v>378</v>
      </c>
      <c r="M4" s="738" t="s">
        <v>379</v>
      </c>
      <c r="N4" s="636"/>
      <c r="O4" s="637"/>
      <c r="P4" s="634" t="s">
        <v>376</v>
      </c>
      <c r="Q4" s="634" t="s">
        <v>376</v>
      </c>
      <c r="R4" s="638" t="s">
        <v>380</v>
      </c>
      <c r="S4" s="115"/>
      <c r="T4" s="115"/>
      <c r="U4" s="115"/>
      <c r="V4" s="115"/>
      <c r="W4" s="114"/>
      <c r="X4" s="114"/>
      <c r="Y4" s="116"/>
      <c r="Z4" s="117"/>
      <c r="AA4" s="644"/>
      <c r="AB4" s="740" t="s">
        <v>381</v>
      </c>
      <c r="AC4" s="741"/>
      <c r="AD4" s="741"/>
      <c r="AE4" s="741"/>
      <c r="AF4" s="741"/>
      <c r="AG4" s="645"/>
      <c r="AH4" s="646"/>
      <c r="AI4" s="124"/>
      <c r="AJ4" s="647"/>
      <c r="AK4" s="648"/>
      <c r="AL4" s="647"/>
      <c r="AM4" s="717" t="s">
        <v>382</v>
      </c>
      <c r="AP4" s="97" t="e">
        <f>#REF!+#REF!</f>
        <v>#REF!</v>
      </c>
      <c r="AQ4" s="118">
        <f>SUM(AQ7:AQ102)</f>
        <v>114222227</v>
      </c>
      <c r="AR4" s="118">
        <f>SUM(AR7:AR102)</f>
        <v>114222227</v>
      </c>
      <c r="AS4" s="119">
        <f>SUM(AR4-AQ4)</f>
        <v>0</v>
      </c>
      <c r="AT4" s="120"/>
      <c r="AU4" s="120" t="s">
        <v>383</v>
      </c>
    </row>
    <row r="5" spans="1:48" ht="102.75" customHeight="1" x14ac:dyDescent="0.35">
      <c r="A5" s="121" t="s">
        <v>384</v>
      </c>
      <c r="B5" s="639" t="s">
        <v>385</v>
      </c>
      <c r="C5" s="639" t="s">
        <v>386</v>
      </c>
      <c r="D5" s="639" t="s">
        <v>387</v>
      </c>
      <c r="E5" s="639" t="s">
        <v>388</v>
      </c>
      <c r="F5" s="639" t="s">
        <v>389</v>
      </c>
      <c r="G5" s="639" t="s">
        <v>390</v>
      </c>
      <c r="H5" s="639" t="s">
        <v>391</v>
      </c>
      <c r="I5" s="639" t="s">
        <v>392</v>
      </c>
      <c r="J5" s="639" t="s">
        <v>393</v>
      </c>
      <c r="K5" s="739"/>
      <c r="L5" s="739"/>
      <c r="M5" s="739"/>
      <c r="N5" s="639" t="s">
        <v>394</v>
      </c>
      <c r="O5" s="639" t="s">
        <v>395</v>
      </c>
      <c r="P5" s="639" t="s">
        <v>396</v>
      </c>
      <c r="Q5" s="640" t="s">
        <v>397</v>
      </c>
      <c r="R5" s="639" t="s">
        <v>398</v>
      </c>
      <c r="S5" s="641" t="s">
        <v>399</v>
      </c>
      <c r="T5" s="641" t="s">
        <v>400</v>
      </c>
      <c r="U5" s="641" t="s">
        <v>401</v>
      </c>
      <c r="V5" s="641" t="s">
        <v>402</v>
      </c>
      <c r="W5" s="639" t="s">
        <v>403</v>
      </c>
      <c r="X5" s="639" t="s">
        <v>404</v>
      </c>
      <c r="Y5" s="642" t="s">
        <v>405</v>
      </c>
      <c r="Z5" s="643" t="s">
        <v>406</v>
      </c>
      <c r="AA5" s="639" t="s">
        <v>407</v>
      </c>
      <c r="AB5" s="649" t="s">
        <v>408</v>
      </c>
      <c r="AC5" s="650" t="s">
        <v>409</v>
      </c>
      <c r="AD5" s="650" t="s">
        <v>410</v>
      </c>
      <c r="AE5" s="651" t="s">
        <v>411</v>
      </c>
      <c r="AF5" s="651" t="s">
        <v>412</v>
      </c>
      <c r="AG5" s="651" t="s">
        <v>413</v>
      </c>
      <c r="AH5" s="652" t="s">
        <v>414</v>
      </c>
      <c r="AI5" s="653" t="s">
        <v>415</v>
      </c>
      <c r="AJ5" s="654" t="s">
        <v>416</v>
      </c>
      <c r="AK5" s="648" t="s">
        <v>417</v>
      </c>
      <c r="AL5" s="124" t="s">
        <v>418</v>
      </c>
      <c r="AM5" s="718"/>
      <c r="AN5" s="125"/>
      <c r="AO5" s="655" t="s">
        <v>419</v>
      </c>
      <c r="AP5" s="655" t="s">
        <v>420</v>
      </c>
      <c r="AQ5" s="719" t="s">
        <v>421</v>
      </c>
      <c r="AR5" s="719"/>
    </row>
    <row r="6" spans="1:48" s="149" customFormat="1" ht="19.5" customHeight="1" x14ac:dyDescent="0.35">
      <c r="A6" s="126"/>
      <c r="B6" s="127"/>
      <c r="C6" s="127"/>
      <c r="D6" s="127"/>
      <c r="E6" s="127"/>
      <c r="F6" s="128"/>
      <c r="G6" s="128"/>
      <c r="H6" s="128"/>
      <c r="I6" s="128"/>
      <c r="J6" s="129"/>
      <c r="K6" s="128"/>
      <c r="L6" s="128"/>
      <c r="M6" s="128"/>
      <c r="N6" s="130"/>
      <c r="O6" s="129"/>
      <c r="P6" s="129"/>
      <c r="Q6" s="131"/>
      <c r="R6" s="129"/>
      <c r="S6" s="132"/>
      <c r="T6" s="132"/>
      <c r="U6" s="132"/>
      <c r="V6" s="132"/>
      <c r="W6" s="129"/>
      <c r="X6" s="129"/>
      <c r="Y6" s="133"/>
      <c r="Z6" s="134"/>
      <c r="AA6" s="129"/>
      <c r="AB6" s="135"/>
      <c r="AC6" s="136"/>
      <c r="AD6" s="136"/>
      <c r="AE6" s="137"/>
      <c r="AF6" s="137"/>
      <c r="AG6" s="137"/>
      <c r="AH6" s="138"/>
      <c r="AI6" s="139"/>
      <c r="AJ6" s="140"/>
      <c r="AK6" s="141"/>
      <c r="AL6" s="142"/>
      <c r="AM6" s="143"/>
      <c r="AN6" s="144"/>
      <c r="AO6" s="145"/>
      <c r="AP6" s="145"/>
      <c r="AQ6" s="146"/>
      <c r="AR6" s="147"/>
      <c r="AS6" s="148"/>
      <c r="AV6" s="150"/>
    </row>
    <row r="7" spans="1:48" s="167" customFormat="1" ht="37.5" customHeight="1" x14ac:dyDescent="0.35">
      <c r="A7" s="151" t="s">
        <v>33</v>
      </c>
      <c r="B7" s="152" t="s">
        <v>422</v>
      </c>
      <c r="C7" s="152" t="s">
        <v>423</v>
      </c>
      <c r="D7" s="152"/>
      <c r="E7" s="152"/>
      <c r="F7" s="153"/>
      <c r="G7" s="153"/>
      <c r="H7" s="153"/>
      <c r="I7" s="153"/>
      <c r="J7" s="656" t="s">
        <v>424</v>
      </c>
      <c r="K7" s="154"/>
      <c r="L7" s="154">
        <v>21561938</v>
      </c>
      <c r="M7" s="154"/>
      <c r="N7" s="155">
        <f>SUM(N8)</f>
        <v>39000000</v>
      </c>
      <c r="O7" s="155">
        <f>SUM(O8)</f>
        <v>39000000</v>
      </c>
      <c r="P7" s="155">
        <f t="shared" ref="P7:AH7" si="0">SUM(P8)</f>
        <v>0</v>
      </c>
      <c r="Q7" s="155">
        <f t="shared" si="0"/>
        <v>0</v>
      </c>
      <c r="R7" s="155">
        <f t="shared" si="0"/>
        <v>39000000</v>
      </c>
      <c r="S7" s="155">
        <f t="shared" si="0"/>
        <v>0</v>
      </c>
      <c r="T7" s="155">
        <f t="shared" si="0"/>
        <v>0</v>
      </c>
      <c r="U7" s="155">
        <f t="shared" si="0"/>
        <v>0</v>
      </c>
      <c r="V7" s="155">
        <f t="shared" si="0"/>
        <v>0</v>
      </c>
      <c r="W7" s="155">
        <f t="shared" si="0"/>
        <v>40240000</v>
      </c>
      <c r="X7" s="155">
        <f t="shared" si="0"/>
        <v>0</v>
      </c>
      <c r="Y7" s="155">
        <f t="shared" si="0"/>
        <v>0</v>
      </c>
      <c r="Z7" s="155">
        <f t="shared" si="0"/>
        <v>0</v>
      </c>
      <c r="AA7" s="155">
        <f t="shared" si="0"/>
        <v>-1240000</v>
      </c>
      <c r="AB7" s="155">
        <f t="shared" si="0"/>
        <v>0</v>
      </c>
      <c r="AC7" s="155">
        <f t="shared" si="0"/>
        <v>0</v>
      </c>
      <c r="AD7" s="155">
        <f t="shared" si="0"/>
        <v>0</v>
      </c>
      <c r="AE7" s="155">
        <f t="shared" si="0"/>
        <v>-1240000</v>
      </c>
      <c r="AF7" s="155">
        <f t="shared" si="0"/>
        <v>0</v>
      </c>
      <c r="AG7" s="155">
        <f t="shared" si="0"/>
        <v>-1240000</v>
      </c>
      <c r="AH7" s="155">
        <f t="shared" si="0"/>
        <v>40240000</v>
      </c>
      <c r="AI7" s="156" t="s">
        <v>76</v>
      </c>
      <c r="AJ7" s="157"/>
      <c r="AK7" s="158"/>
      <c r="AL7" s="159" t="e">
        <f>SUM(AE7-AF7-#REF!-#REF!)</f>
        <v>#REF!</v>
      </c>
      <c r="AM7" s="160">
        <f>SUM(AH7-AO7)/(AH7)</f>
        <v>1</v>
      </c>
      <c r="AN7" s="161"/>
      <c r="AO7" s="162"/>
      <c r="AP7" s="163"/>
      <c r="AQ7" s="164"/>
      <c r="AR7" s="165"/>
      <c r="AS7" s="166"/>
      <c r="AV7" s="168"/>
    </row>
    <row r="8" spans="1:48" s="183" customFormat="1" ht="37.5" customHeight="1" x14ac:dyDescent="0.35">
      <c r="A8" s="169"/>
      <c r="B8" s="670" t="s">
        <v>422</v>
      </c>
      <c r="C8" s="670" t="s">
        <v>423</v>
      </c>
      <c r="D8" s="670" t="s">
        <v>425</v>
      </c>
      <c r="E8" s="670"/>
      <c r="F8" s="671"/>
      <c r="G8" s="671"/>
      <c r="H8" s="671"/>
      <c r="I8" s="671"/>
      <c r="J8" s="657" t="s">
        <v>426</v>
      </c>
      <c r="K8" s="170"/>
      <c r="L8" s="170"/>
      <c r="M8" s="170"/>
      <c r="N8" s="171">
        <f>SUM(N9+N10)</f>
        <v>39000000</v>
      </c>
      <c r="O8" s="172">
        <f>SUM(O9:O10)</f>
        <v>39000000</v>
      </c>
      <c r="P8" s="172">
        <f>SUM(P9:P10)</f>
        <v>0</v>
      </c>
      <c r="Q8" s="172">
        <f t="shared" ref="Q8:AH8" si="1">SUM(Q9:Q10)</f>
        <v>0</v>
      </c>
      <c r="R8" s="172">
        <f t="shared" si="1"/>
        <v>39000000</v>
      </c>
      <c r="S8" s="172">
        <f t="shared" si="1"/>
        <v>0</v>
      </c>
      <c r="T8" s="172">
        <f t="shared" si="1"/>
        <v>0</v>
      </c>
      <c r="U8" s="172">
        <f t="shared" si="1"/>
        <v>0</v>
      </c>
      <c r="V8" s="172">
        <f t="shared" si="1"/>
        <v>0</v>
      </c>
      <c r="W8" s="172">
        <f t="shared" si="1"/>
        <v>40240000</v>
      </c>
      <c r="X8" s="172">
        <f t="shared" si="1"/>
        <v>0</v>
      </c>
      <c r="Y8" s="172">
        <f t="shared" si="1"/>
        <v>0</v>
      </c>
      <c r="Z8" s="172">
        <f t="shared" si="1"/>
        <v>0</v>
      </c>
      <c r="AA8" s="172">
        <f t="shared" si="1"/>
        <v>-1240000</v>
      </c>
      <c r="AB8" s="172">
        <f t="shared" si="1"/>
        <v>0</v>
      </c>
      <c r="AC8" s="172">
        <f t="shared" si="1"/>
        <v>0</v>
      </c>
      <c r="AD8" s="172">
        <f t="shared" si="1"/>
        <v>0</v>
      </c>
      <c r="AE8" s="172">
        <f t="shared" si="1"/>
        <v>-1240000</v>
      </c>
      <c r="AF8" s="172">
        <f t="shared" si="1"/>
        <v>0</v>
      </c>
      <c r="AG8" s="172">
        <f t="shared" si="1"/>
        <v>-1240000</v>
      </c>
      <c r="AH8" s="172">
        <f t="shared" si="1"/>
        <v>40240000</v>
      </c>
      <c r="AI8" s="173"/>
      <c r="AJ8" s="174"/>
      <c r="AK8" s="175"/>
      <c r="AL8" s="176"/>
      <c r="AM8" s="177"/>
      <c r="AN8" s="178"/>
      <c r="AO8" s="179"/>
      <c r="AP8" s="180"/>
      <c r="AQ8" s="181"/>
      <c r="AR8" s="182"/>
      <c r="AS8" s="103"/>
      <c r="AV8" s="104"/>
    </row>
    <row r="9" spans="1:48" s="183" customFormat="1" ht="35.25" customHeight="1" x14ac:dyDescent="0.35">
      <c r="A9" s="169" t="s">
        <v>33</v>
      </c>
      <c r="B9" s="672" t="s">
        <v>422</v>
      </c>
      <c r="C9" s="672" t="s">
        <v>423</v>
      </c>
      <c r="D9" s="672" t="s">
        <v>425</v>
      </c>
      <c r="E9" s="672" t="s">
        <v>427</v>
      </c>
      <c r="F9" s="673"/>
      <c r="G9" s="673"/>
      <c r="H9" s="673"/>
      <c r="I9" s="673"/>
      <c r="J9" s="658" t="s">
        <v>428</v>
      </c>
      <c r="K9" s="184"/>
      <c r="L9" s="184"/>
      <c r="M9" s="184"/>
      <c r="N9" s="185">
        <f>SUM(O9)</f>
        <v>38000000</v>
      </c>
      <c r="O9" s="186">
        <v>38000000</v>
      </c>
      <c r="P9" s="186"/>
      <c r="Q9" s="186"/>
      <c r="R9" s="187">
        <f>SUM(O9+P9-Q9)</f>
        <v>38000000</v>
      </c>
      <c r="S9" s="186"/>
      <c r="T9" s="188"/>
      <c r="U9" s="186"/>
      <c r="V9" s="186"/>
      <c r="W9" s="186">
        <v>39240000</v>
      </c>
      <c r="X9" s="186"/>
      <c r="Y9" s="189"/>
      <c r="Z9" s="190"/>
      <c r="AA9" s="191">
        <f>SUM(R9-S9-U9-W9-X9-Y9-Z9)</f>
        <v>-1240000</v>
      </c>
      <c r="AB9" s="192"/>
      <c r="AC9" s="192"/>
      <c r="AD9" s="191"/>
      <c r="AE9" s="190">
        <f>SUM(AA9-AC9)</f>
        <v>-1240000</v>
      </c>
      <c r="AF9" s="190"/>
      <c r="AG9" s="193">
        <f>SUM(AE9-AF9)</f>
        <v>-1240000</v>
      </c>
      <c r="AH9" s="194">
        <f>SUM(S9+U9+W9+Z9+X9+AC9)</f>
        <v>39240000</v>
      </c>
      <c r="AI9" s="173" t="s">
        <v>76</v>
      </c>
      <c r="AJ9" s="174"/>
      <c r="AK9" s="175"/>
      <c r="AL9" s="176" t="e">
        <f>SUM(AE9-AF9-#REF!-#REF!)</f>
        <v>#REF!</v>
      </c>
      <c r="AM9" s="177">
        <f>SUM(AH9-AO9)/(AH9)</f>
        <v>1</v>
      </c>
      <c r="AN9" s="195"/>
      <c r="AO9" s="179"/>
      <c r="AP9" s="196"/>
      <c r="AQ9" s="181"/>
      <c r="AR9" s="182"/>
      <c r="AS9" s="103"/>
      <c r="AV9" s="104"/>
    </row>
    <row r="10" spans="1:48" s="183" customFormat="1" ht="50.25" customHeight="1" x14ac:dyDescent="0.35">
      <c r="A10" s="169"/>
      <c r="B10" s="672" t="s">
        <v>422</v>
      </c>
      <c r="C10" s="672" t="s">
        <v>423</v>
      </c>
      <c r="D10" s="672" t="s">
        <v>425</v>
      </c>
      <c r="E10" s="672" t="s">
        <v>429</v>
      </c>
      <c r="F10" s="673"/>
      <c r="G10" s="673"/>
      <c r="H10" s="673"/>
      <c r="I10" s="673"/>
      <c r="J10" s="658" t="s">
        <v>430</v>
      </c>
      <c r="K10" s="184"/>
      <c r="L10" s="184"/>
      <c r="M10" s="184"/>
      <c r="N10" s="185">
        <f>SUM(O10)</f>
        <v>1000000</v>
      </c>
      <c r="O10" s="186">
        <v>1000000</v>
      </c>
      <c r="P10" s="186"/>
      <c r="Q10" s="186"/>
      <c r="R10" s="187">
        <f>SUM(O10+P10-Q10)</f>
        <v>1000000</v>
      </c>
      <c r="S10" s="186"/>
      <c r="T10" s="188"/>
      <c r="U10" s="186"/>
      <c r="V10" s="186"/>
      <c r="W10" s="186">
        <v>1000000</v>
      </c>
      <c r="X10" s="186"/>
      <c r="Y10" s="189"/>
      <c r="Z10" s="190"/>
      <c r="AA10" s="191">
        <f>SUM(R10-S10-U10-W10-X10-Y10-Z10)</f>
        <v>0</v>
      </c>
      <c r="AB10" s="192"/>
      <c r="AC10" s="192"/>
      <c r="AD10" s="191"/>
      <c r="AE10" s="190">
        <f>SUM(AA10-AC10)</f>
        <v>0</v>
      </c>
      <c r="AF10" s="190"/>
      <c r="AG10" s="190">
        <f>SUM(AE10-AF10)</f>
        <v>0</v>
      </c>
      <c r="AH10" s="194">
        <f>SUM(S10+U10+W10+Z10+X10+AC10)</f>
        <v>1000000</v>
      </c>
      <c r="AI10" s="173" t="s">
        <v>76</v>
      </c>
      <c r="AJ10" s="174"/>
      <c r="AK10" s="175"/>
      <c r="AL10" s="176" t="e">
        <f>SUM(AE10-AF10-#REF!-#REF!)</f>
        <v>#REF!</v>
      </c>
      <c r="AM10" s="177">
        <f>SUM(AH10-AO10)/(AH10)</f>
        <v>1</v>
      </c>
      <c r="AN10" s="195"/>
      <c r="AO10" s="179"/>
      <c r="AP10" s="196"/>
      <c r="AQ10" s="181"/>
      <c r="AR10" s="197"/>
      <c r="AS10" s="103"/>
      <c r="AV10" s="104"/>
    </row>
    <row r="11" spans="1:48" s="98" customFormat="1" ht="44.25" customHeight="1" x14ac:dyDescent="0.35">
      <c r="A11" s="198" t="s">
        <v>33</v>
      </c>
      <c r="B11" s="674"/>
      <c r="C11" s="674"/>
      <c r="D11" s="674"/>
      <c r="E11" s="675"/>
      <c r="F11" s="675"/>
      <c r="G11" s="675"/>
      <c r="H11" s="675"/>
      <c r="I11" s="675"/>
      <c r="J11" s="656"/>
      <c r="K11" s="199"/>
      <c r="L11" s="199"/>
      <c r="M11" s="199"/>
      <c r="N11" s="199"/>
      <c r="O11" s="200"/>
      <c r="P11" s="200"/>
      <c r="Q11" s="200"/>
      <c r="R11" s="200"/>
      <c r="S11" s="200"/>
      <c r="T11" s="200"/>
      <c r="U11" s="200"/>
      <c r="V11" s="200"/>
      <c r="W11" s="200"/>
      <c r="X11" s="201"/>
      <c r="Y11" s="202"/>
      <c r="Z11" s="202"/>
      <c r="AA11" s="203"/>
      <c r="AB11" s="204"/>
      <c r="AC11" s="204"/>
      <c r="AD11" s="204">
        <f t="shared" ref="AD11:AD15" si="2">SUM(AB11-AC11)</f>
        <v>0</v>
      </c>
      <c r="AE11" s="205">
        <f>SUM(AE7:AE9)</f>
        <v>-3720000</v>
      </c>
      <c r="AF11" s="205"/>
      <c r="AG11" s="205">
        <f>SUM(AG7:AG9)</f>
        <v>-3720000</v>
      </c>
      <c r="AH11" s="157"/>
      <c r="AI11" s="156" t="s">
        <v>76</v>
      </c>
      <c r="AJ11" s="206"/>
      <c r="AK11" s="207"/>
      <c r="AL11" s="208" t="e">
        <f>SUM(AE11-AF11-#REF!+#REF!)</f>
        <v>#REF!</v>
      </c>
      <c r="AM11" s="209" t="e">
        <f>SUM(R11-(AE11+Y11))/R11</f>
        <v>#DIV/0!</v>
      </c>
      <c r="AN11" s="210"/>
      <c r="AO11" s="211"/>
      <c r="AP11" s="212"/>
      <c r="AQ11" s="213"/>
      <c r="AR11" s="213"/>
      <c r="AS11" s="148"/>
      <c r="AV11" s="150"/>
    </row>
    <row r="12" spans="1:48" s="183" customFormat="1" ht="26.25" x14ac:dyDescent="0.35">
      <c r="A12" s="169" t="s">
        <v>33</v>
      </c>
      <c r="B12" s="676">
        <v>2</v>
      </c>
      <c r="C12" s="676">
        <v>0</v>
      </c>
      <c r="D12" s="676">
        <v>4</v>
      </c>
      <c r="E12" s="673"/>
      <c r="F12" s="673"/>
      <c r="G12" s="673"/>
      <c r="H12" s="673"/>
      <c r="I12" s="673"/>
      <c r="J12" s="659" t="s">
        <v>431</v>
      </c>
      <c r="K12" s="215"/>
      <c r="L12" s="215"/>
      <c r="M12" s="215"/>
      <c r="N12" s="215"/>
      <c r="O12" s="216"/>
      <c r="P12" s="187"/>
      <c r="Q12" s="187"/>
      <c r="R12" s="187"/>
      <c r="S12" s="186"/>
      <c r="T12" s="188"/>
      <c r="U12" s="186"/>
      <c r="V12" s="186"/>
      <c r="W12" s="186"/>
      <c r="X12" s="186"/>
      <c r="Y12" s="189"/>
      <c r="Z12" s="190"/>
      <c r="AA12" s="191"/>
      <c r="AB12" s="191"/>
      <c r="AC12" s="191"/>
      <c r="AD12" s="191">
        <f t="shared" si="2"/>
        <v>0</v>
      </c>
      <c r="AE12" s="190"/>
      <c r="AF12" s="190"/>
      <c r="AG12" s="190"/>
      <c r="AH12" s="217"/>
      <c r="AI12" s="218"/>
      <c r="AJ12" s="219"/>
      <c r="AK12" s="220"/>
      <c r="AL12" s="221" t="e">
        <f>SUM(AE12-AF12-#REF!+#REF!)</f>
        <v>#REF!</v>
      </c>
      <c r="AM12" s="222"/>
      <c r="AN12" s="223"/>
      <c r="AO12" s="224"/>
      <c r="AP12" s="225"/>
      <c r="AQ12" s="181"/>
      <c r="AR12" s="181"/>
      <c r="AS12" s="103"/>
      <c r="AV12" s="104"/>
    </row>
    <row r="13" spans="1:48" ht="8.25" customHeight="1" x14ac:dyDescent="0.35">
      <c r="A13" s="226"/>
      <c r="B13" s="227"/>
      <c r="C13" s="227"/>
      <c r="D13" s="227"/>
      <c r="E13" s="227"/>
      <c r="F13" s="227"/>
      <c r="G13" s="227"/>
      <c r="H13" s="227"/>
      <c r="I13" s="227"/>
      <c r="J13" s="660"/>
      <c r="K13" s="228"/>
      <c r="L13" s="228"/>
      <c r="M13" s="229"/>
      <c r="N13" s="230"/>
      <c r="O13" s="231"/>
      <c r="P13" s="231"/>
      <c r="Q13" s="231"/>
      <c r="R13" s="232"/>
      <c r="S13" s="232"/>
      <c r="T13" s="232"/>
      <c r="U13" s="232"/>
      <c r="V13" s="232"/>
      <c r="W13" s="232"/>
      <c r="X13" s="232"/>
      <c r="Y13" s="232"/>
      <c r="Z13" s="233"/>
      <c r="AA13" s="233"/>
      <c r="AB13" s="233"/>
      <c r="AC13" s="233"/>
      <c r="AD13" s="233"/>
      <c r="AE13" s="233"/>
      <c r="AF13" s="233"/>
      <c r="AG13" s="233"/>
      <c r="AH13" s="234"/>
      <c r="AI13" s="235"/>
      <c r="AJ13" s="236"/>
      <c r="AK13" s="236"/>
      <c r="AL13" s="237"/>
      <c r="AM13" s="235"/>
      <c r="AN13" s="238"/>
      <c r="AO13" s="211"/>
      <c r="AP13" s="239"/>
      <c r="AQ13" s="213"/>
      <c r="AR13" s="213"/>
    </row>
    <row r="14" spans="1:48" ht="8.25" customHeight="1" x14ac:dyDescent="0.35">
      <c r="A14" s="226"/>
      <c r="B14" s="240"/>
      <c r="C14" s="240"/>
      <c r="D14" s="240"/>
      <c r="E14" s="240"/>
      <c r="F14" s="240"/>
      <c r="G14" s="240"/>
      <c r="H14" s="240"/>
      <c r="I14" s="240"/>
      <c r="J14" s="661"/>
      <c r="K14" s="241"/>
      <c r="L14" s="241"/>
      <c r="M14" s="242"/>
      <c r="N14" s="243"/>
      <c r="O14" s="244"/>
      <c r="P14" s="244"/>
      <c r="Q14" s="244"/>
      <c r="R14" s="245"/>
      <c r="S14" s="245"/>
      <c r="T14" s="245"/>
      <c r="U14" s="245"/>
      <c r="V14" s="245"/>
      <c r="W14" s="245"/>
      <c r="X14" s="245"/>
      <c r="Y14" s="245"/>
      <c r="Z14" s="246"/>
      <c r="AA14" s="246"/>
      <c r="AB14" s="246"/>
      <c r="AC14" s="246"/>
      <c r="AD14" s="246"/>
      <c r="AE14" s="246"/>
      <c r="AF14" s="246"/>
      <c r="AG14" s="246"/>
      <c r="AH14" s="234"/>
      <c r="AI14" s="247"/>
      <c r="AJ14" s="245"/>
      <c r="AK14" s="245"/>
      <c r="AL14" s="248"/>
      <c r="AM14" s="247"/>
      <c r="AN14" s="238"/>
      <c r="AO14" s="211"/>
      <c r="AP14" s="239"/>
      <c r="AQ14" s="213"/>
      <c r="AR14" s="213"/>
    </row>
    <row r="15" spans="1:48" s="263" customFormat="1" ht="99" customHeight="1" x14ac:dyDescent="0.5">
      <c r="A15" s="249" t="s">
        <v>33</v>
      </c>
      <c r="B15" s="250" t="s">
        <v>425</v>
      </c>
      <c r="C15" s="250"/>
      <c r="D15" s="250"/>
      <c r="E15" s="250"/>
      <c r="F15" s="250"/>
      <c r="G15" s="250"/>
      <c r="H15" s="250"/>
      <c r="I15" s="250"/>
      <c r="J15" s="251" t="s">
        <v>432</v>
      </c>
      <c r="K15" s="252" t="s">
        <v>432</v>
      </c>
      <c r="L15" s="155">
        <v>100121585</v>
      </c>
      <c r="M15" s="155">
        <v>22000000</v>
      </c>
      <c r="N15" s="155">
        <f>SUM(N16+N41)</f>
        <v>2540000000</v>
      </c>
      <c r="O15" s="155">
        <f>SUM(O16+O41)</f>
        <v>2540000000</v>
      </c>
      <c r="P15" s="155">
        <f t="shared" ref="P15:R15" si="3">SUM(P16+P41)</f>
        <v>0</v>
      </c>
      <c r="Q15" s="155">
        <f t="shared" si="3"/>
        <v>0</v>
      </c>
      <c r="R15" s="155">
        <f t="shared" si="3"/>
        <v>2540000000</v>
      </c>
      <c r="S15" s="155">
        <f>SUM(S16+S41)</f>
        <v>0</v>
      </c>
      <c r="T15" s="155">
        <f t="shared" ref="T15:V15" si="4">SUM(T16+T41)</f>
        <v>0</v>
      </c>
      <c r="U15" s="155">
        <f t="shared" si="4"/>
        <v>0</v>
      </c>
      <c r="V15" s="155">
        <f t="shared" si="4"/>
        <v>0</v>
      </c>
      <c r="W15" s="155">
        <f>SUM(W16+W41)</f>
        <v>268300000</v>
      </c>
      <c r="X15" s="155">
        <f t="shared" ref="X15:AC15" si="5">SUM(X16+X41)</f>
        <v>919826268.64999998</v>
      </c>
      <c r="Y15" s="155">
        <f t="shared" si="5"/>
        <v>0</v>
      </c>
      <c r="Z15" s="155">
        <f t="shared" si="5"/>
        <v>58682227</v>
      </c>
      <c r="AA15" s="155">
        <f t="shared" si="5"/>
        <v>1268191504.3499999</v>
      </c>
      <c r="AB15" s="155">
        <f t="shared" si="5"/>
        <v>1188279341.46</v>
      </c>
      <c r="AC15" s="155">
        <f t="shared" si="5"/>
        <v>0</v>
      </c>
      <c r="AD15" s="155">
        <f t="shared" si="2"/>
        <v>1188279341.46</v>
      </c>
      <c r="AE15" s="253">
        <f t="shared" ref="AE15:AG15" si="6">SUM(AE16+AE41)</f>
        <v>1268191504.3499999</v>
      </c>
      <c r="AF15" s="253">
        <f t="shared" si="6"/>
        <v>1188279341.46</v>
      </c>
      <c r="AG15" s="253">
        <f t="shared" si="6"/>
        <v>79912162.889999986</v>
      </c>
      <c r="AH15" s="253">
        <f>SUM(S15+U15+W15+Z15+X15+AC15)</f>
        <v>1246808495.6500001</v>
      </c>
      <c r="AI15" s="254"/>
      <c r="AJ15" s="253"/>
      <c r="AK15" s="255"/>
      <c r="AL15" s="256" t="e">
        <f>SUM(AE15-AF15-#REF!-#REF!)</f>
        <v>#REF!</v>
      </c>
      <c r="AM15" s="257">
        <f t="shared" ref="AM15:AM23" si="7">SUM(R15-(AE15+Y15))/R15</f>
        <v>0.50071200616141731</v>
      </c>
      <c r="AN15" s="258"/>
      <c r="AO15" s="259"/>
      <c r="AP15" s="260"/>
      <c r="AQ15" s="261"/>
      <c r="AR15" s="262"/>
      <c r="AV15" s="264"/>
    </row>
    <row r="16" spans="1:48" s="280" customFormat="1" ht="40.5" x14ac:dyDescent="0.35">
      <c r="A16" s="265" t="s">
        <v>33</v>
      </c>
      <c r="B16" s="677" t="s">
        <v>425</v>
      </c>
      <c r="C16" s="677" t="s">
        <v>423</v>
      </c>
      <c r="D16" s="677"/>
      <c r="E16" s="677"/>
      <c r="F16" s="677"/>
      <c r="G16" s="677"/>
      <c r="H16" s="678"/>
      <c r="I16" s="678"/>
      <c r="J16" s="662" t="s">
        <v>433</v>
      </c>
      <c r="K16" s="184"/>
      <c r="L16" s="184">
        <v>223529923</v>
      </c>
      <c r="M16" s="184">
        <v>36257167</v>
      </c>
      <c r="N16" s="269">
        <f>SUM(N17)</f>
        <v>86000000</v>
      </c>
      <c r="O16" s="269">
        <f t="shared" ref="O16:AH16" si="8">SUM(O17)</f>
        <v>86000000</v>
      </c>
      <c r="P16" s="269">
        <f t="shared" si="8"/>
        <v>0</v>
      </c>
      <c r="Q16" s="269">
        <f t="shared" si="8"/>
        <v>0</v>
      </c>
      <c r="R16" s="269">
        <f t="shared" si="8"/>
        <v>86000000</v>
      </c>
      <c r="S16" s="269">
        <f t="shared" si="8"/>
        <v>0</v>
      </c>
      <c r="T16" s="269">
        <f t="shared" si="8"/>
        <v>0</v>
      </c>
      <c r="U16" s="269">
        <f t="shared" si="8"/>
        <v>0</v>
      </c>
      <c r="V16" s="269">
        <f t="shared" si="8"/>
        <v>0</v>
      </c>
      <c r="W16" s="270">
        <f t="shared" si="8"/>
        <v>0</v>
      </c>
      <c r="X16" s="270">
        <f t="shared" si="8"/>
        <v>0</v>
      </c>
      <c r="Y16" s="270">
        <f t="shared" si="8"/>
        <v>0</v>
      </c>
      <c r="Z16" s="270">
        <f t="shared" si="8"/>
        <v>0</v>
      </c>
      <c r="AA16" s="270">
        <f t="shared" si="8"/>
        <v>86000000</v>
      </c>
      <c r="AB16" s="270">
        <f t="shared" si="8"/>
        <v>171300000</v>
      </c>
      <c r="AC16" s="270">
        <f t="shared" si="8"/>
        <v>0</v>
      </c>
      <c r="AD16" s="270">
        <f t="shared" si="8"/>
        <v>171300000</v>
      </c>
      <c r="AE16" s="270">
        <f t="shared" si="8"/>
        <v>86000000</v>
      </c>
      <c r="AF16" s="270">
        <f t="shared" si="8"/>
        <v>171300000</v>
      </c>
      <c r="AG16" s="270">
        <f t="shared" si="8"/>
        <v>-85300000</v>
      </c>
      <c r="AH16" s="270">
        <f t="shared" si="8"/>
        <v>0</v>
      </c>
      <c r="AI16" s="271">
        <f t="shared" ref="AI16:AI23" si="9">AC16/(AC16+AF16+AG16)</f>
        <v>0</v>
      </c>
      <c r="AJ16" s="272"/>
      <c r="AK16" s="273"/>
      <c r="AL16" s="274" t="e">
        <f>SUM(AE16-AF16-#REF!-#REF!)</f>
        <v>#REF!</v>
      </c>
      <c r="AM16" s="275">
        <f t="shared" si="7"/>
        <v>0</v>
      </c>
      <c r="AN16" s="178"/>
      <c r="AO16" s="276"/>
      <c r="AP16" s="277"/>
      <c r="AQ16" s="278"/>
      <c r="AR16" s="182"/>
      <c r="AS16" s="279"/>
      <c r="AV16" s="281"/>
    </row>
    <row r="17" spans="1:48" s="298" customFormat="1" ht="27.75" x14ac:dyDescent="0.35">
      <c r="A17" s="282"/>
      <c r="B17" s="679" t="s">
        <v>425</v>
      </c>
      <c r="C17" s="679" t="s">
        <v>423</v>
      </c>
      <c r="D17" s="679" t="s">
        <v>423</v>
      </c>
      <c r="E17" s="679"/>
      <c r="F17" s="679"/>
      <c r="G17" s="679"/>
      <c r="H17" s="680"/>
      <c r="I17" s="680"/>
      <c r="J17" s="663" t="s">
        <v>434</v>
      </c>
      <c r="K17" s="170"/>
      <c r="L17" s="170"/>
      <c r="M17" s="170"/>
      <c r="N17" s="171">
        <f>SUM(N18:N24)</f>
        <v>86000000</v>
      </c>
      <c r="O17" s="171">
        <f>SUM(O18+O24)</f>
        <v>86000000</v>
      </c>
      <c r="P17" s="171">
        <f t="shared" ref="P17:AH17" si="10">SUM(P18+P24)</f>
        <v>0</v>
      </c>
      <c r="Q17" s="171">
        <f t="shared" si="10"/>
        <v>0</v>
      </c>
      <c r="R17" s="171">
        <f t="shared" si="10"/>
        <v>86000000</v>
      </c>
      <c r="S17" s="171">
        <f t="shared" si="10"/>
        <v>0</v>
      </c>
      <c r="T17" s="171">
        <f t="shared" si="10"/>
        <v>0</v>
      </c>
      <c r="U17" s="171">
        <f t="shared" si="10"/>
        <v>0</v>
      </c>
      <c r="V17" s="171">
        <f t="shared" si="10"/>
        <v>0</v>
      </c>
      <c r="W17" s="286">
        <f t="shared" si="10"/>
        <v>0</v>
      </c>
      <c r="X17" s="286">
        <f t="shared" si="10"/>
        <v>0</v>
      </c>
      <c r="Y17" s="286">
        <f t="shared" si="10"/>
        <v>0</v>
      </c>
      <c r="Z17" s="286">
        <f t="shared" si="10"/>
        <v>0</v>
      </c>
      <c r="AA17" s="286">
        <f t="shared" si="10"/>
        <v>86000000</v>
      </c>
      <c r="AB17" s="286">
        <f t="shared" si="10"/>
        <v>171300000</v>
      </c>
      <c r="AC17" s="286">
        <f t="shared" si="10"/>
        <v>0</v>
      </c>
      <c r="AD17" s="286">
        <f t="shared" si="10"/>
        <v>171300000</v>
      </c>
      <c r="AE17" s="286">
        <f t="shared" si="10"/>
        <v>86000000</v>
      </c>
      <c r="AF17" s="286">
        <f t="shared" si="10"/>
        <v>171300000</v>
      </c>
      <c r="AG17" s="286">
        <f t="shared" si="10"/>
        <v>-85300000</v>
      </c>
      <c r="AH17" s="286">
        <f t="shared" si="10"/>
        <v>0</v>
      </c>
      <c r="AI17" s="287">
        <f t="shared" si="9"/>
        <v>0</v>
      </c>
      <c r="AJ17" s="288"/>
      <c r="AK17" s="289"/>
      <c r="AL17" s="290" t="e">
        <f>SUM(AE17-AF17-#REF!-#REF!)</f>
        <v>#REF!</v>
      </c>
      <c r="AM17" s="291">
        <f t="shared" si="7"/>
        <v>0</v>
      </c>
      <c r="AN17" s="292"/>
      <c r="AO17" s="293"/>
      <c r="AP17" s="294"/>
      <c r="AQ17" s="295"/>
      <c r="AR17" s="296"/>
      <c r="AS17" s="297"/>
      <c r="AV17" s="299"/>
    </row>
    <row r="18" spans="1:48" s="318" customFormat="1" ht="40.5" x14ac:dyDescent="0.35">
      <c r="A18" s="300"/>
      <c r="B18" s="681" t="s">
        <v>425</v>
      </c>
      <c r="C18" s="681" t="s">
        <v>423</v>
      </c>
      <c r="D18" s="681" t="s">
        <v>423</v>
      </c>
      <c r="E18" s="681" t="s">
        <v>435</v>
      </c>
      <c r="F18" s="681"/>
      <c r="G18" s="681"/>
      <c r="H18" s="682"/>
      <c r="I18" s="682"/>
      <c r="J18" s="664" t="s">
        <v>436</v>
      </c>
      <c r="K18" s="304"/>
      <c r="L18" s="304"/>
      <c r="M18" s="304"/>
      <c r="N18" s="305">
        <v>53000000</v>
      </c>
      <c r="O18" s="305">
        <f>SUM(O19:O23)</f>
        <v>53000000</v>
      </c>
      <c r="P18" s="305">
        <f t="shared" ref="P18:AH18" si="11">SUM(P19:P23)</f>
        <v>0</v>
      </c>
      <c r="Q18" s="305">
        <f t="shared" si="11"/>
        <v>0</v>
      </c>
      <c r="R18" s="305">
        <f t="shared" si="11"/>
        <v>53000000</v>
      </c>
      <c r="S18" s="305">
        <f t="shared" si="11"/>
        <v>0</v>
      </c>
      <c r="T18" s="305">
        <f t="shared" si="11"/>
        <v>0</v>
      </c>
      <c r="U18" s="305">
        <f t="shared" si="11"/>
        <v>0</v>
      </c>
      <c r="V18" s="305">
        <f t="shared" si="11"/>
        <v>0</v>
      </c>
      <c r="W18" s="306">
        <f t="shared" si="11"/>
        <v>0</v>
      </c>
      <c r="X18" s="306">
        <f t="shared" si="11"/>
        <v>0</v>
      </c>
      <c r="Y18" s="306">
        <f t="shared" si="11"/>
        <v>0</v>
      </c>
      <c r="Z18" s="306">
        <f t="shared" si="11"/>
        <v>0</v>
      </c>
      <c r="AA18" s="306">
        <f t="shared" si="11"/>
        <v>53000000</v>
      </c>
      <c r="AB18" s="306">
        <f t="shared" si="11"/>
        <v>53000000</v>
      </c>
      <c r="AC18" s="306">
        <f t="shared" si="11"/>
        <v>0</v>
      </c>
      <c r="AD18" s="306">
        <f t="shared" si="11"/>
        <v>53000000</v>
      </c>
      <c r="AE18" s="306">
        <f t="shared" si="11"/>
        <v>53000000</v>
      </c>
      <c r="AF18" s="306">
        <f t="shared" si="11"/>
        <v>53000000</v>
      </c>
      <c r="AG18" s="306">
        <f t="shared" si="11"/>
        <v>0</v>
      </c>
      <c r="AH18" s="306">
        <f t="shared" si="11"/>
        <v>0</v>
      </c>
      <c r="AI18" s="307">
        <f t="shared" si="9"/>
        <v>0</v>
      </c>
      <c r="AJ18" s="308"/>
      <c r="AK18" s="309"/>
      <c r="AL18" s="310" t="e">
        <f>SUM(AE18-AF18-#REF!-#REF!)</f>
        <v>#REF!</v>
      </c>
      <c r="AM18" s="311">
        <f t="shared" si="7"/>
        <v>0</v>
      </c>
      <c r="AN18" s="312"/>
      <c r="AO18" s="313"/>
      <c r="AP18" s="314"/>
      <c r="AQ18" s="315"/>
      <c r="AR18" s="316"/>
      <c r="AS18" s="317"/>
      <c r="AV18" s="319"/>
    </row>
    <row r="19" spans="1:48" s="280" customFormat="1" ht="60.75" x14ac:dyDescent="0.35">
      <c r="A19" s="265"/>
      <c r="B19" s="677" t="s">
        <v>425</v>
      </c>
      <c r="C19" s="677" t="s">
        <v>423</v>
      </c>
      <c r="D19" s="677" t="s">
        <v>423</v>
      </c>
      <c r="E19" s="677" t="s">
        <v>435</v>
      </c>
      <c r="F19" s="677" t="s">
        <v>437</v>
      </c>
      <c r="G19" s="677"/>
      <c r="H19" s="678"/>
      <c r="I19" s="678"/>
      <c r="J19" s="665" t="s">
        <v>438</v>
      </c>
      <c r="K19" s="184"/>
      <c r="L19" s="184"/>
      <c r="M19" s="184"/>
      <c r="N19" s="185"/>
      <c r="O19" s="321"/>
      <c r="P19" s="321"/>
      <c r="Q19" s="321"/>
      <c r="R19" s="321">
        <f t="shared" ref="R19:R99" si="12">SUM(O19+P19-Q19)</f>
        <v>0</v>
      </c>
      <c r="S19" s="322"/>
      <c r="T19" s="322"/>
      <c r="U19" s="323"/>
      <c r="V19" s="322">
        <f t="shared" ref="V19:X94" si="13">SUM(T19-U19)</f>
        <v>0</v>
      </c>
      <c r="W19" s="270"/>
      <c r="X19" s="270"/>
      <c r="Y19" s="324">
        <f t="shared" ref="Y19:AM95" si="14">SUM(V19)</f>
        <v>0</v>
      </c>
      <c r="Z19" s="325"/>
      <c r="AA19" s="270">
        <f t="shared" ref="AA19:AA95" si="15">SUM(R19-S19-U19-W19-X19-Y19-Z19)</f>
        <v>0</v>
      </c>
      <c r="AB19" s="326"/>
      <c r="AC19" s="327"/>
      <c r="AD19" s="270">
        <f t="shared" ref="AD19:AD95" si="16">SUM(AB19-AC19)</f>
        <v>0</v>
      </c>
      <c r="AE19" s="325">
        <f t="shared" ref="AE19:AE39" si="17">SUM(AA19-AC19)</f>
        <v>0</v>
      </c>
      <c r="AF19" s="325"/>
      <c r="AG19" s="325">
        <f t="shared" ref="AG19:AG39" si="18">SUM(AE19-AF19)</f>
        <v>0</v>
      </c>
      <c r="AH19" s="328">
        <f t="shared" ref="AH19:AH39" si="19">SUM(S19+U19+W19+Z19+X19+AC19)</f>
        <v>0</v>
      </c>
      <c r="AI19" s="271" t="e">
        <f t="shared" si="9"/>
        <v>#DIV/0!</v>
      </c>
      <c r="AJ19" s="272"/>
      <c r="AK19" s="273"/>
      <c r="AL19" s="274" t="e">
        <f>SUM(AE19-AF19-#REF!-#REF!)</f>
        <v>#REF!</v>
      </c>
      <c r="AM19" s="275" t="e">
        <f t="shared" si="7"/>
        <v>#DIV/0!</v>
      </c>
      <c r="AN19" s="178"/>
      <c r="AO19" s="276"/>
      <c r="AP19" s="277"/>
      <c r="AQ19" s="278"/>
      <c r="AR19" s="182"/>
      <c r="AS19" s="279"/>
      <c r="AV19" s="281"/>
    </row>
    <row r="20" spans="1:48" s="280" customFormat="1" ht="26.25" x14ac:dyDescent="0.35">
      <c r="A20" s="265"/>
      <c r="B20" s="677" t="s">
        <v>425</v>
      </c>
      <c r="C20" s="677" t="s">
        <v>423</v>
      </c>
      <c r="D20" s="677" t="s">
        <v>423</v>
      </c>
      <c r="E20" s="677" t="s">
        <v>435</v>
      </c>
      <c r="F20" s="677" t="s">
        <v>437</v>
      </c>
      <c r="G20" s="677" t="s">
        <v>423</v>
      </c>
      <c r="H20" s="678"/>
      <c r="I20" s="678"/>
      <c r="J20" s="665" t="s">
        <v>439</v>
      </c>
      <c r="K20" s="184"/>
      <c r="L20" s="184"/>
      <c r="M20" s="184"/>
      <c r="N20" s="185"/>
      <c r="O20" s="321"/>
      <c r="P20" s="321"/>
      <c r="Q20" s="321"/>
      <c r="R20" s="321">
        <f t="shared" si="12"/>
        <v>0</v>
      </c>
      <c r="S20" s="322"/>
      <c r="T20" s="322"/>
      <c r="U20" s="323"/>
      <c r="V20" s="322">
        <f t="shared" si="13"/>
        <v>0</v>
      </c>
      <c r="W20" s="270"/>
      <c r="X20" s="270"/>
      <c r="Y20" s="324">
        <f t="shared" si="14"/>
        <v>0</v>
      </c>
      <c r="Z20" s="325"/>
      <c r="AA20" s="270">
        <f t="shared" si="15"/>
        <v>0</v>
      </c>
      <c r="AB20" s="326"/>
      <c r="AC20" s="327"/>
      <c r="AD20" s="270">
        <f t="shared" si="16"/>
        <v>0</v>
      </c>
      <c r="AE20" s="325">
        <f t="shared" si="17"/>
        <v>0</v>
      </c>
      <c r="AF20" s="325"/>
      <c r="AG20" s="325">
        <f t="shared" si="18"/>
        <v>0</v>
      </c>
      <c r="AH20" s="328">
        <f t="shared" si="19"/>
        <v>0</v>
      </c>
      <c r="AI20" s="271" t="e">
        <f t="shared" si="9"/>
        <v>#DIV/0!</v>
      </c>
      <c r="AJ20" s="272"/>
      <c r="AK20" s="273"/>
      <c r="AL20" s="274" t="e">
        <f>SUM(AE20-AF20-#REF!-#REF!)</f>
        <v>#REF!</v>
      </c>
      <c r="AM20" s="275" t="e">
        <f t="shared" si="7"/>
        <v>#DIV/0!</v>
      </c>
      <c r="AN20" s="178"/>
      <c r="AO20" s="276"/>
      <c r="AP20" s="277"/>
      <c r="AQ20" s="278"/>
      <c r="AR20" s="182"/>
      <c r="AS20" s="279"/>
      <c r="AV20" s="281"/>
    </row>
    <row r="21" spans="1:48" s="280" customFormat="1" ht="26.25" x14ac:dyDescent="0.35">
      <c r="A21" s="265"/>
      <c r="B21" s="677" t="s">
        <v>425</v>
      </c>
      <c r="C21" s="677" t="s">
        <v>423</v>
      </c>
      <c r="D21" s="677" t="s">
        <v>423</v>
      </c>
      <c r="E21" s="677" t="s">
        <v>435</v>
      </c>
      <c r="F21" s="677" t="s">
        <v>437</v>
      </c>
      <c r="G21" s="677" t="s">
        <v>423</v>
      </c>
      <c r="H21" s="678" t="s">
        <v>440</v>
      </c>
      <c r="I21" s="678"/>
      <c r="J21" s="665" t="s">
        <v>441</v>
      </c>
      <c r="K21" s="184"/>
      <c r="L21" s="184"/>
      <c r="M21" s="184"/>
      <c r="N21" s="185"/>
      <c r="O21" s="321">
        <v>44000000</v>
      </c>
      <c r="P21" s="321"/>
      <c r="Q21" s="321"/>
      <c r="R21" s="321">
        <f t="shared" si="12"/>
        <v>44000000</v>
      </c>
      <c r="S21" s="322"/>
      <c r="T21" s="322"/>
      <c r="U21" s="323"/>
      <c r="V21" s="322">
        <f t="shared" si="13"/>
        <v>0</v>
      </c>
      <c r="W21" s="270"/>
      <c r="X21" s="270"/>
      <c r="Y21" s="324">
        <f t="shared" si="14"/>
        <v>0</v>
      </c>
      <c r="Z21" s="325"/>
      <c r="AA21" s="270">
        <f t="shared" si="15"/>
        <v>44000000</v>
      </c>
      <c r="AB21" s="326">
        <v>44000000</v>
      </c>
      <c r="AC21" s="327"/>
      <c r="AD21" s="270">
        <f t="shared" si="16"/>
        <v>44000000</v>
      </c>
      <c r="AE21" s="325">
        <f t="shared" si="17"/>
        <v>44000000</v>
      </c>
      <c r="AF21" s="325">
        <v>44000000</v>
      </c>
      <c r="AG21" s="325">
        <f t="shared" si="18"/>
        <v>0</v>
      </c>
      <c r="AH21" s="328">
        <f t="shared" si="19"/>
        <v>0</v>
      </c>
      <c r="AI21" s="271">
        <f t="shared" si="9"/>
        <v>0</v>
      </c>
      <c r="AJ21" s="272"/>
      <c r="AK21" s="273"/>
      <c r="AL21" s="274" t="e">
        <f>SUM(AE21-AF21-#REF!-#REF!)</f>
        <v>#REF!</v>
      </c>
      <c r="AM21" s="275">
        <f t="shared" si="7"/>
        <v>0</v>
      </c>
      <c r="AN21" s="178"/>
      <c r="AO21" s="276"/>
      <c r="AP21" s="277"/>
      <c r="AQ21" s="278"/>
      <c r="AR21" s="182"/>
      <c r="AS21" s="279"/>
      <c r="AV21" s="281"/>
    </row>
    <row r="22" spans="1:48" s="280" customFormat="1" ht="40.5" x14ac:dyDescent="0.35">
      <c r="A22" s="265"/>
      <c r="B22" s="677" t="s">
        <v>425</v>
      </c>
      <c r="C22" s="677" t="s">
        <v>423</v>
      </c>
      <c r="D22" s="677" t="s">
        <v>423</v>
      </c>
      <c r="E22" s="677" t="s">
        <v>435</v>
      </c>
      <c r="F22" s="677" t="s">
        <v>437</v>
      </c>
      <c r="G22" s="677" t="s">
        <v>423</v>
      </c>
      <c r="H22" s="678" t="s">
        <v>442</v>
      </c>
      <c r="I22" s="678"/>
      <c r="J22" s="665" t="s">
        <v>443</v>
      </c>
      <c r="K22" s="184"/>
      <c r="L22" s="184"/>
      <c r="M22" s="184"/>
      <c r="N22" s="185"/>
      <c r="O22" s="321"/>
      <c r="P22" s="321"/>
      <c r="Q22" s="321"/>
      <c r="R22" s="321">
        <f t="shared" si="12"/>
        <v>0</v>
      </c>
      <c r="S22" s="322"/>
      <c r="T22" s="322"/>
      <c r="U22" s="323"/>
      <c r="V22" s="322">
        <f t="shared" si="13"/>
        <v>0</v>
      </c>
      <c r="W22" s="270"/>
      <c r="X22" s="270"/>
      <c r="Y22" s="324">
        <f t="shared" si="14"/>
        <v>0</v>
      </c>
      <c r="Z22" s="325"/>
      <c r="AA22" s="270">
        <f t="shared" si="15"/>
        <v>0</v>
      </c>
      <c r="AB22" s="326"/>
      <c r="AC22" s="327"/>
      <c r="AD22" s="270">
        <f t="shared" si="16"/>
        <v>0</v>
      </c>
      <c r="AE22" s="325">
        <f t="shared" si="17"/>
        <v>0</v>
      </c>
      <c r="AF22" s="325"/>
      <c r="AG22" s="325">
        <f t="shared" si="18"/>
        <v>0</v>
      </c>
      <c r="AH22" s="328">
        <f t="shared" si="19"/>
        <v>0</v>
      </c>
      <c r="AI22" s="271" t="e">
        <f t="shared" si="9"/>
        <v>#DIV/0!</v>
      </c>
      <c r="AJ22" s="272"/>
      <c r="AK22" s="273"/>
      <c r="AL22" s="274" t="e">
        <f>SUM(AE22-AF22-#REF!-#REF!)</f>
        <v>#REF!</v>
      </c>
      <c r="AM22" s="275" t="e">
        <f t="shared" si="7"/>
        <v>#DIV/0!</v>
      </c>
      <c r="AN22" s="178"/>
      <c r="AO22" s="276"/>
      <c r="AP22" s="277"/>
      <c r="AQ22" s="278"/>
      <c r="AR22" s="182"/>
      <c r="AS22" s="279"/>
      <c r="AV22" s="281"/>
    </row>
    <row r="23" spans="1:48" s="280" customFormat="1" ht="26.25" x14ac:dyDescent="0.35">
      <c r="A23" s="265"/>
      <c r="B23" s="677" t="s">
        <v>425</v>
      </c>
      <c r="C23" s="677" t="s">
        <v>423</v>
      </c>
      <c r="D23" s="677" t="s">
        <v>423</v>
      </c>
      <c r="E23" s="677" t="s">
        <v>435</v>
      </c>
      <c r="F23" s="677" t="s">
        <v>437</v>
      </c>
      <c r="G23" s="677" t="s">
        <v>423</v>
      </c>
      <c r="H23" s="678" t="s">
        <v>444</v>
      </c>
      <c r="I23" s="678"/>
      <c r="J23" s="665" t="s">
        <v>445</v>
      </c>
      <c r="K23" s="184"/>
      <c r="L23" s="184"/>
      <c r="M23" s="184"/>
      <c r="N23" s="185"/>
      <c r="O23" s="321">
        <v>9000000</v>
      </c>
      <c r="P23" s="321"/>
      <c r="Q23" s="321"/>
      <c r="R23" s="321">
        <f t="shared" si="12"/>
        <v>9000000</v>
      </c>
      <c r="S23" s="322"/>
      <c r="T23" s="322"/>
      <c r="U23" s="323"/>
      <c r="V23" s="322">
        <f t="shared" si="13"/>
        <v>0</v>
      </c>
      <c r="W23" s="270"/>
      <c r="X23" s="270"/>
      <c r="Y23" s="324">
        <f t="shared" si="14"/>
        <v>0</v>
      </c>
      <c r="Z23" s="325"/>
      <c r="AA23" s="270">
        <f t="shared" si="15"/>
        <v>9000000</v>
      </c>
      <c r="AB23" s="326">
        <v>9000000</v>
      </c>
      <c r="AC23" s="327"/>
      <c r="AD23" s="270">
        <f t="shared" si="16"/>
        <v>9000000</v>
      </c>
      <c r="AE23" s="325">
        <f t="shared" si="17"/>
        <v>9000000</v>
      </c>
      <c r="AF23" s="325">
        <v>9000000</v>
      </c>
      <c r="AG23" s="325">
        <f t="shared" si="18"/>
        <v>0</v>
      </c>
      <c r="AH23" s="328">
        <f t="shared" si="19"/>
        <v>0</v>
      </c>
      <c r="AI23" s="271">
        <f t="shared" si="9"/>
        <v>0</v>
      </c>
      <c r="AJ23" s="272"/>
      <c r="AK23" s="273"/>
      <c r="AL23" s="274" t="e">
        <f>SUM(AE23-AF23-#REF!-#REF!)</f>
        <v>#REF!</v>
      </c>
      <c r="AM23" s="275">
        <f t="shared" si="7"/>
        <v>0</v>
      </c>
      <c r="AN23" s="178"/>
      <c r="AO23" s="276"/>
      <c r="AP23" s="277"/>
      <c r="AQ23" s="278"/>
      <c r="AR23" s="182"/>
      <c r="AS23" s="279"/>
      <c r="AV23" s="281"/>
    </row>
    <row r="24" spans="1:48" s="318" customFormat="1" ht="26.25" x14ac:dyDescent="0.35">
      <c r="A24" s="300"/>
      <c r="B24" s="681" t="s">
        <v>425</v>
      </c>
      <c r="C24" s="681" t="s">
        <v>423</v>
      </c>
      <c r="D24" s="681" t="s">
        <v>423</v>
      </c>
      <c r="E24" s="681" t="s">
        <v>446</v>
      </c>
      <c r="F24" s="681"/>
      <c r="G24" s="681"/>
      <c r="H24" s="682"/>
      <c r="I24" s="682"/>
      <c r="J24" s="664" t="s">
        <v>447</v>
      </c>
      <c r="K24" s="304"/>
      <c r="L24" s="304"/>
      <c r="M24" s="304"/>
      <c r="N24" s="305">
        <v>33000000</v>
      </c>
      <c r="O24" s="305">
        <f>SUM(O25:O39)</f>
        <v>33000000</v>
      </c>
      <c r="P24" s="305">
        <f>SUM(P25:P39)</f>
        <v>0</v>
      </c>
      <c r="Q24" s="305">
        <f>SUM(Q25:Q39)</f>
        <v>0</v>
      </c>
      <c r="R24" s="305">
        <f>SUM(R25:R39)</f>
        <v>33000000</v>
      </c>
      <c r="S24" s="305">
        <f t="shared" ref="S24:AM24" si="20">SUM(S25:S39)</f>
        <v>0</v>
      </c>
      <c r="T24" s="305">
        <f t="shared" si="20"/>
        <v>0</v>
      </c>
      <c r="U24" s="305">
        <f t="shared" si="20"/>
        <v>0</v>
      </c>
      <c r="V24" s="305">
        <f t="shared" si="20"/>
        <v>0</v>
      </c>
      <c r="W24" s="305">
        <f t="shared" si="20"/>
        <v>0</v>
      </c>
      <c r="X24" s="305">
        <f t="shared" si="20"/>
        <v>0</v>
      </c>
      <c r="Y24" s="305">
        <f t="shared" si="20"/>
        <v>0</v>
      </c>
      <c r="Z24" s="305">
        <f t="shared" si="20"/>
        <v>0</v>
      </c>
      <c r="AA24" s="305">
        <f t="shared" si="20"/>
        <v>33000000</v>
      </c>
      <c r="AB24" s="305">
        <f t="shared" si="20"/>
        <v>118300000</v>
      </c>
      <c r="AC24" s="305">
        <f t="shared" si="20"/>
        <v>0</v>
      </c>
      <c r="AD24" s="305">
        <f t="shared" si="20"/>
        <v>118300000</v>
      </c>
      <c r="AE24" s="305">
        <f t="shared" si="20"/>
        <v>33000000</v>
      </c>
      <c r="AF24" s="305">
        <f t="shared" si="20"/>
        <v>118300000</v>
      </c>
      <c r="AG24" s="305">
        <f t="shared" si="20"/>
        <v>-85300000</v>
      </c>
      <c r="AH24" s="305">
        <f t="shared" si="20"/>
        <v>0</v>
      </c>
      <c r="AI24" s="305" t="e">
        <f t="shared" si="20"/>
        <v>#DIV/0!</v>
      </c>
      <c r="AJ24" s="305">
        <f t="shared" si="20"/>
        <v>0</v>
      </c>
      <c r="AK24" s="305">
        <f t="shared" si="20"/>
        <v>0</v>
      </c>
      <c r="AL24" s="305" t="e">
        <f t="shared" si="20"/>
        <v>#REF!</v>
      </c>
      <c r="AM24" s="305" t="e">
        <f t="shared" si="20"/>
        <v>#DIV/0!</v>
      </c>
      <c r="AN24" s="312"/>
      <c r="AO24" s="313"/>
      <c r="AP24" s="314"/>
      <c r="AQ24" s="315"/>
      <c r="AR24" s="316"/>
      <c r="AS24" s="317"/>
      <c r="AV24" s="319"/>
    </row>
    <row r="25" spans="1:48" s="280" customFormat="1" ht="26.25" x14ac:dyDescent="0.35">
      <c r="A25" s="265"/>
      <c r="B25" s="677" t="s">
        <v>425</v>
      </c>
      <c r="C25" s="677" t="s">
        <v>423</v>
      </c>
      <c r="D25" s="677" t="s">
        <v>423</v>
      </c>
      <c r="E25" s="677" t="s">
        <v>446</v>
      </c>
      <c r="F25" s="677" t="s">
        <v>435</v>
      </c>
      <c r="G25" s="677"/>
      <c r="H25" s="678"/>
      <c r="I25" s="678"/>
      <c r="J25" s="665" t="s">
        <v>448</v>
      </c>
      <c r="K25" s="184"/>
      <c r="L25" s="184"/>
      <c r="M25" s="184"/>
      <c r="N25" s="185"/>
      <c r="O25" s="321"/>
      <c r="P25" s="321"/>
      <c r="Q25" s="321"/>
      <c r="R25" s="321">
        <f t="shared" si="12"/>
        <v>0</v>
      </c>
      <c r="S25" s="322"/>
      <c r="T25" s="322"/>
      <c r="U25" s="323"/>
      <c r="V25" s="322">
        <f t="shared" si="13"/>
        <v>0</v>
      </c>
      <c r="W25" s="270"/>
      <c r="X25" s="270"/>
      <c r="Y25" s="324">
        <f t="shared" si="14"/>
        <v>0</v>
      </c>
      <c r="Z25" s="325"/>
      <c r="AA25" s="270">
        <f t="shared" si="15"/>
        <v>0</v>
      </c>
      <c r="AB25" s="326"/>
      <c r="AC25" s="327"/>
      <c r="AD25" s="270">
        <f t="shared" si="16"/>
        <v>0</v>
      </c>
      <c r="AE25" s="325">
        <f t="shared" si="17"/>
        <v>0</v>
      </c>
      <c r="AF25" s="325"/>
      <c r="AG25" s="325">
        <f t="shared" si="18"/>
        <v>0</v>
      </c>
      <c r="AH25" s="328">
        <f t="shared" si="19"/>
        <v>0</v>
      </c>
      <c r="AI25" s="271" t="e">
        <f t="shared" ref="AI25:AI39" si="21">AC25/(AC25+AF25+AG25)</f>
        <v>#DIV/0!</v>
      </c>
      <c r="AJ25" s="272"/>
      <c r="AK25" s="273"/>
      <c r="AL25" s="274" t="e">
        <f>SUM(AE25-AF25-#REF!-#REF!)</f>
        <v>#REF!</v>
      </c>
      <c r="AM25" s="275" t="e">
        <f t="shared" ref="AM25:AM39" si="22">SUM(R25-(AE25+Y25))/R25</f>
        <v>#DIV/0!</v>
      </c>
      <c r="AN25" s="178"/>
      <c r="AO25" s="276"/>
      <c r="AP25" s="277"/>
      <c r="AQ25" s="278"/>
      <c r="AR25" s="182"/>
      <c r="AS25" s="279"/>
      <c r="AV25" s="281"/>
    </row>
    <row r="26" spans="1:48" s="280" customFormat="1" ht="26.25" x14ac:dyDescent="0.35">
      <c r="A26" s="265"/>
      <c r="B26" s="677" t="s">
        <v>425</v>
      </c>
      <c r="C26" s="677" t="s">
        <v>423</v>
      </c>
      <c r="D26" s="677" t="s">
        <v>423</v>
      </c>
      <c r="E26" s="677" t="s">
        <v>446</v>
      </c>
      <c r="F26" s="677" t="s">
        <v>435</v>
      </c>
      <c r="G26" s="677" t="s">
        <v>449</v>
      </c>
      <c r="H26" s="678"/>
      <c r="I26" s="678"/>
      <c r="J26" s="665" t="s">
        <v>450</v>
      </c>
      <c r="K26" s="184"/>
      <c r="L26" s="184"/>
      <c r="M26" s="184"/>
      <c r="N26" s="185"/>
      <c r="O26" s="321"/>
      <c r="P26" s="321"/>
      <c r="Q26" s="321"/>
      <c r="R26" s="321">
        <f t="shared" si="12"/>
        <v>0</v>
      </c>
      <c r="S26" s="322"/>
      <c r="T26" s="322"/>
      <c r="U26" s="323"/>
      <c r="V26" s="322">
        <f t="shared" si="13"/>
        <v>0</v>
      </c>
      <c r="W26" s="270"/>
      <c r="X26" s="270"/>
      <c r="Y26" s="324">
        <f t="shared" si="14"/>
        <v>0</v>
      </c>
      <c r="Z26" s="325"/>
      <c r="AA26" s="270">
        <f t="shared" si="15"/>
        <v>0</v>
      </c>
      <c r="AB26" s="326"/>
      <c r="AC26" s="327"/>
      <c r="AD26" s="270">
        <f t="shared" si="16"/>
        <v>0</v>
      </c>
      <c r="AE26" s="325">
        <f t="shared" si="17"/>
        <v>0</v>
      </c>
      <c r="AF26" s="325"/>
      <c r="AG26" s="325">
        <f t="shared" si="18"/>
        <v>0</v>
      </c>
      <c r="AH26" s="328">
        <f t="shared" si="19"/>
        <v>0</v>
      </c>
      <c r="AI26" s="271" t="e">
        <f t="shared" si="21"/>
        <v>#DIV/0!</v>
      </c>
      <c r="AJ26" s="272"/>
      <c r="AK26" s="273"/>
      <c r="AL26" s="274" t="e">
        <f>SUM(AE26-AF26-#REF!-#REF!)</f>
        <v>#REF!</v>
      </c>
      <c r="AM26" s="275" t="e">
        <f t="shared" si="22"/>
        <v>#DIV/0!</v>
      </c>
      <c r="AN26" s="178"/>
      <c r="AO26" s="276"/>
      <c r="AP26" s="277"/>
      <c r="AQ26" s="278"/>
      <c r="AR26" s="182"/>
      <c r="AS26" s="279"/>
      <c r="AV26" s="281"/>
    </row>
    <row r="27" spans="1:48" s="280" customFormat="1" ht="40.5" x14ac:dyDescent="0.35">
      <c r="A27" s="265"/>
      <c r="B27" s="677" t="s">
        <v>425</v>
      </c>
      <c r="C27" s="677" t="s">
        <v>423</v>
      </c>
      <c r="D27" s="677" t="s">
        <v>423</v>
      </c>
      <c r="E27" s="677" t="s">
        <v>446</v>
      </c>
      <c r="F27" s="677" t="s">
        <v>435</v>
      </c>
      <c r="G27" s="677" t="s">
        <v>451</v>
      </c>
      <c r="H27" s="678"/>
      <c r="I27" s="678"/>
      <c r="J27" s="665" t="s">
        <v>452</v>
      </c>
      <c r="K27" s="184"/>
      <c r="L27" s="184"/>
      <c r="M27" s="184"/>
      <c r="N27" s="185"/>
      <c r="O27" s="321"/>
      <c r="P27" s="321"/>
      <c r="Q27" s="321"/>
      <c r="R27" s="321">
        <f t="shared" si="12"/>
        <v>0</v>
      </c>
      <c r="S27" s="322"/>
      <c r="T27" s="322"/>
      <c r="U27" s="323"/>
      <c r="V27" s="322">
        <f t="shared" si="13"/>
        <v>0</v>
      </c>
      <c r="W27" s="270"/>
      <c r="X27" s="270"/>
      <c r="Y27" s="324">
        <f t="shared" si="14"/>
        <v>0</v>
      </c>
      <c r="Z27" s="325"/>
      <c r="AA27" s="270">
        <f t="shared" si="15"/>
        <v>0</v>
      </c>
      <c r="AB27" s="326"/>
      <c r="AC27" s="327"/>
      <c r="AD27" s="270">
        <f t="shared" si="16"/>
        <v>0</v>
      </c>
      <c r="AE27" s="325">
        <f t="shared" si="17"/>
        <v>0</v>
      </c>
      <c r="AF27" s="325"/>
      <c r="AG27" s="325">
        <f t="shared" si="18"/>
        <v>0</v>
      </c>
      <c r="AH27" s="328">
        <f t="shared" si="19"/>
        <v>0</v>
      </c>
      <c r="AI27" s="271" t="e">
        <f t="shared" si="21"/>
        <v>#DIV/0!</v>
      </c>
      <c r="AJ27" s="272"/>
      <c r="AK27" s="273"/>
      <c r="AL27" s="274" t="e">
        <f>SUM(AE27-AF27-#REF!-#REF!)</f>
        <v>#REF!</v>
      </c>
      <c r="AM27" s="275" t="e">
        <f t="shared" si="22"/>
        <v>#DIV/0!</v>
      </c>
      <c r="AN27" s="178"/>
      <c r="AO27" s="276"/>
      <c r="AP27" s="277"/>
      <c r="AQ27" s="278"/>
      <c r="AR27" s="182"/>
      <c r="AS27" s="279"/>
      <c r="AV27" s="281"/>
    </row>
    <row r="28" spans="1:48" s="98" customFormat="1" ht="26.25" x14ac:dyDescent="0.35">
      <c r="A28" s="198"/>
      <c r="B28" s="677" t="s">
        <v>425</v>
      </c>
      <c r="C28" s="677" t="s">
        <v>423</v>
      </c>
      <c r="D28" s="677" t="s">
        <v>423</v>
      </c>
      <c r="E28" s="677" t="s">
        <v>446</v>
      </c>
      <c r="F28" s="683" t="s">
        <v>446</v>
      </c>
      <c r="G28" s="677"/>
      <c r="H28" s="678"/>
      <c r="I28" s="678"/>
      <c r="J28" s="665" t="s">
        <v>453</v>
      </c>
      <c r="K28" s="184"/>
      <c r="L28" s="184"/>
      <c r="M28" s="184"/>
      <c r="N28" s="185"/>
      <c r="O28" s="321"/>
      <c r="P28" s="321"/>
      <c r="Q28" s="321"/>
      <c r="R28" s="321">
        <f t="shared" si="12"/>
        <v>0</v>
      </c>
      <c r="S28" s="186"/>
      <c r="T28" s="186"/>
      <c r="U28" s="329"/>
      <c r="V28" s="186">
        <f t="shared" si="13"/>
        <v>0</v>
      </c>
      <c r="W28" s="270"/>
      <c r="X28" s="270"/>
      <c r="Y28" s="325">
        <f t="shared" si="14"/>
        <v>0</v>
      </c>
      <c r="Z28" s="325"/>
      <c r="AA28" s="270">
        <f t="shared" si="15"/>
        <v>0</v>
      </c>
      <c r="AB28" s="270"/>
      <c r="AC28" s="330"/>
      <c r="AD28" s="270">
        <f t="shared" si="16"/>
        <v>0</v>
      </c>
      <c r="AE28" s="325">
        <f t="shared" si="17"/>
        <v>0</v>
      </c>
      <c r="AF28" s="325"/>
      <c r="AG28" s="325">
        <f t="shared" si="18"/>
        <v>0</v>
      </c>
      <c r="AH28" s="325">
        <f t="shared" si="19"/>
        <v>0</v>
      </c>
      <c r="AI28" s="271" t="e">
        <f t="shared" si="21"/>
        <v>#DIV/0!</v>
      </c>
      <c r="AJ28" s="325"/>
      <c r="AK28" s="331"/>
      <c r="AL28" s="274" t="e">
        <f>SUM(AE28-AF28-#REF!-#REF!)</f>
        <v>#REF!</v>
      </c>
      <c r="AM28" s="332" t="e">
        <f t="shared" si="22"/>
        <v>#DIV/0!</v>
      </c>
      <c r="AN28" s="178"/>
      <c r="AO28" s="276"/>
      <c r="AP28" s="277"/>
      <c r="AQ28" s="278"/>
      <c r="AR28" s="182"/>
      <c r="AS28" s="148"/>
      <c r="AV28" s="150"/>
    </row>
    <row r="29" spans="1:48" s="280" customFormat="1" ht="40.5" x14ac:dyDescent="0.35">
      <c r="A29" s="265"/>
      <c r="B29" s="677" t="s">
        <v>425</v>
      </c>
      <c r="C29" s="677" t="s">
        <v>423</v>
      </c>
      <c r="D29" s="677" t="s">
        <v>423</v>
      </c>
      <c r="E29" s="677" t="s">
        <v>446</v>
      </c>
      <c r="F29" s="677" t="s">
        <v>446</v>
      </c>
      <c r="G29" s="677" t="s">
        <v>425</v>
      </c>
      <c r="H29" s="678"/>
      <c r="I29" s="678"/>
      <c r="J29" s="665" t="s">
        <v>454</v>
      </c>
      <c r="K29" s="184"/>
      <c r="L29" s="184"/>
      <c r="M29" s="184"/>
      <c r="N29" s="185"/>
      <c r="O29" s="321"/>
      <c r="P29" s="321"/>
      <c r="Q29" s="321"/>
      <c r="R29" s="321">
        <f t="shared" si="12"/>
        <v>0</v>
      </c>
      <c r="S29" s="322"/>
      <c r="T29" s="322"/>
      <c r="U29" s="323"/>
      <c r="V29" s="322">
        <f t="shared" si="13"/>
        <v>0</v>
      </c>
      <c r="W29" s="270"/>
      <c r="X29" s="270"/>
      <c r="Y29" s="324">
        <f t="shared" si="14"/>
        <v>0</v>
      </c>
      <c r="Z29" s="325"/>
      <c r="AA29" s="270">
        <f t="shared" si="15"/>
        <v>0</v>
      </c>
      <c r="AB29" s="326"/>
      <c r="AC29" s="327"/>
      <c r="AD29" s="270">
        <f t="shared" si="16"/>
        <v>0</v>
      </c>
      <c r="AE29" s="325">
        <f t="shared" si="17"/>
        <v>0</v>
      </c>
      <c r="AF29" s="325"/>
      <c r="AG29" s="325">
        <f t="shared" si="18"/>
        <v>0</v>
      </c>
      <c r="AH29" s="328">
        <f t="shared" si="19"/>
        <v>0</v>
      </c>
      <c r="AI29" s="271" t="e">
        <f t="shared" si="21"/>
        <v>#DIV/0!</v>
      </c>
      <c r="AJ29" s="272"/>
      <c r="AK29" s="273"/>
      <c r="AL29" s="274" t="e">
        <f>SUM(AE29-AF29-#REF!-#REF!)</f>
        <v>#REF!</v>
      </c>
      <c r="AM29" s="275" t="e">
        <f t="shared" si="22"/>
        <v>#DIV/0!</v>
      </c>
      <c r="AN29" s="178"/>
      <c r="AO29" s="276"/>
      <c r="AP29" s="277"/>
      <c r="AQ29" s="278"/>
      <c r="AR29" s="182"/>
      <c r="AS29" s="279"/>
      <c r="AV29" s="281"/>
    </row>
    <row r="30" spans="1:48" s="280" customFormat="1" ht="40.5" x14ac:dyDescent="0.35">
      <c r="A30" s="265"/>
      <c r="B30" s="677" t="s">
        <v>425</v>
      </c>
      <c r="C30" s="677" t="s">
        <v>423</v>
      </c>
      <c r="D30" s="677" t="s">
        <v>423</v>
      </c>
      <c r="E30" s="677" t="s">
        <v>446</v>
      </c>
      <c r="F30" s="677" t="s">
        <v>446</v>
      </c>
      <c r="G30" s="677" t="s">
        <v>422</v>
      </c>
      <c r="H30" s="678"/>
      <c r="I30" s="678"/>
      <c r="J30" s="665" t="s">
        <v>455</v>
      </c>
      <c r="K30" s="184"/>
      <c r="L30" s="184"/>
      <c r="M30" s="184"/>
      <c r="N30" s="185"/>
      <c r="O30" s="321"/>
      <c r="P30" s="321"/>
      <c r="Q30" s="321"/>
      <c r="R30" s="321">
        <f t="shared" si="12"/>
        <v>0</v>
      </c>
      <c r="S30" s="322"/>
      <c r="T30" s="322"/>
      <c r="U30" s="323"/>
      <c r="V30" s="322">
        <f t="shared" si="13"/>
        <v>0</v>
      </c>
      <c r="W30" s="270"/>
      <c r="X30" s="270"/>
      <c r="Y30" s="324">
        <f t="shared" si="14"/>
        <v>0</v>
      </c>
      <c r="Z30" s="325"/>
      <c r="AA30" s="270">
        <f t="shared" si="15"/>
        <v>0</v>
      </c>
      <c r="AB30" s="326"/>
      <c r="AC30" s="327"/>
      <c r="AD30" s="270">
        <f t="shared" si="16"/>
        <v>0</v>
      </c>
      <c r="AE30" s="325">
        <f t="shared" si="17"/>
        <v>0</v>
      </c>
      <c r="AF30" s="325"/>
      <c r="AG30" s="325">
        <f t="shared" si="18"/>
        <v>0</v>
      </c>
      <c r="AH30" s="328">
        <f t="shared" si="19"/>
        <v>0</v>
      </c>
      <c r="AI30" s="271" t="e">
        <f t="shared" si="21"/>
        <v>#DIV/0!</v>
      </c>
      <c r="AJ30" s="272"/>
      <c r="AK30" s="273"/>
      <c r="AL30" s="274" t="e">
        <f>SUM(AE30-AF30-#REF!-#REF!)</f>
        <v>#REF!</v>
      </c>
      <c r="AM30" s="275" t="e">
        <f t="shared" si="22"/>
        <v>#DIV/0!</v>
      </c>
      <c r="AN30" s="178"/>
      <c r="AO30" s="276"/>
      <c r="AP30" s="277"/>
      <c r="AQ30" s="278"/>
      <c r="AR30" s="182"/>
      <c r="AS30" s="279"/>
      <c r="AV30" s="281"/>
    </row>
    <row r="31" spans="1:48" s="280" customFormat="1" ht="40.5" x14ac:dyDescent="0.35">
      <c r="A31" s="265"/>
      <c r="B31" s="677" t="s">
        <v>425</v>
      </c>
      <c r="C31" s="677" t="s">
        <v>423</v>
      </c>
      <c r="D31" s="677" t="s">
        <v>423</v>
      </c>
      <c r="E31" s="677" t="s">
        <v>446</v>
      </c>
      <c r="F31" s="677" t="s">
        <v>456</v>
      </c>
      <c r="G31" s="677"/>
      <c r="H31" s="678"/>
      <c r="I31" s="678"/>
      <c r="J31" s="665" t="s">
        <v>457</v>
      </c>
      <c r="K31" s="184"/>
      <c r="L31" s="184"/>
      <c r="M31" s="184"/>
      <c r="N31" s="185"/>
      <c r="O31" s="321"/>
      <c r="P31" s="321"/>
      <c r="Q31" s="321"/>
      <c r="R31" s="321">
        <f t="shared" si="12"/>
        <v>0</v>
      </c>
      <c r="S31" s="322"/>
      <c r="T31" s="322"/>
      <c r="U31" s="323"/>
      <c r="V31" s="322">
        <f t="shared" si="13"/>
        <v>0</v>
      </c>
      <c r="W31" s="270"/>
      <c r="X31" s="270"/>
      <c r="Y31" s="324">
        <f t="shared" si="14"/>
        <v>0</v>
      </c>
      <c r="Z31" s="325"/>
      <c r="AA31" s="270">
        <f t="shared" si="15"/>
        <v>0</v>
      </c>
      <c r="AB31" s="326"/>
      <c r="AC31" s="327"/>
      <c r="AD31" s="270">
        <f t="shared" si="16"/>
        <v>0</v>
      </c>
      <c r="AE31" s="325">
        <f t="shared" si="17"/>
        <v>0</v>
      </c>
      <c r="AF31" s="325"/>
      <c r="AG31" s="325">
        <f t="shared" si="18"/>
        <v>0</v>
      </c>
      <c r="AH31" s="328">
        <f t="shared" si="19"/>
        <v>0</v>
      </c>
      <c r="AI31" s="271" t="e">
        <f t="shared" si="21"/>
        <v>#DIV/0!</v>
      </c>
      <c r="AJ31" s="272"/>
      <c r="AK31" s="273"/>
      <c r="AL31" s="274" t="e">
        <f>SUM(AE31-AF31-#REF!-#REF!)</f>
        <v>#REF!</v>
      </c>
      <c r="AM31" s="275" t="e">
        <f t="shared" si="22"/>
        <v>#DIV/0!</v>
      </c>
      <c r="AN31" s="178"/>
      <c r="AO31" s="276"/>
      <c r="AP31" s="277"/>
      <c r="AQ31" s="278"/>
      <c r="AR31" s="182"/>
      <c r="AS31" s="279"/>
      <c r="AV31" s="281"/>
    </row>
    <row r="32" spans="1:48" s="280" customFormat="1" ht="60.75" x14ac:dyDescent="0.35">
      <c r="A32" s="265"/>
      <c r="B32" s="677" t="s">
        <v>425</v>
      </c>
      <c r="C32" s="677" t="s">
        <v>423</v>
      </c>
      <c r="D32" s="677" t="s">
        <v>423</v>
      </c>
      <c r="E32" s="677" t="s">
        <v>446</v>
      </c>
      <c r="F32" s="677" t="s">
        <v>456</v>
      </c>
      <c r="G32" s="677" t="s">
        <v>423</v>
      </c>
      <c r="H32" s="678"/>
      <c r="I32" s="678"/>
      <c r="J32" s="665" t="s">
        <v>458</v>
      </c>
      <c r="K32" s="184"/>
      <c r="L32" s="184"/>
      <c r="M32" s="184"/>
      <c r="N32" s="185"/>
      <c r="O32" s="321"/>
      <c r="P32" s="321"/>
      <c r="Q32" s="321"/>
      <c r="R32" s="321">
        <f t="shared" si="12"/>
        <v>0</v>
      </c>
      <c r="S32" s="322"/>
      <c r="T32" s="322"/>
      <c r="U32" s="323"/>
      <c r="V32" s="322">
        <f t="shared" si="13"/>
        <v>0</v>
      </c>
      <c r="W32" s="270"/>
      <c r="X32" s="270"/>
      <c r="Y32" s="324">
        <f t="shared" si="14"/>
        <v>0</v>
      </c>
      <c r="Z32" s="325"/>
      <c r="AA32" s="270">
        <f t="shared" si="15"/>
        <v>0</v>
      </c>
      <c r="AB32" s="326"/>
      <c r="AC32" s="327"/>
      <c r="AD32" s="270">
        <f t="shared" si="16"/>
        <v>0</v>
      </c>
      <c r="AE32" s="325">
        <f t="shared" si="17"/>
        <v>0</v>
      </c>
      <c r="AF32" s="325"/>
      <c r="AG32" s="325">
        <f t="shared" si="18"/>
        <v>0</v>
      </c>
      <c r="AH32" s="328">
        <f t="shared" si="19"/>
        <v>0</v>
      </c>
      <c r="AI32" s="271" t="e">
        <f t="shared" si="21"/>
        <v>#DIV/0!</v>
      </c>
      <c r="AJ32" s="272"/>
      <c r="AK32" s="273"/>
      <c r="AL32" s="274" t="e">
        <f>SUM(AE32-AF32-#REF!-#REF!)</f>
        <v>#REF!</v>
      </c>
      <c r="AM32" s="275" t="e">
        <f t="shared" si="22"/>
        <v>#DIV/0!</v>
      </c>
      <c r="AN32" s="178"/>
      <c r="AO32" s="276"/>
      <c r="AP32" s="277"/>
      <c r="AQ32" s="278"/>
      <c r="AR32" s="182"/>
      <c r="AS32" s="279"/>
      <c r="AV32" s="281"/>
    </row>
    <row r="33" spans="1:48" s="280" customFormat="1" ht="40.5" x14ac:dyDescent="0.35">
      <c r="A33" s="265"/>
      <c r="B33" s="677" t="s">
        <v>425</v>
      </c>
      <c r="C33" s="677" t="s">
        <v>423</v>
      </c>
      <c r="D33" s="677" t="s">
        <v>423</v>
      </c>
      <c r="E33" s="677" t="s">
        <v>446</v>
      </c>
      <c r="F33" s="677" t="s">
        <v>456</v>
      </c>
      <c r="G33" s="677" t="s">
        <v>425</v>
      </c>
      <c r="H33" s="678"/>
      <c r="I33" s="678"/>
      <c r="J33" s="665" t="s">
        <v>459</v>
      </c>
      <c r="K33" s="184"/>
      <c r="L33" s="184"/>
      <c r="M33" s="184"/>
      <c r="N33" s="185"/>
      <c r="O33" s="321">
        <v>22700000</v>
      </c>
      <c r="P33" s="321"/>
      <c r="Q33" s="321"/>
      <c r="R33" s="321">
        <f t="shared" si="12"/>
        <v>22700000</v>
      </c>
      <c r="S33" s="322"/>
      <c r="T33" s="322"/>
      <c r="U33" s="323"/>
      <c r="V33" s="322">
        <f t="shared" si="13"/>
        <v>0</v>
      </c>
      <c r="W33" s="270"/>
      <c r="X33" s="270"/>
      <c r="Y33" s="324">
        <f t="shared" si="14"/>
        <v>0</v>
      </c>
      <c r="Z33" s="325"/>
      <c r="AA33" s="270">
        <f t="shared" si="15"/>
        <v>22700000</v>
      </c>
      <c r="AB33" s="326">
        <v>108000000</v>
      </c>
      <c r="AC33" s="327"/>
      <c r="AD33" s="270">
        <f t="shared" si="16"/>
        <v>108000000</v>
      </c>
      <c r="AE33" s="325">
        <f t="shared" si="17"/>
        <v>22700000</v>
      </c>
      <c r="AF33" s="325">
        <v>108000000</v>
      </c>
      <c r="AG33" s="333">
        <f t="shared" si="18"/>
        <v>-85300000</v>
      </c>
      <c r="AH33" s="328">
        <f t="shared" si="19"/>
        <v>0</v>
      </c>
      <c r="AI33" s="271">
        <f t="shared" si="21"/>
        <v>0</v>
      </c>
      <c r="AJ33" s="272"/>
      <c r="AK33" s="273"/>
      <c r="AL33" s="274" t="e">
        <f>SUM(AE33-AF33-#REF!-#REF!)</f>
        <v>#REF!</v>
      </c>
      <c r="AM33" s="275">
        <f t="shared" si="22"/>
        <v>0</v>
      </c>
      <c r="AN33" s="178"/>
      <c r="AO33" s="276"/>
      <c r="AP33" s="334"/>
      <c r="AQ33" s="278">
        <v>85300000</v>
      </c>
      <c r="AR33" s="182"/>
      <c r="AS33" s="279"/>
      <c r="AV33" s="281"/>
    </row>
    <row r="34" spans="1:48" s="280" customFormat="1" ht="26.25" x14ac:dyDescent="0.35">
      <c r="A34" s="265"/>
      <c r="B34" s="677" t="s">
        <v>425</v>
      </c>
      <c r="C34" s="677" t="s">
        <v>423</v>
      </c>
      <c r="D34" s="677" t="s">
        <v>423</v>
      </c>
      <c r="E34" s="677" t="s">
        <v>446</v>
      </c>
      <c r="F34" s="677" t="s">
        <v>429</v>
      </c>
      <c r="G34" s="677"/>
      <c r="H34" s="678"/>
      <c r="I34" s="678"/>
      <c r="J34" s="665" t="s">
        <v>460</v>
      </c>
      <c r="K34" s="184"/>
      <c r="L34" s="184"/>
      <c r="M34" s="184"/>
      <c r="N34" s="185"/>
      <c r="O34" s="321"/>
      <c r="P34" s="321"/>
      <c r="Q34" s="321"/>
      <c r="R34" s="321">
        <f t="shared" si="12"/>
        <v>0</v>
      </c>
      <c r="S34" s="322"/>
      <c r="T34" s="322"/>
      <c r="U34" s="323"/>
      <c r="V34" s="322">
        <f t="shared" si="13"/>
        <v>0</v>
      </c>
      <c r="W34" s="270"/>
      <c r="X34" s="270"/>
      <c r="Y34" s="324">
        <f t="shared" si="14"/>
        <v>0</v>
      </c>
      <c r="Z34" s="325"/>
      <c r="AA34" s="270">
        <f t="shared" si="15"/>
        <v>0</v>
      </c>
      <c r="AB34" s="326"/>
      <c r="AC34" s="327"/>
      <c r="AD34" s="270">
        <f t="shared" si="16"/>
        <v>0</v>
      </c>
      <c r="AE34" s="325">
        <f t="shared" si="17"/>
        <v>0</v>
      </c>
      <c r="AF34" s="325"/>
      <c r="AG34" s="325">
        <f t="shared" si="18"/>
        <v>0</v>
      </c>
      <c r="AH34" s="328">
        <f t="shared" si="19"/>
        <v>0</v>
      </c>
      <c r="AI34" s="271" t="e">
        <f t="shared" si="21"/>
        <v>#DIV/0!</v>
      </c>
      <c r="AJ34" s="272"/>
      <c r="AK34" s="273"/>
      <c r="AL34" s="274" t="e">
        <f>SUM(AE34-AF34-#REF!-#REF!)</f>
        <v>#REF!</v>
      </c>
      <c r="AM34" s="275" t="e">
        <f t="shared" si="22"/>
        <v>#DIV/0!</v>
      </c>
      <c r="AN34" s="178"/>
      <c r="AO34" s="276"/>
      <c r="AP34" s="277"/>
      <c r="AQ34" s="278"/>
      <c r="AR34" s="182"/>
      <c r="AS34" s="279"/>
      <c r="AV34" s="281"/>
    </row>
    <row r="35" spans="1:48" s="280" customFormat="1" ht="60.75" x14ac:dyDescent="0.35">
      <c r="A35" s="265"/>
      <c r="B35" s="677" t="s">
        <v>425</v>
      </c>
      <c r="C35" s="677" t="s">
        <v>423</v>
      </c>
      <c r="D35" s="677" t="s">
        <v>423</v>
      </c>
      <c r="E35" s="677" t="s">
        <v>446</v>
      </c>
      <c r="F35" s="677" t="s">
        <v>429</v>
      </c>
      <c r="G35" s="677" t="s">
        <v>423</v>
      </c>
      <c r="H35" s="678"/>
      <c r="I35" s="678"/>
      <c r="J35" s="665" t="s">
        <v>461</v>
      </c>
      <c r="K35" s="184"/>
      <c r="L35" s="184"/>
      <c r="M35" s="184"/>
      <c r="N35" s="185"/>
      <c r="O35" s="321"/>
      <c r="P35" s="321"/>
      <c r="Q35" s="321"/>
      <c r="R35" s="321">
        <f t="shared" si="12"/>
        <v>0</v>
      </c>
      <c r="S35" s="322"/>
      <c r="T35" s="322"/>
      <c r="U35" s="323"/>
      <c r="V35" s="322">
        <f t="shared" si="13"/>
        <v>0</v>
      </c>
      <c r="W35" s="270"/>
      <c r="X35" s="270"/>
      <c r="Y35" s="324">
        <f t="shared" si="14"/>
        <v>0</v>
      </c>
      <c r="Z35" s="325"/>
      <c r="AA35" s="270">
        <f t="shared" si="15"/>
        <v>0</v>
      </c>
      <c r="AB35" s="326"/>
      <c r="AC35" s="327"/>
      <c r="AD35" s="270">
        <f t="shared" si="16"/>
        <v>0</v>
      </c>
      <c r="AE35" s="325">
        <f t="shared" si="17"/>
        <v>0</v>
      </c>
      <c r="AF35" s="325"/>
      <c r="AG35" s="325">
        <f t="shared" si="18"/>
        <v>0</v>
      </c>
      <c r="AH35" s="328">
        <f t="shared" si="19"/>
        <v>0</v>
      </c>
      <c r="AI35" s="271" t="e">
        <f t="shared" si="21"/>
        <v>#DIV/0!</v>
      </c>
      <c r="AJ35" s="272"/>
      <c r="AK35" s="273"/>
      <c r="AL35" s="274" t="e">
        <f>SUM(AE35-AF35-#REF!-#REF!)</f>
        <v>#REF!</v>
      </c>
      <c r="AM35" s="275" t="e">
        <f t="shared" si="22"/>
        <v>#DIV/0!</v>
      </c>
      <c r="AN35" s="178"/>
      <c r="AO35" s="276"/>
      <c r="AP35" s="277"/>
      <c r="AQ35" s="278"/>
      <c r="AR35" s="182"/>
      <c r="AS35" s="279"/>
      <c r="AV35" s="281"/>
    </row>
    <row r="36" spans="1:48" s="280" customFormat="1" ht="40.5" x14ac:dyDescent="0.35">
      <c r="A36" s="265"/>
      <c r="B36" s="677" t="s">
        <v>425</v>
      </c>
      <c r="C36" s="677" t="s">
        <v>423</v>
      </c>
      <c r="D36" s="677" t="s">
        <v>423</v>
      </c>
      <c r="E36" s="677" t="s">
        <v>446</v>
      </c>
      <c r="F36" s="677" t="s">
        <v>429</v>
      </c>
      <c r="G36" s="677" t="s">
        <v>449</v>
      </c>
      <c r="H36" s="678"/>
      <c r="I36" s="678"/>
      <c r="J36" s="665" t="s">
        <v>462</v>
      </c>
      <c r="K36" s="184"/>
      <c r="L36" s="184"/>
      <c r="M36" s="184"/>
      <c r="N36" s="185"/>
      <c r="O36" s="321">
        <v>500000</v>
      </c>
      <c r="P36" s="321"/>
      <c r="Q36" s="321"/>
      <c r="R36" s="321">
        <f t="shared" si="12"/>
        <v>500000</v>
      </c>
      <c r="S36" s="322"/>
      <c r="T36" s="322"/>
      <c r="U36" s="323"/>
      <c r="V36" s="322">
        <f t="shared" si="13"/>
        <v>0</v>
      </c>
      <c r="W36" s="270"/>
      <c r="X36" s="270"/>
      <c r="Y36" s="324">
        <f t="shared" si="14"/>
        <v>0</v>
      </c>
      <c r="Z36" s="325"/>
      <c r="AA36" s="270">
        <f t="shared" si="15"/>
        <v>500000</v>
      </c>
      <c r="AB36" s="326">
        <v>500000</v>
      </c>
      <c r="AC36" s="327"/>
      <c r="AD36" s="270">
        <f t="shared" si="16"/>
        <v>500000</v>
      </c>
      <c r="AE36" s="325">
        <f t="shared" si="17"/>
        <v>500000</v>
      </c>
      <c r="AF36" s="325">
        <v>500000</v>
      </c>
      <c r="AG36" s="325">
        <f t="shared" si="18"/>
        <v>0</v>
      </c>
      <c r="AH36" s="328">
        <f t="shared" si="19"/>
        <v>0</v>
      </c>
      <c r="AI36" s="271">
        <f t="shared" si="21"/>
        <v>0</v>
      </c>
      <c r="AJ36" s="272"/>
      <c r="AK36" s="273"/>
      <c r="AL36" s="274" t="e">
        <f>SUM(AE36-AF36-#REF!-#REF!)</f>
        <v>#REF!</v>
      </c>
      <c r="AM36" s="275">
        <f t="shared" si="22"/>
        <v>0</v>
      </c>
      <c r="AN36" s="178"/>
      <c r="AO36" s="276"/>
      <c r="AP36" s="277"/>
      <c r="AQ36" s="278"/>
      <c r="AR36" s="182"/>
      <c r="AS36" s="279"/>
      <c r="AV36" s="281"/>
    </row>
    <row r="37" spans="1:48" s="280" customFormat="1" ht="40.5" x14ac:dyDescent="0.35">
      <c r="A37" s="265"/>
      <c r="B37" s="677" t="s">
        <v>425</v>
      </c>
      <c r="C37" s="677" t="s">
        <v>423</v>
      </c>
      <c r="D37" s="677" t="s">
        <v>423</v>
      </c>
      <c r="E37" s="677" t="s">
        <v>446</v>
      </c>
      <c r="F37" s="677" t="s">
        <v>429</v>
      </c>
      <c r="G37" s="677" t="s">
        <v>451</v>
      </c>
      <c r="H37" s="678"/>
      <c r="I37" s="678"/>
      <c r="J37" s="665" t="s">
        <v>463</v>
      </c>
      <c r="K37" s="184"/>
      <c r="L37" s="184"/>
      <c r="M37" s="184"/>
      <c r="N37" s="185"/>
      <c r="O37" s="321">
        <v>4000000</v>
      </c>
      <c r="P37" s="321"/>
      <c r="Q37" s="321"/>
      <c r="R37" s="321">
        <f t="shared" si="12"/>
        <v>4000000</v>
      </c>
      <c r="S37" s="322"/>
      <c r="T37" s="322"/>
      <c r="U37" s="323"/>
      <c r="V37" s="322">
        <f t="shared" si="13"/>
        <v>0</v>
      </c>
      <c r="W37" s="270"/>
      <c r="X37" s="270"/>
      <c r="Y37" s="324">
        <f t="shared" si="14"/>
        <v>0</v>
      </c>
      <c r="Z37" s="325"/>
      <c r="AA37" s="270">
        <f t="shared" si="15"/>
        <v>4000000</v>
      </c>
      <c r="AB37" s="326">
        <v>4000000</v>
      </c>
      <c r="AC37" s="327"/>
      <c r="AD37" s="270">
        <f t="shared" si="16"/>
        <v>4000000</v>
      </c>
      <c r="AE37" s="325">
        <f t="shared" si="17"/>
        <v>4000000</v>
      </c>
      <c r="AF37" s="325">
        <v>4000000</v>
      </c>
      <c r="AG37" s="325">
        <f t="shared" si="18"/>
        <v>0</v>
      </c>
      <c r="AH37" s="328">
        <f t="shared" si="19"/>
        <v>0</v>
      </c>
      <c r="AI37" s="271">
        <f t="shared" si="21"/>
        <v>0</v>
      </c>
      <c r="AJ37" s="272"/>
      <c r="AK37" s="273"/>
      <c r="AL37" s="274" t="e">
        <f>SUM(AE37-AF37-#REF!-#REF!)</f>
        <v>#REF!</v>
      </c>
      <c r="AM37" s="275">
        <f t="shared" si="22"/>
        <v>0</v>
      </c>
      <c r="AN37" s="178"/>
      <c r="AO37" s="276"/>
      <c r="AP37" s="277"/>
      <c r="AQ37" s="278"/>
      <c r="AR37" s="182"/>
      <c r="AS37" s="279"/>
      <c r="AV37" s="281"/>
    </row>
    <row r="38" spans="1:48" s="280" customFormat="1" ht="81" x14ac:dyDescent="0.35">
      <c r="A38" s="265"/>
      <c r="B38" s="677" t="s">
        <v>425</v>
      </c>
      <c r="C38" s="677" t="s">
        <v>423</v>
      </c>
      <c r="D38" s="677" t="s">
        <v>423</v>
      </c>
      <c r="E38" s="677" t="s">
        <v>446</v>
      </c>
      <c r="F38" s="677" t="s">
        <v>464</v>
      </c>
      <c r="G38" s="677" t="s">
        <v>425</v>
      </c>
      <c r="H38" s="678"/>
      <c r="I38" s="678"/>
      <c r="J38" s="665" t="s">
        <v>465</v>
      </c>
      <c r="K38" s="184"/>
      <c r="L38" s="184"/>
      <c r="M38" s="184"/>
      <c r="N38" s="185"/>
      <c r="O38" s="321"/>
      <c r="P38" s="321"/>
      <c r="Q38" s="321"/>
      <c r="R38" s="321">
        <f t="shared" si="12"/>
        <v>0</v>
      </c>
      <c r="S38" s="322"/>
      <c r="T38" s="322"/>
      <c r="U38" s="323"/>
      <c r="V38" s="322">
        <f t="shared" si="13"/>
        <v>0</v>
      </c>
      <c r="W38" s="270"/>
      <c r="X38" s="270"/>
      <c r="Y38" s="324">
        <f t="shared" si="14"/>
        <v>0</v>
      </c>
      <c r="Z38" s="325"/>
      <c r="AA38" s="270">
        <f t="shared" si="15"/>
        <v>0</v>
      </c>
      <c r="AB38" s="326"/>
      <c r="AC38" s="327"/>
      <c r="AD38" s="270">
        <f t="shared" si="16"/>
        <v>0</v>
      </c>
      <c r="AE38" s="325">
        <f t="shared" si="17"/>
        <v>0</v>
      </c>
      <c r="AF38" s="325"/>
      <c r="AG38" s="325">
        <f t="shared" si="18"/>
        <v>0</v>
      </c>
      <c r="AH38" s="328">
        <f t="shared" si="19"/>
        <v>0</v>
      </c>
      <c r="AI38" s="271" t="e">
        <f t="shared" si="21"/>
        <v>#DIV/0!</v>
      </c>
      <c r="AJ38" s="272"/>
      <c r="AK38" s="273"/>
      <c r="AL38" s="274" t="e">
        <f>SUM(AE38-AF38-#REF!-#REF!)</f>
        <v>#REF!</v>
      </c>
      <c r="AM38" s="275" t="e">
        <f t="shared" si="22"/>
        <v>#DIV/0!</v>
      </c>
      <c r="AN38" s="178"/>
      <c r="AO38" s="276"/>
      <c r="AP38" s="277"/>
      <c r="AQ38" s="278"/>
      <c r="AR38" s="182"/>
      <c r="AS38" s="279"/>
      <c r="AV38" s="281"/>
    </row>
    <row r="39" spans="1:48" s="280" customFormat="1" ht="107.45" customHeight="1" x14ac:dyDescent="0.35">
      <c r="A39" s="265"/>
      <c r="B39" s="677" t="s">
        <v>425</v>
      </c>
      <c r="C39" s="677" t="s">
        <v>423</v>
      </c>
      <c r="D39" s="677" t="s">
        <v>423</v>
      </c>
      <c r="E39" s="677" t="s">
        <v>446</v>
      </c>
      <c r="F39" s="677" t="s">
        <v>464</v>
      </c>
      <c r="G39" s="677" t="s">
        <v>466</v>
      </c>
      <c r="H39" s="678"/>
      <c r="I39" s="678"/>
      <c r="J39" s="666" t="s">
        <v>467</v>
      </c>
      <c r="K39" s="184"/>
      <c r="L39" s="184"/>
      <c r="M39" s="184"/>
      <c r="N39" s="185"/>
      <c r="O39" s="321">
        <v>5800000</v>
      </c>
      <c r="P39" s="321"/>
      <c r="Q39" s="321"/>
      <c r="R39" s="321">
        <f t="shared" si="12"/>
        <v>5800000</v>
      </c>
      <c r="S39" s="322"/>
      <c r="T39" s="322"/>
      <c r="U39" s="323"/>
      <c r="V39" s="322">
        <f t="shared" si="13"/>
        <v>0</v>
      </c>
      <c r="W39" s="270"/>
      <c r="X39" s="270"/>
      <c r="Y39" s="324">
        <f t="shared" si="14"/>
        <v>0</v>
      </c>
      <c r="Z39" s="325"/>
      <c r="AA39" s="270">
        <f t="shared" si="15"/>
        <v>5800000</v>
      </c>
      <c r="AB39" s="326">
        <v>5800000</v>
      </c>
      <c r="AC39" s="327"/>
      <c r="AD39" s="270">
        <f t="shared" si="16"/>
        <v>5800000</v>
      </c>
      <c r="AE39" s="325">
        <f t="shared" si="17"/>
        <v>5800000</v>
      </c>
      <c r="AF39" s="325">
        <v>5800000</v>
      </c>
      <c r="AG39" s="325">
        <f t="shared" si="18"/>
        <v>0</v>
      </c>
      <c r="AH39" s="328">
        <f t="shared" si="19"/>
        <v>0</v>
      </c>
      <c r="AI39" s="271">
        <f t="shared" si="21"/>
        <v>0</v>
      </c>
      <c r="AJ39" s="272"/>
      <c r="AK39" s="273"/>
      <c r="AL39" s="274" t="e">
        <f>SUM(AE39-AF39-#REF!-#REF!)</f>
        <v>#REF!</v>
      </c>
      <c r="AM39" s="275">
        <f t="shared" si="22"/>
        <v>0</v>
      </c>
      <c r="AN39" s="178"/>
      <c r="AO39" s="335"/>
      <c r="AP39" s="277"/>
      <c r="AQ39" s="278"/>
      <c r="AR39" s="182"/>
      <c r="AS39" s="279"/>
      <c r="AV39" s="281"/>
    </row>
    <row r="40" spans="1:48" s="354" customFormat="1" ht="26.25" x14ac:dyDescent="0.35">
      <c r="A40" s="336"/>
      <c r="B40" s="684"/>
      <c r="C40" s="684"/>
      <c r="D40" s="684"/>
      <c r="E40" s="684"/>
      <c r="F40" s="684"/>
      <c r="G40" s="684"/>
      <c r="H40" s="685"/>
      <c r="I40" s="685"/>
      <c r="J40" s="667"/>
      <c r="K40" s="340">
        <f>SUM(K15:K39)</f>
        <v>0</v>
      </c>
      <c r="L40" s="340">
        <f>SUM(L15:L39)</f>
        <v>323651508</v>
      </c>
      <c r="M40" s="340">
        <f>SUM(M15:M39)</f>
        <v>58257167</v>
      </c>
      <c r="N40" s="341"/>
      <c r="O40" s="342"/>
      <c r="P40" s="342"/>
      <c r="Q40" s="342"/>
      <c r="R40" s="201"/>
      <c r="S40" s="343"/>
      <c r="T40" s="343"/>
      <c r="U40" s="343"/>
      <c r="V40" s="343"/>
      <c r="W40" s="344"/>
      <c r="X40" s="344"/>
      <c r="Y40" s="344"/>
      <c r="Z40" s="344"/>
      <c r="AA40" s="344"/>
      <c r="AB40" s="344"/>
      <c r="AC40" s="344"/>
      <c r="AD40" s="344"/>
      <c r="AE40" s="344"/>
      <c r="AF40" s="344"/>
      <c r="AG40" s="344"/>
      <c r="AH40" s="345"/>
      <c r="AI40" s="346"/>
      <c r="AJ40" s="345"/>
      <c r="AK40" s="344"/>
      <c r="AL40" s="347"/>
      <c r="AM40" s="348"/>
      <c r="AN40" s="349"/>
      <c r="AO40" s="350"/>
      <c r="AP40" s="351"/>
      <c r="AQ40" s="352"/>
      <c r="AR40" s="352"/>
      <c r="AS40" s="353"/>
      <c r="AV40" s="355"/>
    </row>
    <row r="41" spans="1:48" s="357" customFormat="1" ht="30" x14ac:dyDescent="0.35">
      <c r="A41" s="265" t="s">
        <v>33</v>
      </c>
      <c r="B41" s="677" t="s">
        <v>425</v>
      </c>
      <c r="C41" s="677" t="s">
        <v>425</v>
      </c>
      <c r="D41" s="677"/>
      <c r="E41" s="677"/>
      <c r="F41" s="677"/>
      <c r="G41" s="677"/>
      <c r="H41" s="678"/>
      <c r="I41" s="678"/>
      <c r="J41" s="668" t="s">
        <v>468</v>
      </c>
      <c r="K41" s="184"/>
      <c r="L41" s="184"/>
      <c r="M41" s="184"/>
      <c r="N41" s="269">
        <f>SUM(N42+N56)</f>
        <v>2454000000</v>
      </c>
      <c r="O41" s="269">
        <f>SUM(O42+O56)</f>
        <v>2454000000</v>
      </c>
      <c r="P41" s="269">
        <f t="shared" ref="P41:AM41" si="23">SUM(P42+P56)</f>
        <v>0</v>
      </c>
      <c r="Q41" s="269">
        <f t="shared" si="23"/>
        <v>0</v>
      </c>
      <c r="R41" s="269">
        <f t="shared" si="23"/>
        <v>2454000000</v>
      </c>
      <c r="S41" s="269">
        <f t="shared" si="23"/>
        <v>0</v>
      </c>
      <c r="T41" s="269">
        <f t="shared" si="23"/>
        <v>0</v>
      </c>
      <c r="U41" s="269">
        <f t="shared" si="23"/>
        <v>0</v>
      </c>
      <c r="V41" s="269">
        <f t="shared" si="23"/>
        <v>0</v>
      </c>
      <c r="W41" s="269">
        <f t="shared" si="23"/>
        <v>268300000</v>
      </c>
      <c r="X41" s="269">
        <f t="shared" si="23"/>
        <v>919826268.64999998</v>
      </c>
      <c r="Y41" s="269">
        <f t="shared" si="23"/>
        <v>0</v>
      </c>
      <c r="Z41" s="269">
        <f t="shared" si="23"/>
        <v>58682227</v>
      </c>
      <c r="AA41" s="269">
        <f t="shared" si="23"/>
        <v>1182191504.3499999</v>
      </c>
      <c r="AB41" s="269">
        <f t="shared" si="23"/>
        <v>1016979341.46</v>
      </c>
      <c r="AC41" s="269">
        <f t="shared" si="23"/>
        <v>0</v>
      </c>
      <c r="AD41" s="269">
        <f t="shared" si="23"/>
        <v>1016979341.46</v>
      </c>
      <c r="AE41" s="269">
        <f t="shared" si="23"/>
        <v>1182191504.3499999</v>
      </c>
      <c r="AF41" s="269">
        <f t="shared" si="23"/>
        <v>1016979341.46</v>
      </c>
      <c r="AG41" s="269">
        <f t="shared" si="23"/>
        <v>165212162.88999999</v>
      </c>
      <c r="AH41" s="269">
        <f t="shared" si="23"/>
        <v>1246808495.6500001</v>
      </c>
      <c r="AI41" s="269" t="e">
        <f t="shared" si="23"/>
        <v>#DIV/0!</v>
      </c>
      <c r="AJ41" s="269">
        <f t="shared" si="23"/>
        <v>0</v>
      </c>
      <c r="AK41" s="269">
        <f t="shared" si="23"/>
        <v>0</v>
      </c>
      <c r="AL41" s="269" t="e">
        <f t="shared" si="23"/>
        <v>#REF!</v>
      </c>
      <c r="AM41" s="269" t="e">
        <f t="shared" si="23"/>
        <v>#DIV/0!</v>
      </c>
      <c r="AN41" s="178"/>
      <c r="AO41" s="335"/>
      <c r="AP41" s="277"/>
      <c r="AQ41" s="278"/>
      <c r="AR41" s="182"/>
      <c r="AS41" s="356"/>
      <c r="AV41" s="358"/>
    </row>
    <row r="42" spans="1:48" s="298" customFormat="1" ht="27.75" x14ac:dyDescent="0.35">
      <c r="A42" s="282" t="s">
        <v>33</v>
      </c>
      <c r="B42" s="679" t="s">
        <v>425</v>
      </c>
      <c r="C42" s="679" t="s">
        <v>425</v>
      </c>
      <c r="D42" s="679" t="s">
        <v>423</v>
      </c>
      <c r="E42" s="679"/>
      <c r="F42" s="679"/>
      <c r="G42" s="679"/>
      <c r="H42" s="680"/>
      <c r="I42" s="680"/>
      <c r="J42" s="663" t="s">
        <v>469</v>
      </c>
      <c r="K42" s="170"/>
      <c r="L42" s="170"/>
      <c r="M42" s="170"/>
      <c r="N42" s="171">
        <f>SUM(N43+N45+N53)</f>
        <v>226631384</v>
      </c>
      <c r="O42" s="171">
        <f t="shared" ref="O42:AM42" si="24">SUM(O43+O45+O53)</f>
        <v>226631384</v>
      </c>
      <c r="P42" s="171">
        <f t="shared" si="24"/>
        <v>0</v>
      </c>
      <c r="Q42" s="171">
        <f t="shared" si="24"/>
        <v>0</v>
      </c>
      <c r="R42" s="171">
        <f t="shared" si="24"/>
        <v>226631384</v>
      </c>
      <c r="S42" s="171">
        <f t="shared" si="24"/>
        <v>0</v>
      </c>
      <c r="T42" s="171">
        <f t="shared" si="24"/>
        <v>0</v>
      </c>
      <c r="U42" s="171">
        <f t="shared" si="24"/>
        <v>0</v>
      </c>
      <c r="V42" s="171">
        <f t="shared" si="24"/>
        <v>0</v>
      </c>
      <c r="W42" s="171">
        <f t="shared" si="24"/>
        <v>0</v>
      </c>
      <c r="X42" s="171">
        <f t="shared" si="24"/>
        <v>40431384</v>
      </c>
      <c r="Y42" s="171">
        <f t="shared" si="24"/>
        <v>0</v>
      </c>
      <c r="Z42" s="171">
        <f t="shared" si="24"/>
        <v>0</v>
      </c>
      <c r="AA42" s="171">
        <f t="shared" si="24"/>
        <v>186200000</v>
      </c>
      <c r="AB42" s="171">
        <f t="shared" si="24"/>
        <v>125800000</v>
      </c>
      <c r="AC42" s="171">
        <f t="shared" si="24"/>
        <v>0</v>
      </c>
      <c r="AD42" s="171">
        <f t="shared" si="24"/>
        <v>125800000</v>
      </c>
      <c r="AE42" s="171">
        <f t="shared" si="24"/>
        <v>186200000</v>
      </c>
      <c r="AF42" s="171">
        <f t="shared" si="24"/>
        <v>125800000</v>
      </c>
      <c r="AG42" s="171">
        <f t="shared" si="24"/>
        <v>60400000</v>
      </c>
      <c r="AH42" s="171">
        <f t="shared" si="24"/>
        <v>40431384</v>
      </c>
      <c r="AI42" s="171" t="e">
        <f t="shared" si="24"/>
        <v>#DIV/0!</v>
      </c>
      <c r="AJ42" s="171">
        <f t="shared" si="24"/>
        <v>0</v>
      </c>
      <c r="AK42" s="171">
        <f t="shared" si="24"/>
        <v>0</v>
      </c>
      <c r="AL42" s="171" t="e">
        <f t="shared" si="24"/>
        <v>#REF!</v>
      </c>
      <c r="AM42" s="171">
        <f t="shared" si="24"/>
        <v>1</v>
      </c>
      <c r="AN42" s="292"/>
      <c r="AO42" s="359"/>
      <c r="AP42" s="294"/>
      <c r="AQ42" s="295"/>
      <c r="AR42" s="296"/>
      <c r="AS42" s="297"/>
      <c r="AV42" s="299"/>
    </row>
    <row r="43" spans="1:48" s="318" customFormat="1" ht="81" x14ac:dyDescent="0.35">
      <c r="A43" s="300" t="s">
        <v>33</v>
      </c>
      <c r="B43" s="681" t="s">
        <v>425</v>
      </c>
      <c r="C43" s="681" t="s">
        <v>425</v>
      </c>
      <c r="D43" s="681" t="s">
        <v>423</v>
      </c>
      <c r="E43" s="686" t="s">
        <v>470</v>
      </c>
      <c r="F43" s="681"/>
      <c r="G43" s="681"/>
      <c r="H43" s="682"/>
      <c r="I43" s="682"/>
      <c r="J43" s="664" t="s">
        <v>471</v>
      </c>
      <c r="K43" s="304"/>
      <c r="L43" s="304"/>
      <c r="M43" s="304"/>
      <c r="N43" s="361">
        <v>29100000</v>
      </c>
      <c r="O43" s="362">
        <f>SUM(O44)</f>
        <v>29100000</v>
      </c>
      <c r="P43" s="362">
        <f t="shared" ref="P43:AM43" si="25">SUM(P44)</f>
        <v>0</v>
      </c>
      <c r="Q43" s="362">
        <f t="shared" si="25"/>
        <v>0</v>
      </c>
      <c r="R43" s="362">
        <f t="shared" si="25"/>
        <v>29100000</v>
      </c>
      <c r="S43" s="362">
        <f t="shared" si="25"/>
        <v>0</v>
      </c>
      <c r="T43" s="362">
        <f t="shared" si="25"/>
        <v>0</v>
      </c>
      <c r="U43" s="362">
        <f t="shared" si="25"/>
        <v>0</v>
      </c>
      <c r="V43" s="362">
        <f t="shared" si="25"/>
        <v>0</v>
      </c>
      <c r="W43" s="362">
        <f t="shared" si="25"/>
        <v>0</v>
      </c>
      <c r="X43" s="362">
        <f t="shared" si="25"/>
        <v>0</v>
      </c>
      <c r="Y43" s="362">
        <f t="shared" si="25"/>
        <v>0</v>
      </c>
      <c r="Z43" s="362">
        <f t="shared" si="25"/>
        <v>0</v>
      </c>
      <c r="AA43" s="362">
        <f t="shared" si="25"/>
        <v>29100000</v>
      </c>
      <c r="AB43" s="362">
        <f t="shared" si="25"/>
        <v>29100000</v>
      </c>
      <c r="AC43" s="362">
        <f t="shared" si="25"/>
        <v>0</v>
      </c>
      <c r="AD43" s="362">
        <f t="shared" si="25"/>
        <v>29100000</v>
      </c>
      <c r="AE43" s="362">
        <f t="shared" si="25"/>
        <v>29100000</v>
      </c>
      <c r="AF43" s="362">
        <f t="shared" si="25"/>
        <v>29100000</v>
      </c>
      <c r="AG43" s="362">
        <f t="shared" si="25"/>
        <v>0</v>
      </c>
      <c r="AH43" s="362">
        <f t="shared" si="25"/>
        <v>0</v>
      </c>
      <c r="AI43" s="362">
        <f t="shared" si="25"/>
        <v>0</v>
      </c>
      <c r="AJ43" s="362">
        <f t="shared" si="25"/>
        <v>0</v>
      </c>
      <c r="AK43" s="362">
        <f t="shared" si="25"/>
        <v>0</v>
      </c>
      <c r="AL43" s="362" t="e">
        <f t="shared" si="25"/>
        <v>#REF!</v>
      </c>
      <c r="AM43" s="362">
        <f t="shared" si="25"/>
        <v>0</v>
      </c>
      <c r="AN43" s="312"/>
      <c r="AO43" s="363"/>
      <c r="AP43" s="314"/>
      <c r="AQ43" s="315"/>
      <c r="AR43" s="316"/>
      <c r="AS43" s="317"/>
      <c r="AV43" s="319"/>
    </row>
    <row r="44" spans="1:48" s="357" customFormat="1" ht="40.5" x14ac:dyDescent="0.35">
      <c r="A44" s="265" t="s">
        <v>33</v>
      </c>
      <c r="B44" s="677" t="s">
        <v>425</v>
      </c>
      <c r="C44" s="677" t="s">
        <v>425</v>
      </c>
      <c r="D44" s="677" t="s">
        <v>423</v>
      </c>
      <c r="E44" s="677" t="s">
        <v>470</v>
      </c>
      <c r="F44" s="677" t="s">
        <v>437</v>
      </c>
      <c r="G44" s="677"/>
      <c r="H44" s="678"/>
      <c r="I44" s="678"/>
      <c r="J44" s="665" t="s">
        <v>472</v>
      </c>
      <c r="K44" s="184"/>
      <c r="L44" s="184"/>
      <c r="M44" s="184"/>
      <c r="N44" s="321"/>
      <c r="O44" s="364">
        <v>29100000</v>
      </c>
      <c r="P44" s="321"/>
      <c r="Q44" s="321"/>
      <c r="R44" s="321">
        <f t="shared" si="12"/>
        <v>29100000</v>
      </c>
      <c r="S44" s="322"/>
      <c r="T44" s="322"/>
      <c r="U44" s="322"/>
      <c r="V44" s="322">
        <f t="shared" si="13"/>
        <v>0</v>
      </c>
      <c r="W44" s="270"/>
      <c r="X44" s="270"/>
      <c r="Y44" s="324">
        <f t="shared" si="14"/>
        <v>0</v>
      </c>
      <c r="Z44" s="365"/>
      <c r="AA44" s="270">
        <f t="shared" si="15"/>
        <v>29100000</v>
      </c>
      <c r="AB44" s="326">
        <v>29100000</v>
      </c>
      <c r="AC44" s="326"/>
      <c r="AD44" s="270">
        <f t="shared" si="16"/>
        <v>29100000</v>
      </c>
      <c r="AE44" s="325">
        <f t="shared" ref="AE44:AE95" si="26">SUM(AA44-AC44)</f>
        <v>29100000</v>
      </c>
      <c r="AF44" s="325">
        <v>29100000</v>
      </c>
      <c r="AG44" s="325">
        <f t="shared" ref="AG44:AG95" si="27">SUM(AE44-AF44)</f>
        <v>0</v>
      </c>
      <c r="AH44" s="328">
        <f t="shared" ref="AH44:AH95" si="28">SUM(S44+U44+W44+Z44+X44+AC44)</f>
        <v>0</v>
      </c>
      <c r="AI44" s="271">
        <f>AC44/(AC44+AF44+AG44)</f>
        <v>0</v>
      </c>
      <c r="AJ44" s="272"/>
      <c r="AK44" s="273"/>
      <c r="AL44" s="274" t="e">
        <f>SUM(AE44-AF44-#REF!-#REF!)</f>
        <v>#REF!</v>
      </c>
      <c r="AM44" s="275">
        <f>SUM(R44-(AE44+Y44))/R44</f>
        <v>0</v>
      </c>
      <c r="AN44" s="178"/>
      <c r="AO44" s="335"/>
      <c r="AP44" s="277"/>
      <c r="AQ44" s="278"/>
      <c r="AR44" s="182"/>
      <c r="AS44" s="356"/>
      <c r="AV44" s="358"/>
    </row>
    <row r="45" spans="1:48" s="318" customFormat="1" ht="81" x14ac:dyDescent="0.35">
      <c r="A45" s="300"/>
      <c r="B45" s="681" t="s">
        <v>425</v>
      </c>
      <c r="C45" s="681" t="s">
        <v>425</v>
      </c>
      <c r="D45" s="681" t="s">
        <v>423</v>
      </c>
      <c r="E45" s="686" t="s">
        <v>435</v>
      </c>
      <c r="F45" s="681"/>
      <c r="G45" s="681"/>
      <c r="H45" s="682"/>
      <c r="I45" s="682"/>
      <c r="J45" s="664" t="s">
        <v>473</v>
      </c>
      <c r="K45" s="304"/>
      <c r="L45" s="304"/>
      <c r="M45" s="304"/>
      <c r="N45" s="361">
        <v>192531384</v>
      </c>
      <c r="O45" s="362">
        <f>SUM(O46:O52)</f>
        <v>192531384</v>
      </c>
      <c r="P45" s="362">
        <f t="shared" ref="P45:AM45" si="29">SUM(P46:P52)</f>
        <v>0</v>
      </c>
      <c r="Q45" s="362">
        <f t="shared" si="29"/>
        <v>0</v>
      </c>
      <c r="R45" s="362">
        <f t="shared" si="29"/>
        <v>192531384</v>
      </c>
      <c r="S45" s="362">
        <f t="shared" si="29"/>
        <v>0</v>
      </c>
      <c r="T45" s="362">
        <f t="shared" si="29"/>
        <v>0</v>
      </c>
      <c r="U45" s="362">
        <f t="shared" si="29"/>
        <v>0</v>
      </c>
      <c r="V45" s="362">
        <f t="shared" si="29"/>
        <v>0</v>
      </c>
      <c r="W45" s="362">
        <f t="shared" si="29"/>
        <v>0</v>
      </c>
      <c r="X45" s="362">
        <f t="shared" si="29"/>
        <v>40431384</v>
      </c>
      <c r="Y45" s="362">
        <f t="shared" si="29"/>
        <v>0</v>
      </c>
      <c r="Z45" s="362">
        <f t="shared" si="29"/>
        <v>0</v>
      </c>
      <c r="AA45" s="362">
        <f t="shared" si="29"/>
        <v>152100000</v>
      </c>
      <c r="AB45" s="362">
        <f t="shared" si="29"/>
        <v>91200000</v>
      </c>
      <c r="AC45" s="362">
        <f t="shared" si="29"/>
        <v>0</v>
      </c>
      <c r="AD45" s="362">
        <f t="shared" si="29"/>
        <v>91200000</v>
      </c>
      <c r="AE45" s="362">
        <f t="shared" si="29"/>
        <v>152100000</v>
      </c>
      <c r="AF45" s="362">
        <f t="shared" si="29"/>
        <v>91200000</v>
      </c>
      <c r="AG45" s="362">
        <f t="shared" si="29"/>
        <v>60900000</v>
      </c>
      <c r="AH45" s="362">
        <f t="shared" si="29"/>
        <v>40431384</v>
      </c>
      <c r="AI45" s="362" t="e">
        <f t="shared" si="29"/>
        <v>#DIV/0!</v>
      </c>
      <c r="AJ45" s="362">
        <f t="shared" si="29"/>
        <v>0</v>
      </c>
      <c r="AK45" s="362">
        <f t="shared" si="29"/>
        <v>0</v>
      </c>
      <c r="AL45" s="362" t="e">
        <f t="shared" si="29"/>
        <v>#REF!</v>
      </c>
      <c r="AM45" s="362">
        <f t="shared" si="29"/>
        <v>1</v>
      </c>
      <c r="AN45" s="312"/>
      <c r="AO45" s="363"/>
      <c r="AP45" s="314"/>
      <c r="AQ45" s="315"/>
      <c r="AR45" s="316"/>
      <c r="AS45" s="317"/>
      <c r="AV45" s="319"/>
    </row>
    <row r="46" spans="1:48" s="357" customFormat="1" ht="39" customHeight="1" x14ac:dyDescent="0.35">
      <c r="A46" s="265" t="s">
        <v>33</v>
      </c>
      <c r="B46" s="677" t="s">
        <v>425</v>
      </c>
      <c r="C46" s="677" t="s">
        <v>425</v>
      </c>
      <c r="D46" s="677" t="s">
        <v>423</v>
      </c>
      <c r="E46" s="677" t="s">
        <v>435</v>
      </c>
      <c r="F46" s="677" t="s">
        <v>470</v>
      </c>
      <c r="G46" s="677" t="s">
        <v>423</v>
      </c>
      <c r="H46" s="678"/>
      <c r="I46" s="678"/>
      <c r="J46" s="665" t="s">
        <v>474</v>
      </c>
      <c r="K46" s="184"/>
      <c r="L46" s="184"/>
      <c r="M46" s="184"/>
      <c r="N46" s="321"/>
      <c r="O46" s="364">
        <v>45100000</v>
      </c>
      <c r="P46" s="321"/>
      <c r="Q46" s="321"/>
      <c r="R46" s="321">
        <f t="shared" si="12"/>
        <v>45100000</v>
      </c>
      <c r="S46" s="322"/>
      <c r="T46" s="322"/>
      <c r="U46" s="322"/>
      <c r="V46" s="322">
        <f t="shared" si="13"/>
        <v>0</v>
      </c>
      <c r="W46" s="270"/>
      <c r="X46" s="270"/>
      <c r="Y46" s="324">
        <f t="shared" si="14"/>
        <v>0</v>
      </c>
      <c r="Z46" s="365"/>
      <c r="AA46" s="270">
        <f t="shared" si="15"/>
        <v>45100000</v>
      </c>
      <c r="AB46" s="326">
        <v>24700000</v>
      </c>
      <c r="AC46" s="326"/>
      <c r="AD46" s="270">
        <f t="shared" si="16"/>
        <v>24700000</v>
      </c>
      <c r="AE46" s="325">
        <f t="shared" si="26"/>
        <v>45100000</v>
      </c>
      <c r="AF46" s="325">
        <v>24700000</v>
      </c>
      <c r="AG46" s="325">
        <f t="shared" si="27"/>
        <v>20400000</v>
      </c>
      <c r="AH46" s="328">
        <f t="shared" si="28"/>
        <v>0</v>
      </c>
      <c r="AI46" s="271">
        <f t="shared" ref="AI46:AI52" si="30">AC46/(AC46+AF46+AG46)</f>
        <v>0</v>
      </c>
      <c r="AJ46" s="272"/>
      <c r="AK46" s="273"/>
      <c r="AL46" s="274" t="e">
        <f>SUM(AE46-AF46-#REF!-#REF!)</f>
        <v>#REF!</v>
      </c>
      <c r="AM46" s="275">
        <f t="shared" ref="AM46:AM52" si="31">SUM(R46-(AE46+Y46))/R46</f>
        <v>0</v>
      </c>
      <c r="AN46" s="178"/>
      <c r="AO46" s="335"/>
      <c r="AP46" s="277"/>
      <c r="AQ46" s="278"/>
      <c r="AR46" s="182">
        <v>20400000</v>
      </c>
      <c r="AS46" s="356"/>
      <c r="AV46" s="358"/>
    </row>
    <row r="47" spans="1:48" s="357" customFormat="1" ht="47.1" customHeight="1" x14ac:dyDescent="0.35">
      <c r="A47" s="265" t="s">
        <v>33</v>
      </c>
      <c r="B47" s="677" t="s">
        <v>425</v>
      </c>
      <c r="C47" s="677" t="s">
        <v>425</v>
      </c>
      <c r="D47" s="677" t="s">
        <v>423</v>
      </c>
      <c r="E47" s="677" t="s">
        <v>435</v>
      </c>
      <c r="F47" s="677" t="s">
        <v>435</v>
      </c>
      <c r="G47" s="677"/>
      <c r="H47" s="678"/>
      <c r="I47" s="678"/>
      <c r="J47" s="665" t="s">
        <v>475</v>
      </c>
      <c r="K47" s="184"/>
      <c r="L47" s="184"/>
      <c r="M47" s="184"/>
      <c r="N47" s="321"/>
      <c r="O47" s="364">
        <v>40431384</v>
      </c>
      <c r="P47" s="321"/>
      <c r="Q47" s="321"/>
      <c r="R47" s="321">
        <f t="shared" si="12"/>
        <v>40431384</v>
      </c>
      <c r="S47" s="322"/>
      <c r="T47" s="322"/>
      <c r="U47" s="322"/>
      <c r="V47" s="322">
        <f t="shared" si="13"/>
        <v>0</v>
      </c>
      <c r="W47" s="270"/>
      <c r="X47" s="270">
        <v>40431384</v>
      </c>
      <c r="Y47" s="324">
        <f t="shared" si="14"/>
        <v>0</v>
      </c>
      <c r="Z47" s="365"/>
      <c r="AA47" s="270">
        <f t="shared" si="15"/>
        <v>0</v>
      </c>
      <c r="AB47" s="326"/>
      <c r="AC47" s="326"/>
      <c r="AD47" s="270">
        <f t="shared" si="16"/>
        <v>0</v>
      </c>
      <c r="AE47" s="325">
        <f t="shared" si="26"/>
        <v>0</v>
      </c>
      <c r="AF47" s="325"/>
      <c r="AG47" s="325">
        <f t="shared" si="27"/>
        <v>0</v>
      </c>
      <c r="AH47" s="328">
        <f t="shared" si="28"/>
        <v>40431384</v>
      </c>
      <c r="AI47" s="271" t="e">
        <f t="shared" si="30"/>
        <v>#DIV/0!</v>
      </c>
      <c r="AJ47" s="272"/>
      <c r="AK47" s="273"/>
      <c r="AL47" s="274" t="e">
        <f>SUM(AE47-AF47-#REF!-#REF!)</f>
        <v>#REF!</v>
      </c>
      <c r="AM47" s="275">
        <f t="shared" si="31"/>
        <v>1</v>
      </c>
      <c r="AN47" s="178"/>
      <c r="AO47" s="335"/>
      <c r="AP47" s="277"/>
      <c r="AQ47" s="278"/>
      <c r="AR47" s="182"/>
      <c r="AS47" s="356"/>
      <c r="AV47" s="358"/>
    </row>
    <row r="48" spans="1:48" s="357" customFormat="1" ht="60.75" x14ac:dyDescent="0.35">
      <c r="A48" s="265" t="s">
        <v>33</v>
      </c>
      <c r="B48" s="677" t="s">
        <v>425</v>
      </c>
      <c r="C48" s="677" t="s">
        <v>425</v>
      </c>
      <c r="D48" s="677" t="s">
        <v>423</v>
      </c>
      <c r="E48" s="677" t="s">
        <v>435</v>
      </c>
      <c r="F48" s="677" t="s">
        <v>456</v>
      </c>
      <c r="G48" s="677" t="s">
        <v>423</v>
      </c>
      <c r="H48" s="678"/>
      <c r="I48" s="678"/>
      <c r="J48" s="665" t="s">
        <v>476</v>
      </c>
      <c r="K48" s="184"/>
      <c r="L48" s="184"/>
      <c r="M48" s="184"/>
      <c r="N48" s="321"/>
      <c r="O48" s="364">
        <v>70000000</v>
      </c>
      <c r="P48" s="321"/>
      <c r="Q48" s="321"/>
      <c r="R48" s="321">
        <f t="shared" si="12"/>
        <v>70000000</v>
      </c>
      <c r="S48" s="322"/>
      <c r="T48" s="322"/>
      <c r="U48" s="322"/>
      <c r="V48" s="322">
        <f t="shared" si="13"/>
        <v>0</v>
      </c>
      <c r="W48" s="270"/>
      <c r="X48" s="270"/>
      <c r="Y48" s="324">
        <f t="shared" si="14"/>
        <v>0</v>
      </c>
      <c r="Z48" s="365"/>
      <c r="AA48" s="270">
        <f t="shared" si="15"/>
        <v>70000000</v>
      </c>
      <c r="AB48" s="326">
        <v>40000000</v>
      </c>
      <c r="AC48" s="326"/>
      <c r="AD48" s="270">
        <f t="shared" si="16"/>
        <v>40000000</v>
      </c>
      <c r="AE48" s="325">
        <f t="shared" si="26"/>
        <v>70000000</v>
      </c>
      <c r="AF48" s="325">
        <v>40000000</v>
      </c>
      <c r="AG48" s="325">
        <f t="shared" si="27"/>
        <v>30000000</v>
      </c>
      <c r="AH48" s="328">
        <f t="shared" si="28"/>
        <v>0</v>
      </c>
      <c r="AI48" s="271">
        <f t="shared" si="30"/>
        <v>0</v>
      </c>
      <c r="AJ48" s="272"/>
      <c r="AK48" s="273"/>
      <c r="AL48" s="274" t="e">
        <f>SUM(AE48-AF48-#REF!-#REF!)</f>
        <v>#REF!</v>
      </c>
      <c r="AM48" s="275">
        <f t="shared" si="31"/>
        <v>0</v>
      </c>
      <c r="AN48" s="178"/>
      <c r="AO48" s="335"/>
      <c r="AP48" s="277"/>
      <c r="AQ48" s="278"/>
      <c r="AR48" s="182">
        <v>23000000</v>
      </c>
      <c r="AS48" s="356"/>
      <c r="AV48" s="358"/>
    </row>
    <row r="49" spans="1:48" s="357" customFormat="1" ht="26.25" x14ac:dyDescent="0.35">
      <c r="A49" s="265" t="s">
        <v>33</v>
      </c>
      <c r="B49" s="677" t="s">
        <v>425</v>
      </c>
      <c r="C49" s="677" t="s">
        <v>425</v>
      </c>
      <c r="D49" s="677" t="s">
        <v>423</v>
      </c>
      <c r="E49" s="677" t="s">
        <v>435</v>
      </c>
      <c r="F49" s="677" t="s">
        <v>429</v>
      </c>
      <c r="G49" s="677"/>
      <c r="H49" s="678"/>
      <c r="I49" s="678"/>
      <c r="J49" s="665" t="s">
        <v>477</v>
      </c>
      <c r="K49" s="184"/>
      <c r="L49" s="184"/>
      <c r="M49" s="184"/>
      <c r="N49" s="321"/>
      <c r="O49" s="364">
        <v>10000000</v>
      </c>
      <c r="P49" s="321"/>
      <c r="Q49" s="321"/>
      <c r="R49" s="321">
        <f t="shared" si="12"/>
        <v>10000000</v>
      </c>
      <c r="S49" s="322"/>
      <c r="T49" s="322"/>
      <c r="U49" s="322"/>
      <c r="V49" s="322">
        <f t="shared" si="13"/>
        <v>0</v>
      </c>
      <c r="W49" s="270"/>
      <c r="X49" s="270"/>
      <c r="Y49" s="324">
        <f t="shared" si="14"/>
        <v>0</v>
      </c>
      <c r="Z49" s="365"/>
      <c r="AA49" s="270">
        <f t="shared" si="15"/>
        <v>10000000</v>
      </c>
      <c r="AB49" s="326">
        <v>5000000</v>
      </c>
      <c r="AC49" s="326"/>
      <c r="AD49" s="270">
        <f t="shared" si="16"/>
        <v>5000000</v>
      </c>
      <c r="AE49" s="325">
        <f t="shared" si="26"/>
        <v>10000000</v>
      </c>
      <c r="AF49" s="325">
        <v>5000000</v>
      </c>
      <c r="AG49" s="325">
        <f t="shared" si="27"/>
        <v>5000000</v>
      </c>
      <c r="AH49" s="328">
        <f t="shared" si="28"/>
        <v>0</v>
      </c>
      <c r="AI49" s="271">
        <f t="shared" si="30"/>
        <v>0</v>
      </c>
      <c r="AJ49" s="272"/>
      <c r="AK49" s="273"/>
      <c r="AL49" s="274" t="e">
        <f>SUM(AE49-AF49-#REF!-#REF!)</f>
        <v>#REF!</v>
      </c>
      <c r="AM49" s="275">
        <f t="shared" si="31"/>
        <v>0</v>
      </c>
      <c r="AN49" s="178"/>
      <c r="AO49" s="335"/>
      <c r="AP49" s="277"/>
      <c r="AQ49" s="278"/>
      <c r="AR49" s="182"/>
      <c r="AS49" s="356"/>
      <c r="AV49" s="358"/>
    </row>
    <row r="50" spans="1:48" s="357" customFormat="1" ht="40.5" x14ac:dyDescent="0.35">
      <c r="A50" s="265" t="s">
        <v>33</v>
      </c>
      <c r="B50" s="677" t="s">
        <v>425</v>
      </c>
      <c r="C50" s="677" t="s">
        <v>425</v>
      </c>
      <c r="D50" s="677" t="s">
        <v>423</v>
      </c>
      <c r="E50" s="677" t="s">
        <v>435</v>
      </c>
      <c r="F50" s="677" t="s">
        <v>429</v>
      </c>
      <c r="G50" s="677" t="s">
        <v>423</v>
      </c>
      <c r="H50" s="678"/>
      <c r="I50" s="678"/>
      <c r="J50" s="665" t="s">
        <v>478</v>
      </c>
      <c r="K50" s="184"/>
      <c r="L50" s="184"/>
      <c r="M50" s="184"/>
      <c r="N50" s="321"/>
      <c r="O50" s="364">
        <v>7000000</v>
      </c>
      <c r="P50" s="321"/>
      <c r="Q50" s="321"/>
      <c r="R50" s="321">
        <f t="shared" si="12"/>
        <v>7000000</v>
      </c>
      <c r="S50" s="322"/>
      <c r="T50" s="322"/>
      <c r="U50" s="322"/>
      <c r="V50" s="322">
        <f t="shared" si="13"/>
        <v>0</v>
      </c>
      <c r="W50" s="270"/>
      <c r="X50" s="270"/>
      <c r="Y50" s="324">
        <f t="shared" si="14"/>
        <v>0</v>
      </c>
      <c r="Z50" s="365"/>
      <c r="AA50" s="270">
        <f t="shared" si="15"/>
        <v>7000000</v>
      </c>
      <c r="AB50" s="326">
        <v>7000000</v>
      </c>
      <c r="AC50" s="326"/>
      <c r="AD50" s="270">
        <f t="shared" si="16"/>
        <v>7000000</v>
      </c>
      <c r="AE50" s="325">
        <f t="shared" si="26"/>
        <v>7000000</v>
      </c>
      <c r="AF50" s="325">
        <v>7000000</v>
      </c>
      <c r="AG50" s="325">
        <f t="shared" si="27"/>
        <v>0</v>
      </c>
      <c r="AH50" s="328">
        <f t="shared" si="28"/>
        <v>0</v>
      </c>
      <c r="AI50" s="271">
        <f t="shared" si="30"/>
        <v>0</v>
      </c>
      <c r="AJ50" s="272"/>
      <c r="AK50" s="273"/>
      <c r="AL50" s="274" t="e">
        <f>SUM(AE50-AF50-#REF!-#REF!)</f>
        <v>#REF!</v>
      </c>
      <c r="AM50" s="275">
        <f t="shared" si="31"/>
        <v>0</v>
      </c>
      <c r="AN50" s="178"/>
      <c r="AO50" s="335"/>
      <c r="AP50" s="277"/>
      <c r="AQ50" s="278"/>
      <c r="AR50" s="182"/>
      <c r="AS50" s="356"/>
      <c r="AV50" s="358"/>
    </row>
    <row r="51" spans="1:48" s="357" customFormat="1" ht="60.75" x14ac:dyDescent="0.35">
      <c r="A51" s="265" t="s">
        <v>33</v>
      </c>
      <c r="B51" s="677" t="s">
        <v>425</v>
      </c>
      <c r="C51" s="677" t="s">
        <v>425</v>
      </c>
      <c r="D51" s="677" t="s">
        <v>423</v>
      </c>
      <c r="E51" s="677" t="s">
        <v>435</v>
      </c>
      <c r="F51" s="677" t="s">
        <v>464</v>
      </c>
      <c r="G51" s="677"/>
      <c r="H51" s="678"/>
      <c r="I51" s="678"/>
      <c r="J51" s="665" t="s">
        <v>479</v>
      </c>
      <c r="K51" s="184"/>
      <c r="L51" s="184"/>
      <c r="M51" s="184"/>
      <c r="N51" s="321"/>
      <c r="O51" s="364">
        <v>10000000</v>
      </c>
      <c r="P51" s="321"/>
      <c r="Q51" s="321"/>
      <c r="R51" s="321">
        <f t="shared" si="12"/>
        <v>10000000</v>
      </c>
      <c r="S51" s="322"/>
      <c r="T51" s="322"/>
      <c r="U51" s="322"/>
      <c r="V51" s="322">
        <f t="shared" si="13"/>
        <v>0</v>
      </c>
      <c r="W51" s="270"/>
      <c r="X51" s="270"/>
      <c r="Y51" s="324">
        <f t="shared" si="14"/>
        <v>0</v>
      </c>
      <c r="Z51" s="365"/>
      <c r="AA51" s="270">
        <f t="shared" si="15"/>
        <v>10000000</v>
      </c>
      <c r="AB51" s="326">
        <v>2500000</v>
      </c>
      <c r="AC51" s="326"/>
      <c r="AD51" s="270">
        <f t="shared" si="16"/>
        <v>2500000</v>
      </c>
      <c r="AE51" s="325">
        <f t="shared" si="26"/>
        <v>10000000</v>
      </c>
      <c r="AF51" s="325">
        <v>2500000</v>
      </c>
      <c r="AG51" s="325">
        <f t="shared" si="27"/>
        <v>7500000</v>
      </c>
      <c r="AH51" s="328">
        <f t="shared" si="28"/>
        <v>0</v>
      </c>
      <c r="AI51" s="271">
        <f t="shared" si="30"/>
        <v>0</v>
      </c>
      <c r="AJ51" s="272"/>
      <c r="AK51" s="273"/>
      <c r="AL51" s="274" t="e">
        <f>SUM(AE51-AF51-#REF!-#REF!)</f>
        <v>#REF!</v>
      </c>
      <c r="AM51" s="275">
        <f t="shared" si="31"/>
        <v>0</v>
      </c>
      <c r="AN51" s="178"/>
      <c r="AO51" s="335"/>
      <c r="AP51" s="277"/>
      <c r="AQ51" s="278"/>
      <c r="AR51" s="182">
        <v>5000000</v>
      </c>
      <c r="AS51" s="356"/>
      <c r="AV51" s="358"/>
    </row>
    <row r="52" spans="1:48" s="357" customFormat="1" ht="77.45" customHeight="1" x14ac:dyDescent="0.35">
      <c r="A52" s="265" t="s">
        <v>33</v>
      </c>
      <c r="B52" s="677" t="s">
        <v>425</v>
      </c>
      <c r="C52" s="677" t="s">
        <v>425</v>
      </c>
      <c r="D52" s="677" t="s">
        <v>423</v>
      </c>
      <c r="E52" s="677" t="s">
        <v>435</v>
      </c>
      <c r="F52" s="677" t="s">
        <v>464</v>
      </c>
      <c r="G52" s="677" t="s">
        <v>425</v>
      </c>
      <c r="H52" s="678"/>
      <c r="I52" s="678"/>
      <c r="J52" s="665" t="s">
        <v>480</v>
      </c>
      <c r="K52" s="184"/>
      <c r="L52" s="184"/>
      <c r="M52" s="184"/>
      <c r="N52" s="321"/>
      <c r="O52" s="364">
        <v>10000000</v>
      </c>
      <c r="P52" s="321"/>
      <c r="Q52" s="321"/>
      <c r="R52" s="321">
        <f t="shared" si="12"/>
        <v>10000000</v>
      </c>
      <c r="S52" s="322"/>
      <c r="T52" s="322"/>
      <c r="U52" s="322"/>
      <c r="V52" s="322">
        <f t="shared" si="13"/>
        <v>0</v>
      </c>
      <c r="W52" s="270"/>
      <c r="X52" s="270"/>
      <c r="Y52" s="324">
        <f t="shared" si="14"/>
        <v>0</v>
      </c>
      <c r="Z52" s="365"/>
      <c r="AA52" s="270">
        <f t="shared" si="15"/>
        <v>10000000</v>
      </c>
      <c r="AB52" s="326">
        <v>12000000</v>
      </c>
      <c r="AC52" s="326"/>
      <c r="AD52" s="270">
        <f t="shared" si="16"/>
        <v>12000000</v>
      </c>
      <c r="AE52" s="325">
        <f t="shared" si="26"/>
        <v>10000000</v>
      </c>
      <c r="AF52" s="325">
        <v>12000000</v>
      </c>
      <c r="AG52" s="333">
        <f t="shared" si="27"/>
        <v>-2000000</v>
      </c>
      <c r="AH52" s="328">
        <f t="shared" si="28"/>
        <v>0</v>
      </c>
      <c r="AI52" s="271">
        <f t="shared" si="30"/>
        <v>0</v>
      </c>
      <c r="AJ52" s="272"/>
      <c r="AK52" s="273"/>
      <c r="AL52" s="274" t="e">
        <f>SUM(AE52-AF52-#REF!-#REF!)</f>
        <v>#REF!</v>
      </c>
      <c r="AM52" s="275">
        <f t="shared" si="31"/>
        <v>0</v>
      </c>
      <c r="AN52" s="178"/>
      <c r="AO52" s="335"/>
      <c r="AP52" s="277"/>
      <c r="AQ52" s="278">
        <v>2000000</v>
      </c>
      <c r="AR52" s="182"/>
      <c r="AS52" s="356"/>
      <c r="AV52" s="358"/>
    </row>
    <row r="53" spans="1:48" s="318" customFormat="1" ht="66.95" customHeight="1" x14ac:dyDescent="0.35">
      <c r="A53" s="300"/>
      <c r="B53" s="681" t="s">
        <v>425</v>
      </c>
      <c r="C53" s="681" t="s">
        <v>425</v>
      </c>
      <c r="D53" s="681" t="s">
        <v>423</v>
      </c>
      <c r="E53" s="681" t="s">
        <v>446</v>
      </c>
      <c r="F53" s="681"/>
      <c r="G53" s="681"/>
      <c r="H53" s="682"/>
      <c r="I53" s="682"/>
      <c r="J53" s="664" t="s">
        <v>481</v>
      </c>
      <c r="K53" s="304"/>
      <c r="L53" s="304"/>
      <c r="M53" s="304"/>
      <c r="N53" s="361">
        <v>5000000</v>
      </c>
      <c r="O53" s="362">
        <f>SUM(O54:O55)</f>
        <v>5000000</v>
      </c>
      <c r="P53" s="362">
        <f t="shared" ref="P53:AM53" si="32">SUM(P54:P55)</f>
        <v>0</v>
      </c>
      <c r="Q53" s="362">
        <f t="shared" si="32"/>
        <v>0</v>
      </c>
      <c r="R53" s="362">
        <f t="shared" si="32"/>
        <v>5000000</v>
      </c>
      <c r="S53" s="362">
        <f t="shared" si="32"/>
        <v>0</v>
      </c>
      <c r="T53" s="362">
        <f t="shared" si="32"/>
        <v>0</v>
      </c>
      <c r="U53" s="362">
        <f t="shared" si="32"/>
        <v>0</v>
      </c>
      <c r="V53" s="362">
        <f t="shared" si="32"/>
        <v>0</v>
      </c>
      <c r="W53" s="362">
        <f t="shared" si="32"/>
        <v>0</v>
      </c>
      <c r="X53" s="362">
        <f t="shared" si="32"/>
        <v>0</v>
      </c>
      <c r="Y53" s="362">
        <f t="shared" si="32"/>
        <v>0</v>
      </c>
      <c r="Z53" s="362">
        <f t="shared" si="32"/>
        <v>0</v>
      </c>
      <c r="AA53" s="362">
        <f t="shared" si="32"/>
        <v>5000000</v>
      </c>
      <c r="AB53" s="362">
        <f t="shared" si="32"/>
        <v>5500000</v>
      </c>
      <c r="AC53" s="362">
        <f t="shared" si="32"/>
        <v>0</v>
      </c>
      <c r="AD53" s="362">
        <f t="shared" si="32"/>
        <v>5500000</v>
      </c>
      <c r="AE53" s="362">
        <f t="shared" si="32"/>
        <v>5000000</v>
      </c>
      <c r="AF53" s="362">
        <f t="shared" si="32"/>
        <v>5500000</v>
      </c>
      <c r="AG53" s="362">
        <f t="shared" si="32"/>
        <v>-500000</v>
      </c>
      <c r="AH53" s="362">
        <f t="shared" si="32"/>
        <v>0</v>
      </c>
      <c r="AI53" s="362">
        <f t="shared" si="32"/>
        <v>0</v>
      </c>
      <c r="AJ53" s="362">
        <f t="shared" si="32"/>
        <v>0</v>
      </c>
      <c r="AK53" s="362">
        <f t="shared" si="32"/>
        <v>0</v>
      </c>
      <c r="AL53" s="362" t="e">
        <f t="shared" si="32"/>
        <v>#REF!</v>
      </c>
      <c r="AM53" s="362">
        <f t="shared" si="32"/>
        <v>0</v>
      </c>
      <c r="AN53" s="312"/>
      <c r="AO53" s="363"/>
      <c r="AP53" s="314"/>
      <c r="AQ53" s="315"/>
      <c r="AR53" s="316"/>
      <c r="AS53" s="317"/>
      <c r="AV53" s="319"/>
    </row>
    <row r="54" spans="1:48" s="357" customFormat="1" ht="40.5" x14ac:dyDescent="0.35">
      <c r="A54" s="265" t="s">
        <v>33</v>
      </c>
      <c r="B54" s="677" t="s">
        <v>425</v>
      </c>
      <c r="C54" s="677" t="s">
        <v>425</v>
      </c>
      <c r="D54" s="677" t="s">
        <v>423</v>
      </c>
      <c r="E54" s="677" t="s">
        <v>446</v>
      </c>
      <c r="F54" s="677" t="s">
        <v>470</v>
      </c>
      <c r="G54" s="677"/>
      <c r="H54" s="678"/>
      <c r="I54" s="678"/>
      <c r="J54" s="665" t="s">
        <v>482</v>
      </c>
      <c r="K54" s="184"/>
      <c r="L54" s="184"/>
      <c r="M54" s="184"/>
      <c r="N54" s="321"/>
      <c r="O54" s="364">
        <v>2500000</v>
      </c>
      <c r="P54" s="321"/>
      <c r="Q54" s="321"/>
      <c r="R54" s="321">
        <f t="shared" si="12"/>
        <v>2500000</v>
      </c>
      <c r="S54" s="322"/>
      <c r="T54" s="322"/>
      <c r="U54" s="322"/>
      <c r="V54" s="322">
        <f t="shared" si="13"/>
        <v>0</v>
      </c>
      <c r="W54" s="270"/>
      <c r="X54" s="270"/>
      <c r="Y54" s="324">
        <f t="shared" si="14"/>
        <v>0</v>
      </c>
      <c r="Z54" s="365"/>
      <c r="AA54" s="270">
        <f t="shared" si="15"/>
        <v>2500000</v>
      </c>
      <c r="AB54" s="326">
        <v>5500000</v>
      </c>
      <c r="AC54" s="326"/>
      <c r="AD54" s="270">
        <f t="shared" si="16"/>
        <v>5500000</v>
      </c>
      <c r="AE54" s="325">
        <f t="shared" si="26"/>
        <v>2500000</v>
      </c>
      <c r="AF54" s="325">
        <v>5500000</v>
      </c>
      <c r="AG54" s="333">
        <f t="shared" si="27"/>
        <v>-3000000</v>
      </c>
      <c r="AH54" s="328">
        <f t="shared" si="28"/>
        <v>0</v>
      </c>
      <c r="AI54" s="271">
        <f>AC54/(AC54+AF54+AG54)</f>
        <v>0</v>
      </c>
      <c r="AJ54" s="272"/>
      <c r="AK54" s="273"/>
      <c r="AL54" s="274" t="e">
        <f>SUM(AE54-AF54-#REF!-#REF!)</f>
        <v>#REF!</v>
      </c>
      <c r="AM54" s="275">
        <f>SUM(R54-(AE54+Y54))/R54</f>
        <v>0</v>
      </c>
      <c r="AN54" s="178"/>
      <c r="AO54" s="335"/>
      <c r="AP54" s="277"/>
      <c r="AQ54" s="278">
        <v>3000000</v>
      </c>
      <c r="AR54" s="182"/>
      <c r="AS54" s="356"/>
      <c r="AV54" s="358"/>
    </row>
    <row r="55" spans="1:48" s="357" customFormat="1" ht="40.5" x14ac:dyDescent="0.35">
      <c r="A55" s="265" t="s">
        <v>33</v>
      </c>
      <c r="B55" s="677" t="s">
        <v>425</v>
      </c>
      <c r="C55" s="677" t="s">
        <v>425</v>
      </c>
      <c r="D55" s="677" t="s">
        <v>423</v>
      </c>
      <c r="E55" s="677" t="s">
        <v>446</v>
      </c>
      <c r="F55" s="677" t="s">
        <v>464</v>
      </c>
      <c r="G55" s="677">
        <v>8</v>
      </c>
      <c r="H55" s="678"/>
      <c r="I55" s="678"/>
      <c r="J55" s="665" t="s">
        <v>238</v>
      </c>
      <c r="K55" s="184"/>
      <c r="L55" s="184"/>
      <c r="M55" s="184"/>
      <c r="N55" s="321"/>
      <c r="O55" s="364">
        <v>2500000</v>
      </c>
      <c r="P55" s="321"/>
      <c r="Q55" s="321"/>
      <c r="R55" s="321">
        <f t="shared" si="12"/>
        <v>2500000</v>
      </c>
      <c r="S55" s="322"/>
      <c r="T55" s="322"/>
      <c r="U55" s="322"/>
      <c r="V55" s="322">
        <f t="shared" si="13"/>
        <v>0</v>
      </c>
      <c r="W55" s="270"/>
      <c r="X55" s="270"/>
      <c r="Y55" s="324">
        <f t="shared" si="14"/>
        <v>0</v>
      </c>
      <c r="Z55" s="365"/>
      <c r="AA55" s="270">
        <f t="shared" si="15"/>
        <v>2500000</v>
      </c>
      <c r="AB55" s="326"/>
      <c r="AC55" s="326"/>
      <c r="AD55" s="270">
        <f t="shared" si="16"/>
        <v>0</v>
      </c>
      <c r="AE55" s="325">
        <f t="shared" si="26"/>
        <v>2500000</v>
      </c>
      <c r="AF55" s="325"/>
      <c r="AG55" s="325">
        <f t="shared" si="27"/>
        <v>2500000</v>
      </c>
      <c r="AH55" s="328">
        <f t="shared" si="28"/>
        <v>0</v>
      </c>
      <c r="AI55" s="271">
        <f>AC55/(AC55+AF55+AG55)</f>
        <v>0</v>
      </c>
      <c r="AJ55" s="272"/>
      <c r="AK55" s="273"/>
      <c r="AL55" s="274" t="e">
        <f>SUM(AE55-AF55-#REF!-#REF!)</f>
        <v>#REF!</v>
      </c>
      <c r="AM55" s="275">
        <f>SUM(R55-(AE55+Y55))/R55</f>
        <v>0</v>
      </c>
      <c r="AN55" s="178"/>
      <c r="AO55" s="335"/>
      <c r="AP55" s="277"/>
      <c r="AQ55" s="278"/>
      <c r="AR55" s="182"/>
      <c r="AS55" s="356"/>
      <c r="AV55" s="358"/>
    </row>
    <row r="56" spans="1:48" s="298" customFormat="1" ht="27.75" x14ac:dyDescent="0.35">
      <c r="A56" s="282" t="s">
        <v>33</v>
      </c>
      <c r="B56" s="679" t="s">
        <v>425</v>
      </c>
      <c r="C56" s="679" t="s">
        <v>425</v>
      </c>
      <c r="D56" s="679" t="s">
        <v>425</v>
      </c>
      <c r="E56" s="679"/>
      <c r="F56" s="679"/>
      <c r="G56" s="679"/>
      <c r="H56" s="680"/>
      <c r="I56" s="680"/>
      <c r="J56" s="663" t="s">
        <v>483</v>
      </c>
      <c r="K56" s="170"/>
      <c r="L56" s="170"/>
      <c r="M56" s="170"/>
      <c r="N56" s="171">
        <f>SUM(N57+N60+N71+N75+N89+N94)</f>
        <v>2227368616</v>
      </c>
      <c r="O56" s="171">
        <f t="shared" ref="O56:AM56" si="33">SUM(O57+O60+O71+O75+O89+O94)</f>
        <v>2227368616</v>
      </c>
      <c r="P56" s="171">
        <f t="shared" si="33"/>
        <v>0</v>
      </c>
      <c r="Q56" s="171">
        <f t="shared" si="33"/>
        <v>0</v>
      </c>
      <c r="R56" s="171">
        <f t="shared" si="33"/>
        <v>2227368616</v>
      </c>
      <c r="S56" s="171">
        <f t="shared" si="33"/>
        <v>0</v>
      </c>
      <c r="T56" s="171">
        <f t="shared" si="33"/>
        <v>0</v>
      </c>
      <c r="U56" s="171">
        <f t="shared" si="33"/>
        <v>0</v>
      </c>
      <c r="V56" s="171">
        <f t="shared" si="33"/>
        <v>0</v>
      </c>
      <c r="W56" s="171">
        <f t="shared" si="33"/>
        <v>268300000</v>
      </c>
      <c r="X56" s="171">
        <f t="shared" si="33"/>
        <v>879394884.64999998</v>
      </c>
      <c r="Y56" s="171">
        <f t="shared" si="33"/>
        <v>0</v>
      </c>
      <c r="Z56" s="171">
        <f t="shared" si="33"/>
        <v>58682227</v>
      </c>
      <c r="AA56" s="171">
        <f t="shared" si="33"/>
        <v>995991504.35000002</v>
      </c>
      <c r="AB56" s="171">
        <f t="shared" si="33"/>
        <v>891179341.46000004</v>
      </c>
      <c r="AC56" s="171">
        <f t="shared" si="33"/>
        <v>0</v>
      </c>
      <c r="AD56" s="171">
        <f t="shared" si="33"/>
        <v>891179341.46000004</v>
      </c>
      <c r="AE56" s="171">
        <f t="shared" si="33"/>
        <v>995991504.35000002</v>
      </c>
      <c r="AF56" s="171">
        <f t="shared" si="33"/>
        <v>891179341.46000004</v>
      </c>
      <c r="AG56" s="171">
        <f t="shared" si="33"/>
        <v>104812162.89</v>
      </c>
      <c r="AH56" s="171">
        <f t="shared" si="33"/>
        <v>1206377111.6500001</v>
      </c>
      <c r="AI56" s="171" t="e">
        <f t="shared" si="33"/>
        <v>#DIV/0!</v>
      </c>
      <c r="AJ56" s="171">
        <f t="shared" si="33"/>
        <v>0</v>
      </c>
      <c r="AK56" s="171">
        <f t="shared" si="33"/>
        <v>0</v>
      </c>
      <c r="AL56" s="171" t="e">
        <f t="shared" si="33"/>
        <v>#REF!</v>
      </c>
      <c r="AM56" s="171" t="e">
        <f t="shared" si="33"/>
        <v>#DIV/0!</v>
      </c>
      <c r="AN56" s="292"/>
      <c r="AO56" s="359"/>
      <c r="AP56" s="294"/>
      <c r="AQ56" s="295"/>
      <c r="AR56" s="296"/>
      <c r="AS56" s="297"/>
      <c r="AV56" s="299"/>
    </row>
    <row r="57" spans="1:48" s="318" customFormat="1" ht="40.5" x14ac:dyDescent="0.35">
      <c r="A57" s="300"/>
      <c r="B57" s="681" t="s">
        <v>425</v>
      </c>
      <c r="C57" s="681" t="s">
        <v>425</v>
      </c>
      <c r="D57" s="681" t="s">
        <v>425</v>
      </c>
      <c r="E57" s="681" t="s">
        <v>456</v>
      </c>
      <c r="F57" s="681"/>
      <c r="G57" s="681"/>
      <c r="H57" s="682"/>
      <c r="I57" s="682"/>
      <c r="J57" s="664" t="s">
        <v>484</v>
      </c>
      <c r="K57" s="304"/>
      <c r="L57" s="304"/>
      <c r="M57" s="304"/>
      <c r="N57" s="361">
        <v>77000000</v>
      </c>
      <c r="O57" s="362">
        <f>SUM(O58:O59)</f>
        <v>77000000</v>
      </c>
      <c r="P57" s="362">
        <f t="shared" ref="P57:AH57" si="34">SUM(P58:P59)</f>
        <v>0</v>
      </c>
      <c r="Q57" s="362">
        <f t="shared" si="34"/>
        <v>0</v>
      </c>
      <c r="R57" s="362">
        <f t="shared" si="34"/>
        <v>77000000</v>
      </c>
      <c r="S57" s="362">
        <f t="shared" si="34"/>
        <v>0</v>
      </c>
      <c r="T57" s="362">
        <f t="shared" si="34"/>
        <v>0</v>
      </c>
      <c r="U57" s="362">
        <f t="shared" si="34"/>
        <v>0</v>
      </c>
      <c r="V57" s="362">
        <f t="shared" si="34"/>
        <v>0</v>
      </c>
      <c r="W57" s="362">
        <f t="shared" si="34"/>
        <v>0</v>
      </c>
      <c r="X57" s="362">
        <f t="shared" si="34"/>
        <v>0</v>
      </c>
      <c r="Y57" s="362">
        <f t="shared" si="34"/>
        <v>0</v>
      </c>
      <c r="Z57" s="362">
        <f t="shared" si="34"/>
        <v>0</v>
      </c>
      <c r="AA57" s="362">
        <f t="shared" si="34"/>
        <v>77000000</v>
      </c>
      <c r="AB57" s="362">
        <f t="shared" si="34"/>
        <v>49000000</v>
      </c>
      <c r="AC57" s="362">
        <f t="shared" si="34"/>
        <v>0</v>
      </c>
      <c r="AD57" s="362">
        <f t="shared" si="34"/>
        <v>49000000</v>
      </c>
      <c r="AE57" s="362">
        <f t="shared" si="34"/>
        <v>77000000</v>
      </c>
      <c r="AF57" s="362">
        <f t="shared" si="34"/>
        <v>49000000</v>
      </c>
      <c r="AG57" s="362">
        <f t="shared" si="34"/>
        <v>28000000</v>
      </c>
      <c r="AH57" s="362">
        <f t="shared" si="34"/>
        <v>0</v>
      </c>
      <c r="AI57" s="307"/>
      <c r="AJ57" s="308"/>
      <c r="AK57" s="309"/>
      <c r="AL57" s="310"/>
      <c r="AM57" s="311"/>
      <c r="AN57" s="312"/>
      <c r="AO57" s="363"/>
      <c r="AP57" s="314"/>
      <c r="AQ57" s="315"/>
      <c r="AR57" s="316"/>
      <c r="AS57" s="317"/>
      <c r="AV57" s="319"/>
    </row>
    <row r="58" spans="1:48" s="357" customFormat="1" ht="60.75" x14ac:dyDescent="0.35">
      <c r="A58" s="265" t="s">
        <v>33</v>
      </c>
      <c r="B58" s="677" t="s">
        <v>425</v>
      </c>
      <c r="C58" s="677" t="s">
        <v>425</v>
      </c>
      <c r="D58" s="677" t="s">
        <v>425</v>
      </c>
      <c r="E58" s="677" t="s">
        <v>456</v>
      </c>
      <c r="F58" s="677" t="s">
        <v>446</v>
      </c>
      <c r="G58" s="677" t="s">
        <v>425</v>
      </c>
      <c r="H58" s="678" t="s">
        <v>485</v>
      </c>
      <c r="I58" s="678"/>
      <c r="J58" s="665" t="s">
        <v>108</v>
      </c>
      <c r="K58" s="184"/>
      <c r="L58" s="184"/>
      <c r="M58" s="184"/>
      <c r="N58" s="321"/>
      <c r="O58" s="364">
        <v>50000000</v>
      </c>
      <c r="P58" s="321"/>
      <c r="Q58" s="321"/>
      <c r="R58" s="321">
        <f t="shared" si="12"/>
        <v>50000000</v>
      </c>
      <c r="S58" s="322"/>
      <c r="T58" s="322"/>
      <c r="U58" s="322"/>
      <c r="V58" s="322">
        <f t="shared" si="13"/>
        <v>0</v>
      </c>
      <c r="W58" s="270"/>
      <c r="X58" s="270"/>
      <c r="Y58" s="324">
        <f t="shared" si="14"/>
        <v>0</v>
      </c>
      <c r="Z58" s="365"/>
      <c r="AA58" s="270">
        <f t="shared" si="15"/>
        <v>50000000</v>
      </c>
      <c r="AB58" s="326">
        <v>22000000</v>
      </c>
      <c r="AC58" s="326"/>
      <c r="AD58" s="270">
        <f t="shared" si="16"/>
        <v>22000000</v>
      </c>
      <c r="AE58" s="325">
        <f t="shared" si="26"/>
        <v>50000000</v>
      </c>
      <c r="AF58" s="325">
        <v>22000000</v>
      </c>
      <c r="AG58" s="325">
        <f t="shared" si="27"/>
        <v>28000000</v>
      </c>
      <c r="AH58" s="328">
        <f t="shared" si="28"/>
        <v>0</v>
      </c>
      <c r="AI58" s="271">
        <f>AC58/(AC58+AF58+AG58)</f>
        <v>0</v>
      </c>
      <c r="AJ58" s="272"/>
      <c r="AK58" s="273"/>
      <c r="AL58" s="274" t="e">
        <f>SUM(AE58-AF58-#REF!-#REF!)</f>
        <v>#REF!</v>
      </c>
      <c r="AM58" s="275">
        <f>SUM(R58-(AE58+Y58))/R58</f>
        <v>0</v>
      </c>
      <c r="AN58" s="178"/>
      <c r="AO58" s="335"/>
      <c r="AP58" s="277"/>
      <c r="AQ58" s="278"/>
      <c r="AR58" s="182">
        <v>27300000</v>
      </c>
      <c r="AS58" s="356"/>
      <c r="AV58" s="358"/>
    </row>
    <row r="59" spans="1:48" s="357" customFormat="1" ht="40.5" x14ac:dyDescent="0.35">
      <c r="A59" s="265" t="s">
        <v>33</v>
      </c>
      <c r="B59" s="677" t="s">
        <v>425</v>
      </c>
      <c r="C59" s="677" t="s">
        <v>425</v>
      </c>
      <c r="D59" s="677" t="s">
        <v>425</v>
      </c>
      <c r="E59" s="677" t="s">
        <v>456</v>
      </c>
      <c r="F59" s="677" t="s">
        <v>446</v>
      </c>
      <c r="G59" s="677" t="s">
        <v>486</v>
      </c>
      <c r="H59" s="678"/>
      <c r="I59" s="678"/>
      <c r="J59" s="665" t="s">
        <v>141</v>
      </c>
      <c r="K59" s="184"/>
      <c r="L59" s="184"/>
      <c r="M59" s="184"/>
      <c r="N59" s="321"/>
      <c r="O59" s="364">
        <v>27000000</v>
      </c>
      <c r="P59" s="321"/>
      <c r="Q59" s="321"/>
      <c r="R59" s="321">
        <f t="shared" si="12"/>
        <v>27000000</v>
      </c>
      <c r="S59" s="322"/>
      <c r="T59" s="322"/>
      <c r="U59" s="322"/>
      <c r="V59" s="322">
        <f t="shared" si="13"/>
        <v>0</v>
      </c>
      <c r="W59" s="270"/>
      <c r="X59" s="270"/>
      <c r="Y59" s="324">
        <f t="shared" si="14"/>
        <v>0</v>
      </c>
      <c r="Z59" s="365"/>
      <c r="AA59" s="270">
        <f t="shared" si="15"/>
        <v>27000000</v>
      </c>
      <c r="AB59" s="326">
        <v>27000000</v>
      </c>
      <c r="AC59" s="326"/>
      <c r="AD59" s="270">
        <f t="shared" si="16"/>
        <v>27000000</v>
      </c>
      <c r="AE59" s="325">
        <f t="shared" si="26"/>
        <v>27000000</v>
      </c>
      <c r="AF59" s="325">
        <v>27000000</v>
      </c>
      <c r="AG59" s="325">
        <f t="shared" si="27"/>
        <v>0</v>
      </c>
      <c r="AH59" s="328">
        <f t="shared" si="28"/>
        <v>0</v>
      </c>
      <c r="AI59" s="271">
        <f>AC59/(AC59+AF59+AG59)</f>
        <v>0</v>
      </c>
      <c r="AJ59" s="272"/>
      <c r="AK59" s="273"/>
      <c r="AL59" s="274" t="e">
        <f>SUM(AE59-AF59-#REF!-#REF!)</f>
        <v>#REF!</v>
      </c>
      <c r="AM59" s="275">
        <f>SUM(R59-(AE59+Y59))/R59</f>
        <v>0</v>
      </c>
      <c r="AN59" s="178"/>
      <c r="AO59" s="335"/>
      <c r="AP59" s="277"/>
      <c r="AQ59" s="278"/>
      <c r="AR59" s="182"/>
      <c r="AS59" s="356"/>
      <c r="AV59" s="358"/>
    </row>
    <row r="60" spans="1:48" s="318" customFormat="1" ht="121.5" x14ac:dyDescent="0.35">
      <c r="A60" s="300"/>
      <c r="B60" s="681" t="s">
        <v>425</v>
      </c>
      <c r="C60" s="681" t="s">
        <v>425</v>
      </c>
      <c r="D60" s="681" t="s">
        <v>425</v>
      </c>
      <c r="E60" s="681" t="s">
        <v>429</v>
      </c>
      <c r="F60" s="681"/>
      <c r="G60" s="681"/>
      <c r="H60" s="682"/>
      <c r="I60" s="682"/>
      <c r="J60" s="664" t="s">
        <v>487</v>
      </c>
      <c r="K60" s="304"/>
      <c r="L60" s="304"/>
      <c r="M60" s="304"/>
      <c r="N60" s="361">
        <v>364281326</v>
      </c>
      <c r="O60" s="362">
        <f>SUM(O61:O70)</f>
        <v>364281326</v>
      </c>
      <c r="P60" s="362">
        <f t="shared" ref="P60:AM60" si="35">SUM(P61:P70)</f>
        <v>0</v>
      </c>
      <c r="Q60" s="362">
        <f t="shared" si="35"/>
        <v>0</v>
      </c>
      <c r="R60" s="362">
        <f t="shared" si="35"/>
        <v>364281326</v>
      </c>
      <c r="S60" s="362">
        <f t="shared" si="35"/>
        <v>0</v>
      </c>
      <c r="T60" s="362">
        <f t="shared" si="35"/>
        <v>0</v>
      </c>
      <c r="U60" s="362">
        <f t="shared" si="35"/>
        <v>0</v>
      </c>
      <c r="V60" s="362">
        <f t="shared" si="35"/>
        <v>0</v>
      </c>
      <c r="W60" s="362">
        <f t="shared" si="35"/>
        <v>142000000</v>
      </c>
      <c r="X60" s="362">
        <f t="shared" si="35"/>
        <v>154281326</v>
      </c>
      <c r="Y60" s="362">
        <f t="shared" si="35"/>
        <v>0</v>
      </c>
      <c r="Z60" s="362">
        <f t="shared" si="35"/>
        <v>0</v>
      </c>
      <c r="AA60" s="362">
        <f t="shared" si="35"/>
        <v>68000000</v>
      </c>
      <c r="AB60" s="362">
        <f t="shared" si="35"/>
        <v>43000000</v>
      </c>
      <c r="AC60" s="362">
        <f t="shared" si="35"/>
        <v>0</v>
      </c>
      <c r="AD60" s="362">
        <f t="shared" si="35"/>
        <v>43000000</v>
      </c>
      <c r="AE60" s="362">
        <f t="shared" si="35"/>
        <v>68000000</v>
      </c>
      <c r="AF60" s="362">
        <f t="shared" si="35"/>
        <v>43000000</v>
      </c>
      <c r="AG60" s="362">
        <f t="shared" si="35"/>
        <v>25000000</v>
      </c>
      <c r="AH60" s="362">
        <f t="shared" si="35"/>
        <v>296281326</v>
      </c>
      <c r="AI60" s="362" t="e">
        <f t="shared" si="35"/>
        <v>#DIV/0!</v>
      </c>
      <c r="AJ60" s="362">
        <f t="shared" si="35"/>
        <v>0</v>
      </c>
      <c r="AK60" s="362">
        <f t="shared" si="35"/>
        <v>0</v>
      </c>
      <c r="AL60" s="362" t="e">
        <f t="shared" si="35"/>
        <v>#REF!</v>
      </c>
      <c r="AM60" s="362" t="e">
        <f t="shared" si="35"/>
        <v>#DIV/0!</v>
      </c>
      <c r="AN60" s="312"/>
      <c r="AO60" s="363"/>
      <c r="AP60" s="314"/>
      <c r="AQ60" s="315"/>
      <c r="AR60" s="316"/>
      <c r="AS60" s="317"/>
      <c r="AV60" s="319"/>
    </row>
    <row r="61" spans="1:48" s="357" customFormat="1" ht="40.5" x14ac:dyDescent="0.35">
      <c r="A61" s="265" t="s">
        <v>33</v>
      </c>
      <c r="B61" s="677" t="s">
        <v>425</v>
      </c>
      <c r="C61" s="677" t="s">
        <v>425</v>
      </c>
      <c r="D61" s="677" t="s">
        <v>425</v>
      </c>
      <c r="E61" s="677" t="s">
        <v>429</v>
      </c>
      <c r="F61" s="677" t="s">
        <v>435</v>
      </c>
      <c r="G61" s="677"/>
      <c r="H61" s="678"/>
      <c r="I61" s="678"/>
      <c r="J61" s="665" t="s">
        <v>488</v>
      </c>
      <c r="K61" s="184"/>
      <c r="L61" s="184"/>
      <c r="M61" s="184"/>
      <c r="N61" s="321"/>
      <c r="O61" s="364"/>
      <c r="P61" s="321"/>
      <c r="Q61" s="321"/>
      <c r="R61" s="321">
        <f t="shared" si="12"/>
        <v>0</v>
      </c>
      <c r="S61" s="322"/>
      <c r="T61" s="322"/>
      <c r="U61" s="322"/>
      <c r="V61" s="322">
        <f t="shared" si="13"/>
        <v>0</v>
      </c>
      <c r="W61" s="270"/>
      <c r="X61" s="270"/>
      <c r="Y61" s="324">
        <f t="shared" si="14"/>
        <v>0</v>
      </c>
      <c r="Z61" s="365"/>
      <c r="AA61" s="270">
        <f t="shared" si="15"/>
        <v>0</v>
      </c>
      <c r="AB61" s="326"/>
      <c r="AC61" s="326"/>
      <c r="AD61" s="270">
        <f t="shared" si="16"/>
        <v>0</v>
      </c>
      <c r="AE61" s="325">
        <f t="shared" si="26"/>
        <v>0</v>
      </c>
      <c r="AF61" s="325"/>
      <c r="AG61" s="325">
        <f t="shared" si="27"/>
        <v>0</v>
      </c>
      <c r="AH61" s="328">
        <f t="shared" si="28"/>
        <v>0</v>
      </c>
      <c r="AI61" s="271" t="e">
        <f t="shared" ref="AI61:AI70" si="36">AC61/(AC61+AF61+AG61)</f>
        <v>#DIV/0!</v>
      </c>
      <c r="AJ61" s="272"/>
      <c r="AK61" s="273"/>
      <c r="AL61" s="274" t="e">
        <f>SUM(AE61-AF61-#REF!-#REF!)</f>
        <v>#REF!</v>
      </c>
      <c r="AM61" s="275" t="e">
        <f t="shared" ref="AM61:AM70" si="37">SUM(R61-(AE61+Y61))/R61</f>
        <v>#DIV/0!</v>
      </c>
      <c r="AN61" s="178"/>
      <c r="AO61" s="335"/>
      <c r="AP61" s="277"/>
      <c r="AQ61" s="278"/>
      <c r="AR61" s="182"/>
      <c r="AS61" s="356"/>
      <c r="AV61" s="358"/>
    </row>
    <row r="62" spans="1:48" s="357" customFormat="1" ht="40.5" x14ac:dyDescent="0.35">
      <c r="A62" s="265" t="s">
        <v>33</v>
      </c>
      <c r="B62" s="677" t="s">
        <v>425</v>
      </c>
      <c r="C62" s="677" t="s">
        <v>425</v>
      </c>
      <c r="D62" s="677" t="s">
        <v>425</v>
      </c>
      <c r="E62" s="677" t="s">
        <v>429</v>
      </c>
      <c r="F62" s="677" t="s">
        <v>435</v>
      </c>
      <c r="G62" s="677" t="s">
        <v>423</v>
      </c>
      <c r="H62" s="678"/>
      <c r="I62" s="678"/>
      <c r="J62" s="665" t="s">
        <v>489</v>
      </c>
      <c r="K62" s="184"/>
      <c r="L62" s="184"/>
      <c r="M62" s="184"/>
      <c r="N62" s="321"/>
      <c r="O62" s="364"/>
      <c r="P62" s="321"/>
      <c r="Q62" s="321"/>
      <c r="R62" s="321">
        <f t="shared" si="12"/>
        <v>0</v>
      </c>
      <c r="S62" s="322"/>
      <c r="T62" s="322"/>
      <c r="U62" s="322"/>
      <c r="V62" s="322">
        <f t="shared" si="13"/>
        <v>0</v>
      </c>
      <c r="W62" s="270"/>
      <c r="X62" s="270"/>
      <c r="Y62" s="324">
        <f t="shared" si="14"/>
        <v>0</v>
      </c>
      <c r="Z62" s="365"/>
      <c r="AA62" s="270">
        <f t="shared" si="15"/>
        <v>0</v>
      </c>
      <c r="AB62" s="326"/>
      <c r="AC62" s="326"/>
      <c r="AD62" s="270">
        <f t="shared" si="16"/>
        <v>0</v>
      </c>
      <c r="AE62" s="325">
        <f t="shared" si="26"/>
        <v>0</v>
      </c>
      <c r="AF62" s="325"/>
      <c r="AG62" s="325">
        <f t="shared" si="27"/>
        <v>0</v>
      </c>
      <c r="AH62" s="328">
        <f t="shared" si="28"/>
        <v>0</v>
      </c>
      <c r="AI62" s="271" t="e">
        <f t="shared" si="36"/>
        <v>#DIV/0!</v>
      </c>
      <c r="AJ62" s="272"/>
      <c r="AK62" s="273"/>
      <c r="AL62" s="274" t="e">
        <f>SUM(AE62-AF62-#REF!-#REF!)</f>
        <v>#REF!</v>
      </c>
      <c r="AM62" s="275" t="e">
        <f t="shared" si="37"/>
        <v>#DIV/0!</v>
      </c>
      <c r="AN62" s="178"/>
      <c r="AO62" s="335"/>
      <c r="AP62" s="277"/>
      <c r="AQ62" s="278"/>
      <c r="AR62" s="182"/>
      <c r="AS62" s="356"/>
      <c r="AV62" s="358"/>
    </row>
    <row r="63" spans="1:48" s="357" customFormat="1" ht="26.25" x14ac:dyDescent="0.35">
      <c r="A63" s="265" t="s">
        <v>33</v>
      </c>
      <c r="B63" s="677" t="s">
        <v>425</v>
      </c>
      <c r="C63" s="677" t="s">
        <v>425</v>
      </c>
      <c r="D63" s="677" t="s">
        <v>425</v>
      </c>
      <c r="E63" s="677" t="s">
        <v>429</v>
      </c>
      <c r="F63" s="677" t="s">
        <v>435</v>
      </c>
      <c r="G63" s="677" t="s">
        <v>425</v>
      </c>
      <c r="H63" s="678"/>
      <c r="I63" s="678"/>
      <c r="J63" s="665" t="s">
        <v>490</v>
      </c>
      <c r="K63" s="184"/>
      <c r="L63" s="184"/>
      <c r="M63" s="184"/>
      <c r="N63" s="321"/>
      <c r="O63" s="364"/>
      <c r="P63" s="321"/>
      <c r="Q63" s="321"/>
      <c r="R63" s="321">
        <f t="shared" si="12"/>
        <v>0</v>
      </c>
      <c r="S63" s="322"/>
      <c r="T63" s="322"/>
      <c r="U63" s="322"/>
      <c r="V63" s="322">
        <f t="shared" si="13"/>
        <v>0</v>
      </c>
      <c r="W63" s="270"/>
      <c r="X63" s="270"/>
      <c r="Y63" s="324">
        <f t="shared" si="14"/>
        <v>0</v>
      </c>
      <c r="Z63" s="365"/>
      <c r="AA63" s="270">
        <f t="shared" si="15"/>
        <v>0</v>
      </c>
      <c r="AB63" s="326"/>
      <c r="AC63" s="326"/>
      <c r="AD63" s="270">
        <f t="shared" si="16"/>
        <v>0</v>
      </c>
      <c r="AE63" s="325">
        <f t="shared" si="26"/>
        <v>0</v>
      </c>
      <c r="AF63" s="325"/>
      <c r="AG63" s="325">
        <f t="shared" si="27"/>
        <v>0</v>
      </c>
      <c r="AH63" s="328">
        <f t="shared" si="28"/>
        <v>0</v>
      </c>
      <c r="AI63" s="271" t="e">
        <f t="shared" si="36"/>
        <v>#DIV/0!</v>
      </c>
      <c r="AJ63" s="272"/>
      <c r="AK63" s="273"/>
      <c r="AL63" s="274" t="e">
        <f>SUM(AE63-AF63-#REF!-#REF!)</f>
        <v>#REF!</v>
      </c>
      <c r="AM63" s="275" t="e">
        <f t="shared" si="37"/>
        <v>#DIV/0!</v>
      </c>
      <c r="AN63" s="178"/>
      <c r="AO63" s="335"/>
      <c r="AP63" s="277"/>
      <c r="AQ63" s="278"/>
      <c r="AR63" s="182"/>
      <c r="AS63" s="356"/>
      <c r="AV63" s="358"/>
    </row>
    <row r="64" spans="1:48" s="357" customFormat="1" ht="26.25" x14ac:dyDescent="0.35">
      <c r="A64" s="265" t="s">
        <v>33</v>
      </c>
      <c r="B64" s="677" t="s">
        <v>425</v>
      </c>
      <c r="C64" s="677" t="s">
        <v>425</v>
      </c>
      <c r="D64" s="677" t="s">
        <v>425</v>
      </c>
      <c r="E64" s="677" t="s">
        <v>429</v>
      </c>
      <c r="F64" s="677" t="s">
        <v>435</v>
      </c>
      <c r="G64" s="677" t="s">
        <v>466</v>
      </c>
      <c r="H64" s="678"/>
      <c r="I64" s="678"/>
      <c r="J64" s="665" t="s">
        <v>491</v>
      </c>
      <c r="K64" s="184"/>
      <c r="L64" s="184"/>
      <c r="M64" s="184"/>
      <c r="N64" s="321"/>
      <c r="O64" s="364">
        <v>15000000</v>
      </c>
      <c r="P64" s="321"/>
      <c r="Q64" s="321"/>
      <c r="R64" s="321">
        <f t="shared" si="12"/>
        <v>15000000</v>
      </c>
      <c r="S64" s="322"/>
      <c r="T64" s="322"/>
      <c r="U64" s="322"/>
      <c r="V64" s="322">
        <f t="shared" si="13"/>
        <v>0</v>
      </c>
      <c r="W64" s="270"/>
      <c r="X64" s="270"/>
      <c r="Y64" s="324">
        <f t="shared" si="14"/>
        <v>0</v>
      </c>
      <c r="Z64" s="365"/>
      <c r="AA64" s="270">
        <f t="shared" si="15"/>
        <v>15000000</v>
      </c>
      <c r="AB64" s="326"/>
      <c r="AC64" s="326"/>
      <c r="AD64" s="270">
        <f t="shared" si="16"/>
        <v>0</v>
      </c>
      <c r="AE64" s="325">
        <f t="shared" si="26"/>
        <v>15000000</v>
      </c>
      <c r="AF64" s="325"/>
      <c r="AG64" s="325">
        <f t="shared" si="27"/>
        <v>15000000</v>
      </c>
      <c r="AH64" s="328">
        <f t="shared" si="28"/>
        <v>0</v>
      </c>
      <c r="AI64" s="271">
        <f t="shared" si="36"/>
        <v>0</v>
      </c>
      <c r="AJ64" s="272"/>
      <c r="AK64" s="273"/>
      <c r="AL64" s="274" t="e">
        <f>SUM(AE64-AF64-#REF!-#REF!)</f>
        <v>#REF!</v>
      </c>
      <c r="AM64" s="275">
        <f t="shared" si="37"/>
        <v>0</v>
      </c>
      <c r="AN64" s="178"/>
      <c r="AO64" s="335"/>
      <c r="AP64" s="277"/>
      <c r="AQ64" s="278"/>
      <c r="AR64" s="182"/>
      <c r="AS64" s="356"/>
      <c r="AV64" s="358"/>
    </row>
    <row r="65" spans="1:48" s="357" customFormat="1" ht="60.75" x14ac:dyDescent="0.35">
      <c r="A65" s="265" t="s">
        <v>33</v>
      </c>
      <c r="B65" s="677" t="s">
        <v>425</v>
      </c>
      <c r="C65" s="677" t="s">
        <v>425</v>
      </c>
      <c r="D65" s="677" t="s">
        <v>425</v>
      </c>
      <c r="E65" s="677" t="s">
        <v>429</v>
      </c>
      <c r="F65" s="677" t="s">
        <v>435</v>
      </c>
      <c r="G65" s="677" t="s">
        <v>449</v>
      </c>
      <c r="H65" s="678"/>
      <c r="I65" s="678"/>
      <c r="J65" s="665" t="s">
        <v>492</v>
      </c>
      <c r="K65" s="184"/>
      <c r="L65" s="184"/>
      <c r="M65" s="184"/>
      <c r="N65" s="321"/>
      <c r="O65" s="364">
        <v>15000000</v>
      </c>
      <c r="P65" s="321"/>
      <c r="Q65" s="321"/>
      <c r="R65" s="321">
        <f t="shared" si="12"/>
        <v>15000000</v>
      </c>
      <c r="S65" s="322"/>
      <c r="T65" s="322"/>
      <c r="U65" s="322"/>
      <c r="V65" s="322">
        <f t="shared" si="13"/>
        <v>0</v>
      </c>
      <c r="W65" s="270"/>
      <c r="X65" s="270"/>
      <c r="Y65" s="324">
        <f t="shared" si="14"/>
        <v>0</v>
      </c>
      <c r="Z65" s="365"/>
      <c r="AA65" s="270">
        <f t="shared" si="15"/>
        <v>15000000</v>
      </c>
      <c r="AB65" s="326"/>
      <c r="AC65" s="326"/>
      <c r="AD65" s="270">
        <f t="shared" si="16"/>
        <v>0</v>
      </c>
      <c r="AE65" s="325">
        <f t="shared" si="26"/>
        <v>15000000</v>
      </c>
      <c r="AF65" s="325"/>
      <c r="AG65" s="325">
        <f t="shared" si="27"/>
        <v>15000000</v>
      </c>
      <c r="AH65" s="328">
        <f t="shared" si="28"/>
        <v>0</v>
      </c>
      <c r="AI65" s="271">
        <f t="shared" si="36"/>
        <v>0</v>
      </c>
      <c r="AJ65" s="272"/>
      <c r="AK65" s="273"/>
      <c r="AL65" s="274" t="e">
        <f>SUM(AE65-AF65-#REF!-#REF!)</f>
        <v>#REF!</v>
      </c>
      <c r="AM65" s="275">
        <f t="shared" si="37"/>
        <v>0</v>
      </c>
      <c r="AN65" s="178"/>
      <c r="AO65" s="335"/>
      <c r="AP65" s="277"/>
      <c r="AQ65" s="278"/>
      <c r="AR65" s="182">
        <v>5000000</v>
      </c>
      <c r="AS65" s="356"/>
      <c r="AV65" s="358"/>
    </row>
    <row r="66" spans="1:48" s="357" customFormat="1" ht="40.5" x14ac:dyDescent="0.35">
      <c r="A66" s="265" t="s">
        <v>33</v>
      </c>
      <c r="B66" s="677" t="s">
        <v>425</v>
      </c>
      <c r="C66" s="677" t="s">
        <v>425</v>
      </c>
      <c r="D66" s="677" t="s">
        <v>425</v>
      </c>
      <c r="E66" s="677" t="s">
        <v>429</v>
      </c>
      <c r="F66" s="677" t="s">
        <v>446</v>
      </c>
      <c r="G66" s="677"/>
      <c r="H66" s="678"/>
      <c r="I66" s="678"/>
      <c r="J66" s="665" t="s">
        <v>134</v>
      </c>
      <c r="K66" s="184"/>
      <c r="L66" s="184"/>
      <c r="M66" s="184"/>
      <c r="N66" s="321"/>
      <c r="O66" s="364">
        <v>35000000</v>
      </c>
      <c r="P66" s="321"/>
      <c r="Q66" s="321"/>
      <c r="R66" s="321">
        <f t="shared" si="12"/>
        <v>35000000</v>
      </c>
      <c r="S66" s="322"/>
      <c r="T66" s="322"/>
      <c r="U66" s="322"/>
      <c r="V66" s="322">
        <f t="shared" si="13"/>
        <v>0</v>
      </c>
      <c r="W66" s="270"/>
      <c r="X66" s="270"/>
      <c r="Y66" s="324">
        <f t="shared" si="14"/>
        <v>0</v>
      </c>
      <c r="Z66" s="365"/>
      <c r="AA66" s="270">
        <f t="shared" si="15"/>
        <v>35000000</v>
      </c>
      <c r="AB66" s="326">
        <v>40000000</v>
      </c>
      <c r="AC66" s="326"/>
      <c r="AD66" s="270">
        <f t="shared" si="16"/>
        <v>40000000</v>
      </c>
      <c r="AE66" s="325">
        <f t="shared" si="26"/>
        <v>35000000</v>
      </c>
      <c r="AF66" s="325">
        <v>40000000</v>
      </c>
      <c r="AG66" s="333">
        <f t="shared" si="27"/>
        <v>-5000000</v>
      </c>
      <c r="AH66" s="328">
        <f t="shared" si="28"/>
        <v>0</v>
      </c>
      <c r="AI66" s="271">
        <f t="shared" si="36"/>
        <v>0</v>
      </c>
      <c r="AJ66" s="272"/>
      <c r="AK66" s="273"/>
      <c r="AL66" s="274" t="e">
        <f>SUM(AE66-AF66-#REF!-#REF!)</f>
        <v>#REF!</v>
      </c>
      <c r="AM66" s="275">
        <f t="shared" si="37"/>
        <v>0</v>
      </c>
      <c r="AN66" s="178"/>
      <c r="AO66" s="335"/>
      <c r="AP66" s="277"/>
      <c r="AQ66" s="278">
        <v>5000000</v>
      </c>
      <c r="AR66" s="182"/>
      <c r="AS66" s="356"/>
      <c r="AV66" s="358"/>
    </row>
    <row r="67" spans="1:48" s="357" customFormat="1" ht="40.5" x14ac:dyDescent="0.35">
      <c r="A67" s="265" t="s">
        <v>33</v>
      </c>
      <c r="B67" s="677" t="s">
        <v>425</v>
      </c>
      <c r="C67" s="677" t="s">
        <v>425</v>
      </c>
      <c r="D67" s="677" t="s">
        <v>425</v>
      </c>
      <c r="E67" s="677" t="s">
        <v>429</v>
      </c>
      <c r="F67" s="677" t="s">
        <v>456</v>
      </c>
      <c r="G67" s="677"/>
      <c r="H67" s="678"/>
      <c r="I67" s="678"/>
      <c r="J67" s="665" t="s">
        <v>101</v>
      </c>
      <c r="K67" s="184"/>
      <c r="L67" s="184"/>
      <c r="M67" s="184"/>
      <c r="N67" s="321"/>
      <c r="O67" s="364">
        <v>3000000</v>
      </c>
      <c r="P67" s="321"/>
      <c r="Q67" s="321"/>
      <c r="R67" s="321">
        <f t="shared" si="12"/>
        <v>3000000</v>
      </c>
      <c r="S67" s="322"/>
      <c r="T67" s="322"/>
      <c r="U67" s="322"/>
      <c r="V67" s="322">
        <f t="shared" si="13"/>
        <v>0</v>
      </c>
      <c r="W67" s="270"/>
      <c r="X67" s="270"/>
      <c r="Y67" s="324">
        <f t="shared" si="14"/>
        <v>0</v>
      </c>
      <c r="Z67" s="365"/>
      <c r="AA67" s="270">
        <f t="shared" si="15"/>
        <v>3000000</v>
      </c>
      <c r="AB67" s="326">
        <v>3000000</v>
      </c>
      <c r="AC67" s="326"/>
      <c r="AD67" s="270">
        <f t="shared" si="16"/>
        <v>3000000</v>
      </c>
      <c r="AE67" s="325">
        <f t="shared" si="26"/>
        <v>3000000</v>
      </c>
      <c r="AF67" s="325">
        <v>3000000</v>
      </c>
      <c r="AG67" s="325">
        <f t="shared" si="27"/>
        <v>0</v>
      </c>
      <c r="AH67" s="328">
        <f t="shared" si="28"/>
        <v>0</v>
      </c>
      <c r="AI67" s="271">
        <f t="shared" si="36"/>
        <v>0</v>
      </c>
      <c r="AJ67" s="272"/>
      <c r="AK67" s="273"/>
      <c r="AL67" s="274" t="e">
        <f>SUM(AE67-AF67-#REF!-#REF!)</f>
        <v>#REF!</v>
      </c>
      <c r="AM67" s="275">
        <f t="shared" si="37"/>
        <v>0</v>
      </c>
      <c r="AN67" s="178"/>
      <c r="AO67" s="335"/>
      <c r="AP67" s="277"/>
      <c r="AQ67" s="278"/>
      <c r="AR67" s="182"/>
      <c r="AS67" s="356"/>
      <c r="AV67" s="358"/>
    </row>
    <row r="68" spans="1:48" s="357" customFormat="1" ht="26.25" x14ac:dyDescent="0.35">
      <c r="A68" s="265" t="s">
        <v>33</v>
      </c>
      <c r="B68" s="677" t="s">
        <v>425</v>
      </c>
      <c r="C68" s="677" t="s">
        <v>425</v>
      </c>
      <c r="D68" s="677" t="s">
        <v>425</v>
      </c>
      <c r="E68" s="677" t="s">
        <v>429</v>
      </c>
      <c r="F68" s="677" t="s">
        <v>437</v>
      </c>
      <c r="G68" s="677"/>
      <c r="H68" s="678"/>
      <c r="I68" s="678"/>
      <c r="J68" s="665" t="s">
        <v>493</v>
      </c>
      <c r="K68" s="184"/>
      <c r="L68" s="184"/>
      <c r="M68" s="184"/>
      <c r="N68" s="321"/>
      <c r="O68" s="364">
        <f>154281326</f>
        <v>154281326</v>
      </c>
      <c r="P68" s="321"/>
      <c r="Q68" s="321"/>
      <c r="R68" s="321">
        <f t="shared" si="12"/>
        <v>154281326</v>
      </c>
      <c r="S68" s="322"/>
      <c r="T68" s="322"/>
      <c r="U68" s="322"/>
      <c r="V68" s="322">
        <f t="shared" si="13"/>
        <v>0</v>
      </c>
      <c r="W68" s="270"/>
      <c r="X68" s="270">
        <v>154281326</v>
      </c>
      <c r="Y68" s="324">
        <f t="shared" si="14"/>
        <v>0</v>
      </c>
      <c r="Z68" s="365"/>
      <c r="AA68" s="270">
        <f t="shared" si="15"/>
        <v>0</v>
      </c>
      <c r="AB68" s="326"/>
      <c r="AC68" s="326"/>
      <c r="AD68" s="270">
        <f t="shared" si="16"/>
        <v>0</v>
      </c>
      <c r="AE68" s="325">
        <f t="shared" si="26"/>
        <v>0</v>
      </c>
      <c r="AF68" s="325"/>
      <c r="AG68" s="325">
        <f t="shared" si="27"/>
        <v>0</v>
      </c>
      <c r="AH68" s="328">
        <f t="shared" si="28"/>
        <v>154281326</v>
      </c>
      <c r="AI68" s="271" t="e">
        <f t="shared" si="36"/>
        <v>#DIV/0!</v>
      </c>
      <c r="AJ68" s="272"/>
      <c r="AK68" s="273"/>
      <c r="AL68" s="274" t="e">
        <f>SUM(AE68-AF68-#REF!-#REF!)</f>
        <v>#REF!</v>
      </c>
      <c r="AM68" s="275">
        <f t="shared" si="37"/>
        <v>1</v>
      </c>
      <c r="AN68" s="178"/>
      <c r="AO68" s="335"/>
      <c r="AP68" s="277"/>
      <c r="AQ68" s="278"/>
      <c r="AR68" s="182"/>
      <c r="AS68" s="356"/>
      <c r="AV68" s="358"/>
    </row>
    <row r="69" spans="1:48" s="357" customFormat="1" ht="81" x14ac:dyDescent="0.35">
      <c r="A69" s="265" t="s">
        <v>33</v>
      </c>
      <c r="B69" s="677" t="s">
        <v>425</v>
      </c>
      <c r="C69" s="677" t="s">
        <v>425</v>
      </c>
      <c r="D69" s="677" t="s">
        <v>425</v>
      </c>
      <c r="E69" s="677" t="s">
        <v>429</v>
      </c>
      <c r="F69" s="677" t="s">
        <v>494</v>
      </c>
      <c r="G69" s="677" t="s">
        <v>423</v>
      </c>
      <c r="H69" s="678"/>
      <c r="I69" s="678"/>
      <c r="J69" s="665" t="s">
        <v>495</v>
      </c>
      <c r="K69" s="184"/>
      <c r="L69" s="184"/>
      <c r="M69" s="184"/>
      <c r="N69" s="321"/>
      <c r="O69" s="364">
        <v>130000000</v>
      </c>
      <c r="P69" s="321"/>
      <c r="Q69" s="321"/>
      <c r="R69" s="321">
        <f t="shared" si="12"/>
        <v>130000000</v>
      </c>
      <c r="S69" s="322"/>
      <c r="T69" s="322"/>
      <c r="U69" s="322"/>
      <c r="V69" s="322">
        <f t="shared" si="13"/>
        <v>0</v>
      </c>
      <c r="W69" s="270">
        <v>130000000</v>
      </c>
      <c r="X69" s="270"/>
      <c r="Y69" s="324">
        <f t="shared" si="14"/>
        <v>0</v>
      </c>
      <c r="Z69" s="365"/>
      <c r="AA69" s="270">
        <f t="shared" si="15"/>
        <v>0</v>
      </c>
      <c r="AB69" s="326"/>
      <c r="AC69" s="326"/>
      <c r="AD69" s="270">
        <f t="shared" si="16"/>
        <v>0</v>
      </c>
      <c r="AE69" s="325">
        <f t="shared" si="26"/>
        <v>0</v>
      </c>
      <c r="AF69" s="325"/>
      <c r="AG69" s="325">
        <f t="shared" si="27"/>
        <v>0</v>
      </c>
      <c r="AH69" s="328">
        <f t="shared" si="28"/>
        <v>130000000</v>
      </c>
      <c r="AI69" s="271" t="e">
        <f t="shared" si="36"/>
        <v>#DIV/0!</v>
      </c>
      <c r="AJ69" s="272"/>
      <c r="AK69" s="273"/>
      <c r="AL69" s="274" t="e">
        <f>SUM(AE69-AF69-#REF!-#REF!)</f>
        <v>#REF!</v>
      </c>
      <c r="AM69" s="275">
        <f t="shared" si="37"/>
        <v>1</v>
      </c>
      <c r="AN69" s="178"/>
      <c r="AO69" s="335"/>
      <c r="AP69" s="277"/>
      <c r="AQ69" s="278"/>
      <c r="AR69" s="182"/>
      <c r="AS69" s="356"/>
      <c r="AV69" s="358"/>
    </row>
    <row r="70" spans="1:48" s="357" customFormat="1" ht="40.5" x14ac:dyDescent="0.35">
      <c r="A70" s="265" t="s">
        <v>33</v>
      </c>
      <c r="B70" s="677" t="s">
        <v>425</v>
      </c>
      <c r="C70" s="677" t="s">
        <v>425</v>
      </c>
      <c r="D70" s="677" t="s">
        <v>425</v>
      </c>
      <c r="E70" s="677" t="s">
        <v>429</v>
      </c>
      <c r="F70" s="677" t="s">
        <v>494</v>
      </c>
      <c r="G70" s="677" t="s">
        <v>425</v>
      </c>
      <c r="H70" s="678"/>
      <c r="I70" s="678"/>
      <c r="J70" s="665" t="s">
        <v>496</v>
      </c>
      <c r="K70" s="184"/>
      <c r="L70" s="184"/>
      <c r="M70" s="184"/>
      <c r="N70" s="321"/>
      <c r="O70" s="364">
        <v>12000000</v>
      </c>
      <c r="P70" s="321"/>
      <c r="Q70" s="321"/>
      <c r="R70" s="321">
        <f t="shared" si="12"/>
        <v>12000000</v>
      </c>
      <c r="S70" s="322"/>
      <c r="T70" s="322"/>
      <c r="U70" s="322"/>
      <c r="V70" s="322">
        <f t="shared" si="13"/>
        <v>0</v>
      </c>
      <c r="W70" s="270">
        <v>12000000</v>
      </c>
      <c r="X70" s="270"/>
      <c r="Y70" s="324">
        <f t="shared" si="14"/>
        <v>0</v>
      </c>
      <c r="Z70" s="365"/>
      <c r="AA70" s="270">
        <f t="shared" si="15"/>
        <v>0</v>
      </c>
      <c r="AB70" s="326"/>
      <c r="AC70" s="326"/>
      <c r="AD70" s="270">
        <f t="shared" si="16"/>
        <v>0</v>
      </c>
      <c r="AE70" s="325">
        <f t="shared" si="26"/>
        <v>0</v>
      </c>
      <c r="AF70" s="325"/>
      <c r="AG70" s="325">
        <f t="shared" si="27"/>
        <v>0</v>
      </c>
      <c r="AH70" s="328">
        <f t="shared" si="28"/>
        <v>12000000</v>
      </c>
      <c r="AI70" s="271" t="e">
        <f t="shared" si="36"/>
        <v>#DIV/0!</v>
      </c>
      <c r="AJ70" s="272"/>
      <c r="AK70" s="273"/>
      <c r="AL70" s="274" t="e">
        <f>SUM(AE70-AF70-#REF!-#REF!)</f>
        <v>#REF!</v>
      </c>
      <c r="AM70" s="275">
        <f t="shared" si="37"/>
        <v>1</v>
      </c>
      <c r="AN70" s="178"/>
      <c r="AO70" s="335"/>
      <c r="AP70" s="277"/>
      <c r="AQ70" s="278"/>
      <c r="AR70" s="182"/>
      <c r="AS70" s="356"/>
      <c r="AV70" s="358"/>
    </row>
    <row r="71" spans="1:48" s="318" customFormat="1" ht="60.75" x14ac:dyDescent="0.35">
      <c r="A71" s="300"/>
      <c r="B71" s="681" t="s">
        <v>425</v>
      </c>
      <c r="C71" s="681" t="s">
        <v>425</v>
      </c>
      <c r="D71" s="681" t="s">
        <v>425</v>
      </c>
      <c r="E71" s="681" t="s">
        <v>464</v>
      </c>
      <c r="F71" s="681"/>
      <c r="G71" s="681"/>
      <c r="H71" s="682"/>
      <c r="I71" s="682"/>
      <c r="J71" s="664" t="s">
        <v>497</v>
      </c>
      <c r="K71" s="304"/>
      <c r="L71" s="304"/>
      <c r="M71" s="304"/>
      <c r="N71" s="361">
        <v>23000000</v>
      </c>
      <c r="O71" s="362">
        <f>SUM(O72:O74)</f>
        <v>23000000</v>
      </c>
      <c r="P71" s="362">
        <f t="shared" ref="P71:AM71" si="38">SUM(P72:P74)</f>
        <v>0</v>
      </c>
      <c r="Q71" s="362">
        <f t="shared" si="38"/>
        <v>0</v>
      </c>
      <c r="R71" s="362">
        <f t="shared" si="38"/>
        <v>23000000</v>
      </c>
      <c r="S71" s="362">
        <f t="shared" si="38"/>
        <v>0</v>
      </c>
      <c r="T71" s="362">
        <f t="shared" si="38"/>
        <v>0</v>
      </c>
      <c r="U71" s="362">
        <f t="shared" si="38"/>
        <v>0</v>
      </c>
      <c r="V71" s="362">
        <f t="shared" si="38"/>
        <v>0</v>
      </c>
      <c r="W71" s="362">
        <f t="shared" si="38"/>
        <v>7000000</v>
      </c>
      <c r="X71" s="362">
        <f t="shared" si="38"/>
        <v>0</v>
      </c>
      <c r="Y71" s="362">
        <f t="shared" si="38"/>
        <v>0</v>
      </c>
      <c r="Z71" s="362">
        <f t="shared" si="38"/>
        <v>0</v>
      </c>
      <c r="AA71" s="362">
        <f t="shared" si="38"/>
        <v>16000000</v>
      </c>
      <c r="AB71" s="362">
        <f t="shared" si="38"/>
        <v>16000000</v>
      </c>
      <c r="AC71" s="362">
        <f t="shared" si="38"/>
        <v>0</v>
      </c>
      <c r="AD71" s="362">
        <f t="shared" si="38"/>
        <v>16000000</v>
      </c>
      <c r="AE71" s="362">
        <f t="shared" si="38"/>
        <v>16000000</v>
      </c>
      <c r="AF71" s="362">
        <f t="shared" si="38"/>
        <v>16000000</v>
      </c>
      <c r="AG71" s="362">
        <f t="shared" si="38"/>
        <v>0</v>
      </c>
      <c r="AH71" s="362">
        <f t="shared" si="38"/>
        <v>7000000</v>
      </c>
      <c r="AI71" s="362" t="e">
        <f t="shared" si="38"/>
        <v>#DIV/0!</v>
      </c>
      <c r="AJ71" s="362">
        <f t="shared" si="38"/>
        <v>0</v>
      </c>
      <c r="AK71" s="362">
        <f t="shared" si="38"/>
        <v>0</v>
      </c>
      <c r="AL71" s="362" t="e">
        <f t="shared" si="38"/>
        <v>#REF!</v>
      </c>
      <c r="AM71" s="362">
        <f t="shared" si="38"/>
        <v>1</v>
      </c>
      <c r="AN71" s="312"/>
      <c r="AO71" s="363"/>
      <c r="AP71" s="314"/>
      <c r="AQ71" s="315"/>
      <c r="AR71" s="316"/>
      <c r="AS71" s="317"/>
      <c r="AV71" s="319"/>
    </row>
    <row r="72" spans="1:48" s="357" customFormat="1" ht="60.75" x14ac:dyDescent="0.35">
      <c r="A72" s="265" t="s">
        <v>33</v>
      </c>
      <c r="B72" s="677" t="s">
        <v>425</v>
      </c>
      <c r="C72" s="677" t="s">
        <v>425</v>
      </c>
      <c r="D72" s="677" t="s">
        <v>425</v>
      </c>
      <c r="E72" s="677" t="s">
        <v>464</v>
      </c>
      <c r="F72" s="677" t="s">
        <v>427</v>
      </c>
      <c r="G72" s="677" t="s">
        <v>466</v>
      </c>
      <c r="H72" s="678" t="s">
        <v>498</v>
      </c>
      <c r="I72" s="678" t="s">
        <v>499</v>
      </c>
      <c r="J72" s="665" t="s">
        <v>116</v>
      </c>
      <c r="K72" s="184"/>
      <c r="L72" s="184"/>
      <c r="M72" s="184"/>
      <c r="N72" s="321"/>
      <c r="O72" s="364">
        <v>8500000</v>
      </c>
      <c r="P72" s="321"/>
      <c r="Q72" s="321"/>
      <c r="R72" s="321">
        <f t="shared" si="12"/>
        <v>8500000</v>
      </c>
      <c r="S72" s="322"/>
      <c r="T72" s="322"/>
      <c r="U72" s="322"/>
      <c r="V72" s="322">
        <f t="shared" si="13"/>
        <v>0</v>
      </c>
      <c r="W72" s="270"/>
      <c r="X72" s="270"/>
      <c r="Y72" s="324">
        <f t="shared" si="14"/>
        <v>0</v>
      </c>
      <c r="Z72" s="365"/>
      <c r="AA72" s="270">
        <f t="shared" si="15"/>
        <v>8500000</v>
      </c>
      <c r="AB72" s="326">
        <v>8500000</v>
      </c>
      <c r="AC72" s="326"/>
      <c r="AD72" s="270">
        <f t="shared" si="16"/>
        <v>8500000</v>
      </c>
      <c r="AE72" s="325">
        <f t="shared" si="26"/>
        <v>8500000</v>
      </c>
      <c r="AF72" s="325">
        <v>8500000</v>
      </c>
      <c r="AG72" s="325">
        <f t="shared" si="27"/>
        <v>0</v>
      </c>
      <c r="AH72" s="328">
        <f t="shared" si="28"/>
        <v>0</v>
      </c>
      <c r="AI72" s="271">
        <f>AC72/(AC72+AF72+AG72)</f>
        <v>0</v>
      </c>
      <c r="AJ72" s="272"/>
      <c r="AK72" s="273"/>
      <c r="AL72" s="274" t="e">
        <f>SUM(AE72-AF72-#REF!-#REF!)</f>
        <v>#REF!</v>
      </c>
      <c r="AM72" s="275">
        <f>SUM(R72-(AE72+Y72))/R72</f>
        <v>0</v>
      </c>
      <c r="AN72" s="178"/>
      <c r="AO72" s="335"/>
      <c r="AP72" s="277"/>
      <c r="AQ72" s="278"/>
      <c r="AR72" s="182"/>
      <c r="AS72" s="356"/>
      <c r="AV72" s="358"/>
    </row>
    <row r="73" spans="1:48" s="357" customFormat="1" ht="60.75" x14ac:dyDescent="0.35">
      <c r="A73" s="265" t="s">
        <v>33</v>
      </c>
      <c r="B73" s="677" t="s">
        <v>425</v>
      </c>
      <c r="C73" s="677" t="s">
        <v>425</v>
      </c>
      <c r="D73" s="677" t="s">
        <v>425</v>
      </c>
      <c r="E73" s="677" t="s">
        <v>464</v>
      </c>
      <c r="F73" s="677" t="s">
        <v>427</v>
      </c>
      <c r="G73" s="677" t="s">
        <v>466</v>
      </c>
      <c r="H73" s="678" t="s">
        <v>498</v>
      </c>
      <c r="I73" s="678" t="s">
        <v>500</v>
      </c>
      <c r="J73" s="665" t="s">
        <v>98</v>
      </c>
      <c r="K73" s="184"/>
      <c r="L73" s="184"/>
      <c r="M73" s="184"/>
      <c r="N73" s="321"/>
      <c r="O73" s="364">
        <v>7500000</v>
      </c>
      <c r="P73" s="321"/>
      <c r="Q73" s="321"/>
      <c r="R73" s="321">
        <f t="shared" ref="R73:R82" si="39">SUM(O73+P73-Q73)</f>
        <v>7500000</v>
      </c>
      <c r="S73" s="322"/>
      <c r="T73" s="322"/>
      <c r="U73" s="322"/>
      <c r="V73" s="322">
        <f t="shared" si="13"/>
        <v>0</v>
      </c>
      <c r="W73" s="270"/>
      <c r="X73" s="270"/>
      <c r="Y73" s="324">
        <f t="shared" si="14"/>
        <v>0</v>
      </c>
      <c r="Z73" s="365"/>
      <c r="AA73" s="270">
        <f t="shared" si="15"/>
        <v>7500000</v>
      </c>
      <c r="AB73" s="326">
        <v>7500000</v>
      </c>
      <c r="AC73" s="326"/>
      <c r="AD73" s="270">
        <f t="shared" si="16"/>
        <v>7500000</v>
      </c>
      <c r="AE73" s="325">
        <f t="shared" si="26"/>
        <v>7500000</v>
      </c>
      <c r="AF73" s="325">
        <v>7500000</v>
      </c>
      <c r="AG73" s="325">
        <f t="shared" si="27"/>
        <v>0</v>
      </c>
      <c r="AH73" s="328">
        <f t="shared" si="28"/>
        <v>0</v>
      </c>
      <c r="AI73" s="271">
        <f>AC73/(AC73+AF73+AG73)</f>
        <v>0</v>
      </c>
      <c r="AJ73" s="272"/>
      <c r="AK73" s="273"/>
      <c r="AL73" s="274" t="e">
        <f>SUM(AE73-AF73-#REF!-#REF!)</f>
        <v>#REF!</v>
      </c>
      <c r="AM73" s="275">
        <f>SUM(R73-(AE73+Y73))/R73</f>
        <v>0</v>
      </c>
      <c r="AN73" s="178"/>
      <c r="AO73" s="335"/>
      <c r="AP73" s="277"/>
      <c r="AQ73" s="278"/>
      <c r="AR73" s="182"/>
      <c r="AS73" s="356"/>
      <c r="AV73" s="358"/>
    </row>
    <row r="74" spans="1:48" s="357" customFormat="1" ht="81" x14ac:dyDescent="0.35">
      <c r="A74" s="265" t="s">
        <v>33</v>
      </c>
      <c r="B74" s="677" t="s">
        <v>425</v>
      </c>
      <c r="C74" s="677" t="s">
        <v>425</v>
      </c>
      <c r="D74" s="677" t="s">
        <v>425</v>
      </c>
      <c r="E74" s="677" t="s">
        <v>464</v>
      </c>
      <c r="F74" s="677" t="s">
        <v>470</v>
      </c>
      <c r="G74" s="677" t="s">
        <v>423</v>
      </c>
      <c r="H74" s="678" t="s">
        <v>440</v>
      </c>
      <c r="I74" s="678"/>
      <c r="J74" s="665" t="s">
        <v>501</v>
      </c>
      <c r="K74" s="184"/>
      <c r="L74" s="184"/>
      <c r="M74" s="184"/>
      <c r="N74" s="321"/>
      <c r="O74" s="364">
        <v>7000000</v>
      </c>
      <c r="P74" s="321"/>
      <c r="Q74" s="321"/>
      <c r="R74" s="321">
        <f t="shared" si="39"/>
        <v>7000000</v>
      </c>
      <c r="S74" s="322"/>
      <c r="T74" s="322"/>
      <c r="U74" s="322"/>
      <c r="V74" s="322">
        <f t="shared" si="13"/>
        <v>0</v>
      </c>
      <c r="W74" s="270">
        <v>7000000</v>
      </c>
      <c r="X74" s="270"/>
      <c r="Y74" s="324">
        <f t="shared" si="14"/>
        <v>0</v>
      </c>
      <c r="Z74" s="365"/>
      <c r="AA74" s="270">
        <f t="shared" si="15"/>
        <v>0</v>
      </c>
      <c r="AB74" s="326"/>
      <c r="AC74" s="326"/>
      <c r="AD74" s="270">
        <f t="shared" si="16"/>
        <v>0</v>
      </c>
      <c r="AE74" s="325">
        <f t="shared" si="26"/>
        <v>0</v>
      </c>
      <c r="AF74" s="325"/>
      <c r="AG74" s="325">
        <f t="shared" si="27"/>
        <v>0</v>
      </c>
      <c r="AH74" s="328">
        <f t="shared" si="28"/>
        <v>7000000</v>
      </c>
      <c r="AI74" s="271" t="e">
        <f>AC74/(AC74+AF74+AG74)</f>
        <v>#DIV/0!</v>
      </c>
      <c r="AJ74" s="272"/>
      <c r="AK74" s="273"/>
      <c r="AL74" s="274" t="e">
        <f>SUM(AE74-AF74-#REF!-#REF!)</f>
        <v>#REF!</v>
      </c>
      <c r="AM74" s="275">
        <f>SUM(R74-(AE74+Y74))/R74</f>
        <v>1</v>
      </c>
      <c r="AN74" s="178"/>
      <c r="AO74" s="335"/>
      <c r="AP74" s="277"/>
      <c r="AQ74" s="278"/>
      <c r="AR74" s="182"/>
      <c r="AS74" s="356"/>
      <c r="AV74" s="358"/>
    </row>
    <row r="75" spans="1:48" s="318" customFormat="1" ht="60.75" x14ac:dyDescent="0.35">
      <c r="A75" s="300"/>
      <c r="B75" s="681" t="s">
        <v>425</v>
      </c>
      <c r="C75" s="681" t="s">
        <v>425</v>
      </c>
      <c r="D75" s="681" t="s">
        <v>425</v>
      </c>
      <c r="E75" s="681" t="s">
        <v>437</v>
      </c>
      <c r="F75" s="681"/>
      <c r="G75" s="681"/>
      <c r="H75" s="682"/>
      <c r="I75" s="682"/>
      <c r="J75" s="664" t="s">
        <v>502</v>
      </c>
      <c r="K75" s="304"/>
      <c r="L75" s="304"/>
      <c r="M75" s="304"/>
      <c r="N75" s="361">
        <v>1691587290.0000002</v>
      </c>
      <c r="O75" s="362">
        <f>SUM(O76:O88)</f>
        <v>1691587290.0000002</v>
      </c>
      <c r="P75" s="362">
        <f t="shared" ref="P75:AM75" si="40">SUM(P76:P88)</f>
        <v>0</v>
      </c>
      <c r="Q75" s="362">
        <f t="shared" si="40"/>
        <v>0</v>
      </c>
      <c r="R75" s="362">
        <f t="shared" si="40"/>
        <v>1691587290.0000002</v>
      </c>
      <c r="S75" s="362">
        <f t="shared" si="40"/>
        <v>0</v>
      </c>
      <c r="T75" s="362">
        <f t="shared" si="40"/>
        <v>0</v>
      </c>
      <c r="U75" s="362">
        <f t="shared" si="40"/>
        <v>0</v>
      </c>
      <c r="V75" s="362">
        <f t="shared" si="40"/>
        <v>0</v>
      </c>
      <c r="W75" s="362">
        <f t="shared" si="40"/>
        <v>118000000</v>
      </c>
      <c r="X75" s="362">
        <f t="shared" si="40"/>
        <v>725113558.64999998</v>
      </c>
      <c r="Y75" s="362">
        <f t="shared" si="40"/>
        <v>0</v>
      </c>
      <c r="Z75" s="362">
        <f t="shared" si="40"/>
        <v>58682227</v>
      </c>
      <c r="AA75" s="362">
        <f t="shared" si="40"/>
        <v>789791504.35000002</v>
      </c>
      <c r="AB75" s="362">
        <f t="shared" si="40"/>
        <v>745179341.46000004</v>
      </c>
      <c r="AC75" s="362">
        <f t="shared" si="40"/>
        <v>0</v>
      </c>
      <c r="AD75" s="362">
        <f t="shared" si="40"/>
        <v>745179341.46000004</v>
      </c>
      <c r="AE75" s="362">
        <f t="shared" si="40"/>
        <v>789791504.35000002</v>
      </c>
      <c r="AF75" s="362">
        <f t="shared" si="40"/>
        <v>745179341.46000004</v>
      </c>
      <c r="AG75" s="362">
        <f t="shared" si="40"/>
        <v>44612162.890000001</v>
      </c>
      <c r="AH75" s="362">
        <f t="shared" si="40"/>
        <v>901795785.64999998</v>
      </c>
      <c r="AI75" s="362" t="e">
        <f t="shared" si="40"/>
        <v>#DIV/0!</v>
      </c>
      <c r="AJ75" s="362">
        <f t="shared" si="40"/>
        <v>0</v>
      </c>
      <c r="AK75" s="362">
        <f t="shared" si="40"/>
        <v>0</v>
      </c>
      <c r="AL75" s="362" t="e">
        <f t="shared" si="40"/>
        <v>#REF!</v>
      </c>
      <c r="AM75" s="362" t="e">
        <f t="shared" si="40"/>
        <v>#DIV/0!</v>
      </c>
      <c r="AN75" s="312"/>
      <c r="AO75" s="363"/>
      <c r="AP75" s="314"/>
      <c r="AQ75" s="315"/>
      <c r="AR75" s="316"/>
      <c r="AS75" s="317"/>
      <c r="AV75" s="319"/>
    </row>
    <row r="76" spans="1:48" s="357" customFormat="1" ht="40.5" x14ac:dyDescent="0.35">
      <c r="A76" s="265" t="s">
        <v>33</v>
      </c>
      <c r="B76" s="677" t="s">
        <v>425</v>
      </c>
      <c r="C76" s="677" t="s">
        <v>425</v>
      </c>
      <c r="D76" s="677" t="s">
        <v>425</v>
      </c>
      <c r="E76" s="677" t="s">
        <v>437</v>
      </c>
      <c r="F76" s="677" t="s">
        <v>470</v>
      </c>
      <c r="G76" s="677" t="s">
        <v>423</v>
      </c>
      <c r="H76" s="678"/>
      <c r="I76" s="678"/>
      <c r="J76" s="665" t="s">
        <v>169</v>
      </c>
      <c r="K76" s="184"/>
      <c r="L76" s="184"/>
      <c r="M76" s="184"/>
      <c r="N76" s="321"/>
      <c r="O76" s="364">
        <v>22500000</v>
      </c>
      <c r="P76" s="321"/>
      <c r="Q76" s="321"/>
      <c r="R76" s="321">
        <f t="shared" si="39"/>
        <v>22500000</v>
      </c>
      <c r="S76" s="322"/>
      <c r="T76" s="322"/>
      <c r="U76" s="322"/>
      <c r="V76" s="322">
        <f t="shared" si="13"/>
        <v>0</v>
      </c>
      <c r="W76" s="270"/>
      <c r="X76" s="270"/>
      <c r="Y76" s="324">
        <f t="shared" si="14"/>
        <v>0</v>
      </c>
      <c r="Z76" s="365"/>
      <c r="AA76" s="270">
        <f t="shared" si="15"/>
        <v>22500000</v>
      </c>
      <c r="AB76" s="326">
        <v>22740000</v>
      </c>
      <c r="AC76" s="326"/>
      <c r="AD76" s="270">
        <f t="shared" si="16"/>
        <v>22740000</v>
      </c>
      <c r="AE76" s="325">
        <f t="shared" si="26"/>
        <v>22500000</v>
      </c>
      <c r="AF76" s="325">
        <v>22740000</v>
      </c>
      <c r="AG76" s="333">
        <f t="shared" si="27"/>
        <v>-240000</v>
      </c>
      <c r="AH76" s="328">
        <f t="shared" si="28"/>
        <v>0</v>
      </c>
      <c r="AI76" s="271">
        <f t="shared" ref="AI76:AI88" si="41">AC76/(AC76+AF76+AG76)</f>
        <v>0</v>
      </c>
      <c r="AJ76" s="272"/>
      <c r="AK76" s="273"/>
      <c r="AL76" s="274" t="e">
        <f>SUM(AE76-AF76-#REF!-#REF!)</f>
        <v>#REF!</v>
      </c>
      <c r="AM76" s="275">
        <f t="shared" ref="AM76:AM88" si="42">SUM(R76-(AE76+Y76))/R76</f>
        <v>0</v>
      </c>
      <c r="AN76" s="178"/>
      <c r="AO76" s="335"/>
      <c r="AP76" s="277"/>
      <c r="AQ76" s="278">
        <v>240000</v>
      </c>
      <c r="AR76" s="182"/>
      <c r="AS76" s="356"/>
      <c r="AV76" s="358"/>
    </row>
    <row r="77" spans="1:48" s="357" customFormat="1" ht="54.6" customHeight="1" x14ac:dyDescent="0.35">
      <c r="A77" s="265" t="s">
        <v>33</v>
      </c>
      <c r="B77" s="677" t="s">
        <v>425</v>
      </c>
      <c r="C77" s="677" t="s">
        <v>425</v>
      </c>
      <c r="D77" s="677" t="s">
        <v>425</v>
      </c>
      <c r="E77" s="677" t="s">
        <v>437</v>
      </c>
      <c r="F77" s="677" t="s">
        <v>435</v>
      </c>
      <c r="G77" s="677" t="s">
        <v>423</v>
      </c>
      <c r="H77" s="678" t="s">
        <v>440</v>
      </c>
      <c r="I77" s="678"/>
      <c r="J77" s="665" t="s">
        <v>171</v>
      </c>
      <c r="K77" s="184"/>
      <c r="L77" s="184"/>
      <c r="M77" s="184"/>
      <c r="N77" s="321"/>
      <c r="O77" s="364">
        <v>112800000</v>
      </c>
      <c r="P77" s="321"/>
      <c r="Q77" s="321"/>
      <c r="R77" s="321">
        <f t="shared" si="39"/>
        <v>112800000</v>
      </c>
      <c r="S77" s="322"/>
      <c r="T77" s="322"/>
      <c r="U77" s="322"/>
      <c r="V77" s="322">
        <f t="shared" si="13"/>
        <v>0</v>
      </c>
      <c r="W77" s="270"/>
      <c r="X77" s="270"/>
      <c r="Y77" s="324">
        <f t="shared" si="14"/>
        <v>0</v>
      </c>
      <c r="Z77" s="365">
        <v>3400000</v>
      </c>
      <c r="AA77" s="270">
        <f t="shared" si="15"/>
        <v>109400000</v>
      </c>
      <c r="AB77" s="326">
        <v>112800000</v>
      </c>
      <c r="AC77" s="326"/>
      <c r="AD77" s="270">
        <f t="shared" si="16"/>
        <v>112800000</v>
      </c>
      <c r="AE77" s="325">
        <f t="shared" si="26"/>
        <v>109400000</v>
      </c>
      <c r="AF77" s="325">
        <v>112800000</v>
      </c>
      <c r="AG77" s="333">
        <f t="shared" si="27"/>
        <v>-3400000</v>
      </c>
      <c r="AH77" s="328">
        <f t="shared" si="28"/>
        <v>3400000</v>
      </c>
      <c r="AI77" s="271">
        <f t="shared" si="41"/>
        <v>0</v>
      </c>
      <c r="AJ77" s="272"/>
      <c r="AK77" s="273"/>
      <c r="AL77" s="274" t="e">
        <f>SUM(AE77-AF77-#REF!-#REF!)</f>
        <v>#REF!</v>
      </c>
      <c r="AM77" s="275">
        <f t="shared" si="42"/>
        <v>3.0141843971631204E-2</v>
      </c>
      <c r="AN77" s="178"/>
      <c r="AO77" s="335"/>
      <c r="AP77" s="277"/>
      <c r="AQ77" s="278">
        <v>3400000</v>
      </c>
      <c r="AR77" s="182"/>
      <c r="AS77" s="356"/>
      <c r="AV77" s="358"/>
    </row>
    <row r="78" spans="1:48" s="357" customFormat="1" ht="49.5" customHeight="1" x14ac:dyDescent="0.35">
      <c r="A78" s="265" t="s">
        <v>33</v>
      </c>
      <c r="B78" s="677" t="s">
        <v>425</v>
      </c>
      <c r="C78" s="677" t="s">
        <v>425</v>
      </c>
      <c r="D78" s="677" t="s">
        <v>425</v>
      </c>
      <c r="E78" s="677" t="s">
        <v>437</v>
      </c>
      <c r="F78" s="677" t="s">
        <v>435</v>
      </c>
      <c r="G78" s="677" t="s">
        <v>423</v>
      </c>
      <c r="H78" s="678" t="s">
        <v>503</v>
      </c>
      <c r="I78" s="678"/>
      <c r="J78" s="665" t="s">
        <v>158</v>
      </c>
      <c r="K78" s="184"/>
      <c r="L78" s="184"/>
      <c r="M78" s="184"/>
      <c r="N78" s="321"/>
      <c r="O78" s="364">
        <v>303489341.45999998</v>
      </c>
      <c r="P78" s="321"/>
      <c r="Q78" s="321"/>
      <c r="R78" s="321">
        <f t="shared" si="39"/>
        <v>303489341.45999998</v>
      </c>
      <c r="S78" s="322"/>
      <c r="T78" s="322"/>
      <c r="U78" s="322"/>
      <c r="V78" s="322">
        <f t="shared" si="13"/>
        <v>0</v>
      </c>
      <c r="W78" s="270"/>
      <c r="X78" s="270"/>
      <c r="Y78" s="324">
        <f t="shared" si="14"/>
        <v>0</v>
      </c>
      <c r="Z78" s="365"/>
      <c r="AA78" s="270">
        <f t="shared" si="15"/>
        <v>303489341.45999998</v>
      </c>
      <c r="AB78" s="326">
        <v>303489341.45999998</v>
      </c>
      <c r="AC78" s="326"/>
      <c r="AD78" s="270">
        <f t="shared" si="16"/>
        <v>303489341.45999998</v>
      </c>
      <c r="AE78" s="325">
        <f t="shared" si="26"/>
        <v>303489341.45999998</v>
      </c>
      <c r="AF78" s="325">
        <v>303489341.45999998</v>
      </c>
      <c r="AG78" s="325">
        <f t="shared" si="27"/>
        <v>0</v>
      </c>
      <c r="AH78" s="328">
        <f t="shared" si="28"/>
        <v>0</v>
      </c>
      <c r="AI78" s="271">
        <f t="shared" si="41"/>
        <v>0</v>
      </c>
      <c r="AJ78" s="272"/>
      <c r="AK78" s="273"/>
      <c r="AL78" s="274" t="e">
        <f>SUM(AE78-AF78-#REF!-#REF!)</f>
        <v>#REF!</v>
      </c>
      <c r="AM78" s="275">
        <f t="shared" si="42"/>
        <v>0</v>
      </c>
      <c r="AN78" s="178"/>
      <c r="AO78" s="335"/>
      <c r="AP78" s="277"/>
      <c r="AQ78" s="278"/>
      <c r="AR78" s="182"/>
      <c r="AS78" s="356"/>
      <c r="AV78" s="358"/>
    </row>
    <row r="79" spans="1:48" s="357" customFormat="1" ht="58.5" customHeight="1" x14ac:dyDescent="0.35">
      <c r="A79" s="265" t="s">
        <v>33</v>
      </c>
      <c r="B79" s="677" t="s">
        <v>425</v>
      </c>
      <c r="C79" s="677" t="s">
        <v>425</v>
      </c>
      <c r="D79" s="677" t="s">
        <v>425</v>
      </c>
      <c r="E79" s="677" t="s">
        <v>437</v>
      </c>
      <c r="F79" s="677" t="s">
        <v>446</v>
      </c>
      <c r="G79" s="677"/>
      <c r="H79" s="678"/>
      <c r="I79" s="678"/>
      <c r="J79" s="665" t="s">
        <v>504</v>
      </c>
      <c r="K79" s="184"/>
      <c r="L79" s="184"/>
      <c r="M79" s="184"/>
      <c r="N79" s="321"/>
      <c r="O79" s="364"/>
      <c r="P79" s="321"/>
      <c r="Q79" s="321"/>
      <c r="R79" s="321">
        <f t="shared" si="39"/>
        <v>0</v>
      </c>
      <c r="S79" s="322"/>
      <c r="T79" s="322"/>
      <c r="U79" s="322"/>
      <c r="V79" s="322">
        <f t="shared" si="13"/>
        <v>0</v>
      </c>
      <c r="W79" s="270"/>
      <c r="X79" s="270"/>
      <c r="Y79" s="324">
        <f t="shared" si="14"/>
        <v>0</v>
      </c>
      <c r="Z79" s="365"/>
      <c r="AA79" s="270">
        <f t="shared" si="15"/>
        <v>0</v>
      </c>
      <c r="AB79" s="326"/>
      <c r="AC79" s="326"/>
      <c r="AD79" s="270">
        <f t="shared" si="16"/>
        <v>0</v>
      </c>
      <c r="AE79" s="325">
        <f t="shared" si="26"/>
        <v>0</v>
      </c>
      <c r="AF79" s="325"/>
      <c r="AG79" s="325">
        <f t="shared" si="27"/>
        <v>0</v>
      </c>
      <c r="AH79" s="328">
        <f t="shared" si="28"/>
        <v>0</v>
      </c>
      <c r="AI79" s="271" t="e">
        <f t="shared" si="41"/>
        <v>#DIV/0!</v>
      </c>
      <c r="AJ79" s="272"/>
      <c r="AK79" s="273"/>
      <c r="AL79" s="274" t="e">
        <f>SUM(AE79-AF79-#REF!-#REF!)</f>
        <v>#REF!</v>
      </c>
      <c r="AM79" s="275" t="e">
        <f t="shared" si="42"/>
        <v>#DIV/0!</v>
      </c>
      <c r="AN79" s="178"/>
      <c r="AO79" s="335"/>
      <c r="AP79" s="277"/>
      <c r="AQ79" s="278"/>
      <c r="AR79" s="182"/>
      <c r="AS79" s="356"/>
      <c r="AV79" s="358"/>
    </row>
    <row r="80" spans="1:48" s="357" customFormat="1" ht="41.45" customHeight="1" x14ac:dyDescent="0.35">
      <c r="A80" s="265" t="s">
        <v>33</v>
      </c>
      <c r="B80" s="677" t="s">
        <v>425</v>
      </c>
      <c r="C80" s="677" t="s">
        <v>425</v>
      </c>
      <c r="D80" s="677" t="s">
        <v>425</v>
      </c>
      <c r="E80" s="677" t="s">
        <v>437</v>
      </c>
      <c r="F80" s="677" t="s">
        <v>446</v>
      </c>
      <c r="G80" s="677" t="s">
        <v>423</v>
      </c>
      <c r="H80" s="678"/>
      <c r="I80" s="678"/>
      <c r="J80" s="665" t="s">
        <v>505</v>
      </c>
      <c r="K80" s="184"/>
      <c r="L80" s="184"/>
      <c r="M80" s="184"/>
      <c r="N80" s="321"/>
      <c r="O80" s="364">
        <v>118000000</v>
      </c>
      <c r="P80" s="321"/>
      <c r="Q80" s="321"/>
      <c r="R80" s="321">
        <f t="shared" si="39"/>
        <v>118000000</v>
      </c>
      <c r="S80" s="322"/>
      <c r="T80" s="322"/>
      <c r="U80" s="322"/>
      <c r="V80" s="322">
        <f t="shared" si="13"/>
        <v>0</v>
      </c>
      <c r="W80" s="270">
        <v>118000000</v>
      </c>
      <c r="X80" s="270"/>
      <c r="Y80" s="324">
        <f t="shared" si="14"/>
        <v>0</v>
      </c>
      <c r="Z80" s="365"/>
      <c r="AA80" s="270">
        <f t="shared" si="15"/>
        <v>0</v>
      </c>
      <c r="AB80" s="326"/>
      <c r="AC80" s="326"/>
      <c r="AD80" s="270">
        <f t="shared" si="16"/>
        <v>0</v>
      </c>
      <c r="AE80" s="325">
        <f t="shared" si="26"/>
        <v>0</v>
      </c>
      <c r="AF80" s="325"/>
      <c r="AG80" s="325">
        <f t="shared" si="27"/>
        <v>0</v>
      </c>
      <c r="AH80" s="328">
        <f t="shared" si="28"/>
        <v>118000000</v>
      </c>
      <c r="AI80" s="271" t="e">
        <f t="shared" si="41"/>
        <v>#DIV/0!</v>
      </c>
      <c r="AJ80" s="272"/>
      <c r="AK80" s="273"/>
      <c r="AL80" s="274" t="e">
        <f>SUM(AE80-AF80-#REF!-#REF!)</f>
        <v>#REF!</v>
      </c>
      <c r="AM80" s="275">
        <f t="shared" si="42"/>
        <v>1</v>
      </c>
      <c r="AN80" s="178"/>
      <c r="AO80" s="335"/>
      <c r="AP80" s="277"/>
      <c r="AQ80" s="278"/>
      <c r="AR80" s="182"/>
      <c r="AS80" s="356"/>
      <c r="AV80" s="358"/>
    </row>
    <row r="81" spans="1:48" s="357" customFormat="1" ht="40.5" x14ac:dyDescent="0.35">
      <c r="A81" s="265" t="s">
        <v>33</v>
      </c>
      <c r="B81" s="677" t="s">
        <v>425</v>
      </c>
      <c r="C81" s="677" t="s">
        <v>425</v>
      </c>
      <c r="D81" s="677" t="s">
        <v>425</v>
      </c>
      <c r="E81" s="677" t="s">
        <v>437</v>
      </c>
      <c r="F81" s="677" t="s">
        <v>446</v>
      </c>
      <c r="G81" s="677" t="s">
        <v>425</v>
      </c>
      <c r="H81" s="678"/>
      <c r="I81" s="678"/>
      <c r="J81" s="665" t="s">
        <v>506</v>
      </c>
      <c r="K81" s="184"/>
      <c r="L81" s="184"/>
      <c r="M81" s="184"/>
      <c r="N81" s="321"/>
      <c r="O81" s="364">
        <f>319277710.28+36000000</f>
        <v>355277710.27999997</v>
      </c>
      <c r="P81" s="321"/>
      <c r="Q81" s="321"/>
      <c r="R81" s="321">
        <f t="shared" si="39"/>
        <v>355277710.27999997</v>
      </c>
      <c r="S81" s="322"/>
      <c r="T81" s="322"/>
      <c r="U81" s="322"/>
      <c r="V81" s="322">
        <f t="shared" si="13"/>
        <v>0</v>
      </c>
      <c r="W81" s="270"/>
      <c r="X81" s="270">
        <f>192185696+127092014.28</f>
        <v>319277710.27999997</v>
      </c>
      <c r="Y81" s="324">
        <f t="shared" si="14"/>
        <v>0</v>
      </c>
      <c r="Z81" s="365"/>
      <c r="AA81" s="270">
        <f t="shared" si="15"/>
        <v>36000000</v>
      </c>
      <c r="AB81" s="326">
        <v>36000000</v>
      </c>
      <c r="AC81" s="326"/>
      <c r="AD81" s="270">
        <f t="shared" si="16"/>
        <v>36000000</v>
      </c>
      <c r="AE81" s="325">
        <f t="shared" si="26"/>
        <v>36000000</v>
      </c>
      <c r="AF81" s="325">
        <v>36000000</v>
      </c>
      <c r="AG81" s="325">
        <f t="shared" si="27"/>
        <v>0</v>
      </c>
      <c r="AH81" s="328">
        <f t="shared" si="28"/>
        <v>319277710.27999997</v>
      </c>
      <c r="AI81" s="271">
        <f t="shared" si="41"/>
        <v>0</v>
      </c>
      <c r="AJ81" s="272"/>
      <c r="AK81" s="273"/>
      <c r="AL81" s="274" t="e">
        <f>SUM(AE81-AF81-#REF!-#REF!)</f>
        <v>#REF!</v>
      </c>
      <c r="AM81" s="275">
        <f t="shared" si="42"/>
        <v>0.89867081733996812</v>
      </c>
      <c r="AN81" s="178"/>
      <c r="AO81" s="335"/>
      <c r="AP81" s="277"/>
      <c r="AQ81" s="278"/>
      <c r="AR81" s="182"/>
      <c r="AS81" s="356"/>
      <c r="AV81" s="358"/>
    </row>
    <row r="82" spans="1:48" s="357" customFormat="1" ht="46.5" x14ac:dyDescent="0.35">
      <c r="A82" s="265" t="s">
        <v>33</v>
      </c>
      <c r="B82" s="677" t="s">
        <v>425</v>
      </c>
      <c r="C82" s="677" t="s">
        <v>425</v>
      </c>
      <c r="D82" s="677" t="s">
        <v>425</v>
      </c>
      <c r="E82" s="677" t="s">
        <v>437</v>
      </c>
      <c r="F82" s="677" t="s">
        <v>456</v>
      </c>
      <c r="G82" s="677"/>
      <c r="H82" s="678"/>
      <c r="I82" s="678"/>
      <c r="J82" s="665" t="s">
        <v>95</v>
      </c>
      <c r="K82" s="184"/>
      <c r="L82" s="184"/>
      <c r="M82" s="184"/>
      <c r="N82" s="321"/>
      <c r="O82" s="364">
        <f>157229749.9+23850000</f>
        <v>181079749.90000001</v>
      </c>
      <c r="P82" s="321"/>
      <c r="Q82" s="321"/>
      <c r="R82" s="321">
        <f t="shared" si="39"/>
        <v>181079749.90000001</v>
      </c>
      <c r="S82" s="322"/>
      <c r="T82" s="322"/>
      <c r="U82" s="322"/>
      <c r="V82" s="322">
        <f t="shared" si="13"/>
        <v>0</v>
      </c>
      <c r="W82" s="270"/>
      <c r="X82" s="270">
        <v>157229749.90000001</v>
      </c>
      <c r="Y82" s="324">
        <f t="shared" si="14"/>
        <v>0</v>
      </c>
      <c r="Z82" s="365"/>
      <c r="AA82" s="270">
        <f t="shared" si="15"/>
        <v>23850000</v>
      </c>
      <c r="AB82" s="326">
        <v>23850000</v>
      </c>
      <c r="AC82" s="326"/>
      <c r="AD82" s="270">
        <f t="shared" si="16"/>
        <v>23850000</v>
      </c>
      <c r="AE82" s="325">
        <f t="shared" si="26"/>
        <v>23850000</v>
      </c>
      <c r="AF82" s="325">
        <v>23850000</v>
      </c>
      <c r="AG82" s="325">
        <f t="shared" si="27"/>
        <v>0</v>
      </c>
      <c r="AH82" s="328">
        <f t="shared" si="28"/>
        <v>157229749.90000001</v>
      </c>
      <c r="AI82" s="271">
        <f t="shared" si="41"/>
        <v>0</v>
      </c>
      <c r="AJ82" s="272"/>
      <c r="AK82" s="273"/>
      <c r="AL82" s="274" t="e">
        <f>SUM(AE82-AF82-#REF!-#REF!)</f>
        <v>#REF!</v>
      </c>
      <c r="AM82" s="275">
        <f t="shared" si="42"/>
        <v>0.86829007653715562</v>
      </c>
      <c r="AN82" s="178"/>
      <c r="AO82" s="366" t="s">
        <v>507</v>
      </c>
      <c r="AP82" s="277"/>
      <c r="AQ82" s="278"/>
      <c r="AR82" s="182"/>
      <c r="AS82" s="356"/>
      <c r="AV82" s="358"/>
    </row>
    <row r="83" spans="1:48" s="357" customFormat="1" ht="40.5" x14ac:dyDescent="0.35">
      <c r="A83" s="265" t="s">
        <v>33</v>
      </c>
      <c r="B83" s="677" t="s">
        <v>425</v>
      </c>
      <c r="C83" s="677" t="s">
        <v>425</v>
      </c>
      <c r="D83" s="677" t="s">
        <v>425</v>
      </c>
      <c r="E83" s="677" t="s">
        <v>437</v>
      </c>
      <c r="F83" s="677" t="s">
        <v>456</v>
      </c>
      <c r="G83" s="677" t="s">
        <v>425</v>
      </c>
      <c r="H83" s="678"/>
      <c r="I83" s="678"/>
      <c r="J83" s="665" t="s">
        <v>370</v>
      </c>
      <c r="K83" s="184"/>
      <c r="L83" s="184"/>
      <c r="M83" s="184"/>
      <c r="N83" s="321"/>
      <c r="O83" s="364">
        <f>199123498.47+17000000</f>
        <v>216123498.47</v>
      </c>
      <c r="P83" s="321"/>
      <c r="Q83" s="321"/>
      <c r="R83" s="321">
        <f t="shared" si="12"/>
        <v>216123498.47</v>
      </c>
      <c r="S83" s="322"/>
      <c r="T83" s="322"/>
      <c r="U83" s="322"/>
      <c r="V83" s="322">
        <f t="shared" si="13"/>
        <v>0</v>
      </c>
      <c r="W83" s="270"/>
      <c r="X83" s="270">
        <v>199123498.47</v>
      </c>
      <c r="Y83" s="324">
        <f t="shared" si="14"/>
        <v>0</v>
      </c>
      <c r="Z83" s="365"/>
      <c r="AA83" s="270">
        <f t="shared" si="15"/>
        <v>17000000</v>
      </c>
      <c r="AB83" s="326">
        <v>17000000</v>
      </c>
      <c r="AC83" s="326"/>
      <c r="AD83" s="270">
        <f t="shared" si="16"/>
        <v>17000000</v>
      </c>
      <c r="AE83" s="325">
        <f t="shared" si="26"/>
        <v>17000000</v>
      </c>
      <c r="AF83" s="325">
        <v>17000000</v>
      </c>
      <c r="AG83" s="325">
        <f t="shared" si="27"/>
        <v>0</v>
      </c>
      <c r="AH83" s="328">
        <f t="shared" si="28"/>
        <v>199123498.47</v>
      </c>
      <c r="AI83" s="271">
        <f t="shared" si="41"/>
        <v>0</v>
      </c>
      <c r="AJ83" s="272"/>
      <c r="AK83" s="273"/>
      <c r="AL83" s="274" t="e">
        <f>SUM(AE83-AF83-#REF!-#REF!)</f>
        <v>#REF!</v>
      </c>
      <c r="AM83" s="275">
        <f t="shared" si="42"/>
        <v>0.92134126959656004</v>
      </c>
      <c r="AN83" s="178"/>
      <c r="AO83" s="335"/>
      <c r="AP83" s="277"/>
      <c r="AQ83" s="278"/>
      <c r="AR83" s="182"/>
      <c r="AS83" s="356"/>
      <c r="AV83" s="358"/>
    </row>
    <row r="84" spans="1:48" s="357" customFormat="1" ht="81" x14ac:dyDescent="0.35">
      <c r="A84" s="265" t="s">
        <v>33</v>
      </c>
      <c r="B84" s="677" t="s">
        <v>425</v>
      </c>
      <c r="C84" s="677" t="s">
        <v>425</v>
      </c>
      <c r="D84" s="677" t="s">
        <v>425</v>
      </c>
      <c r="E84" s="677" t="s">
        <v>437</v>
      </c>
      <c r="F84" s="677" t="s">
        <v>464</v>
      </c>
      <c r="G84" s="677" t="s">
        <v>423</v>
      </c>
      <c r="H84" s="678"/>
      <c r="I84" s="678"/>
      <c r="J84" s="665" t="s">
        <v>89</v>
      </c>
      <c r="K84" s="184"/>
      <c r="L84" s="184"/>
      <c r="M84" s="184"/>
      <c r="N84" s="321"/>
      <c r="O84" s="364">
        <f>41500000+62034389.89</f>
        <v>103534389.89</v>
      </c>
      <c r="P84" s="321"/>
      <c r="Q84" s="321"/>
      <c r="R84" s="321">
        <f t="shared" si="12"/>
        <v>103534389.89</v>
      </c>
      <c r="S84" s="322"/>
      <c r="T84" s="322"/>
      <c r="U84" s="322"/>
      <c r="V84" s="322">
        <f t="shared" si="13"/>
        <v>0</v>
      </c>
      <c r="W84" s="270"/>
      <c r="X84" s="270"/>
      <c r="Y84" s="324">
        <f t="shared" si="14"/>
        <v>0</v>
      </c>
      <c r="Z84" s="365"/>
      <c r="AA84" s="270">
        <f t="shared" si="15"/>
        <v>103534389.89</v>
      </c>
      <c r="AB84" s="326">
        <v>40000000</v>
      </c>
      <c r="AC84" s="326"/>
      <c r="AD84" s="270">
        <f t="shared" si="16"/>
        <v>40000000</v>
      </c>
      <c r="AE84" s="325">
        <f t="shared" si="26"/>
        <v>103534389.89</v>
      </c>
      <c r="AF84" s="325">
        <v>40000000</v>
      </c>
      <c r="AG84" s="325">
        <f t="shared" si="27"/>
        <v>63534389.890000001</v>
      </c>
      <c r="AH84" s="328">
        <f t="shared" si="28"/>
        <v>0</v>
      </c>
      <c r="AI84" s="271">
        <f t="shared" si="41"/>
        <v>0</v>
      </c>
      <c r="AJ84" s="272"/>
      <c r="AK84" s="273"/>
      <c r="AL84" s="274" t="e">
        <f>SUM(AE84-AF84-#REF!-#REF!)</f>
        <v>#REF!</v>
      </c>
      <c r="AM84" s="275">
        <f t="shared" si="42"/>
        <v>0</v>
      </c>
      <c r="AN84" s="178"/>
      <c r="AO84" s="335"/>
      <c r="AP84" s="277"/>
      <c r="AQ84" s="278"/>
      <c r="AR84" s="182">
        <f>18240000+15282227</f>
        <v>33522227</v>
      </c>
      <c r="AS84" s="356"/>
      <c r="AV84" s="358"/>
    </row>
    <row r="85" spans="1:48" s="280" customFormat="1" ht="60.75" x14ac:dyDescent="0.35">
      <c r="A85" s="265" t="s">
        <v>33</v>
      </c>
      <c r="B85" s="677" t="s">
        <v>425</v>
      </c>
      <c r="C85" s="677" t="s">
        <v>425</v>
      </c>
      <c r="D85" s="677" t="s">
        <v>425</v>
      </c>
      <c r="E85" s="677" t="s">
        <v>437</v>
      </c>
      <c r="F85" s="677" t="s">
        <v>464</v>
      </c>
      <c r="G85" s="677" t="s">
        <v>423</v>
      </c>
      <c r="H85" s="678" t="s">
        <v>503</v>
      </c>
      <c r="I85" s="678"/>
      <c r="J85" s="665" t="s">
        <v>131</v>
      </c>
      <c r="K85" s="184"/>
      <c r="L85" s="184"/>
      <c r="M85" s="184"/>
      <c r="N85" s="321"/>
      <c r="O85" s="364">
        <v>185000000</v>
      </c>
      <c r="P85" s="321"/>
      <c r="Q85" s="321"/>
      <c r="R85" s="321">
        <f t="shared" si="12"/>
        <v>185000000</v>
      </c>
      <c r="S85" s="322"/>
      <c r="T85" s="322"/>
      <c r="U85" s="322"/>
      <c r="V85" s="322">
        <f t="shared" si="13"/>
        <v>0</v>
      </c>
      <c r="W85" s="270"/>
      <c r="X85" s="270"/>
      <c r="Y85" s="324">
        <f t="shared" si="14"/>
        <v>0</v>
      </c>
      <c r="Z85" s="365">
        <v>55282227</v>
      </c>
      <c r="AA85" s="270">
        <f t="shared" si="15"/>
        <v>129717773</v>
      </c>
      <c r="AB85" s="326">
        <v>145000000</v>
      </c>
      <c r="AC85" s="326"/>
      <c r="AD85" s="270">
        <f t="shared" si="16"/>
        <v>145000000</v>
      </c>
      <c r="AE85" s="325">
        <f t="shared" si="26"/>
        <v>129717773</v>
      </c>
      <c r="AF85" s="325">
        <v>145000000</v>
      </c>
      <c r="AG85" s="333">
        <f t="shared" si="27"/>
        <v>-15282227</v>
      </c>
      <c r="AH85" s="328">
        <f t="shared" si="28"/>
        <v>55282227</v>
      </c>
      <c r="AI85" s="271">
        <f t="shared" si="41"/>
        <v>0</v>
      </c>
      <c r="AJ85" s="272"/>
      <c r="AK85" s="273"/>
      <c r="AL85" s="274" t="e">
        <f>SUM(AE85-AF85-#REF!-#REF!)</f>
        <v>#REF!</v>
      </c>
      <c r="AM85" s="275">
        <f t="shared" si="42"/>
        <v>0.29882284864864866</v>
      </c>
      <c r="AN85" s="178"/>
      <c r="AO85" s="335"/>
      <c r="AP85" s="277"/>
      <c r="AQ85" s="278">
        <v>15282227</v>
      </c>
      <c r="AR85" s="182"/>
      <c r="AS85" s="367"/>
      <c r="AT85" s="367"/>
      <c r="AU85" s="367"/>
      <c r="AV85" s="281"/>
    </row>
    <row r="86" spans="1:48" s="280" customFormat="1" ht="60.75" x14ac:dyDescent="0.35">
      <c r="A86" s="265" t="s">
        <v>33</v>
      </c>
      <c r="B86" s="677" t="s">
        <v>425</v>
      </c>
      <c r="C86" s="677" t="s">
        <v>425</v>
      </c>
      <c r="D86" s="677" t="s">
        <v>425</v>
      </c>
      <c r="E86" s="677" t="s">
        <v>437</v>
      </c>
      <c r="F86" s="677" t="s">
        <v>464</v>
      </c>
      <c r="G86" s="677" t="s">
        <v>423</v>
      </c>
      <c r="H86" s="678" t="s">
        <v>444</v>
      </c>
      <c r="I86" s="678"/>
      <c r="J86" s="665" t="s">
        <v>508</v>
      </c>
      <c r="K86" s="184"/>
      <c r="L86" s="184"/>
      <c r="M86" s="184"/>
      <c r="N86" s="321"/>
      <c r="O86" s="364">
        <f>49482600</f>
        <v>49482600</v>
      </c>
      <c r="P86" s="321"/>
      <c r="Q86" s="321"/>
      <c r="R86" s="321">
        <f t="shared" ref="R86:R90" si="43">SUM(O86+P86-Q86)</f>
        <v>49482600</v>
      </c>
      <c r="S86" s="322"/>
      <c r="T86" s="322"/>
      <c r="U86" s="322"/>
      <c r="V86" s="322">
        <f t="shared" si="13"/>
        <v>0</v>
      </c>
      <c r="W86" s="270"/>
      <c r="X86" s="270">
        <v>49482600</v>
      </c>
      <c r="Y86" s="324">
        <f t="shared" si="14"/>
        <v>0</v>
      </c>
      <c r="Z86" s="365"/>
      <c r="AA86" s="270">
        <f t="shared" si="15"/>
        <v>0</v>
      </c>
      <c r="AB86" s="326"/>
      <c r="AC86" s="326"/>
      <c r="AD86" s="270">
        <f t="shared" si="16"/>
        <v>0</v>
      </c>
      <c r="AE86" s="325">
        <f t="shared" si="26"/>
        <v>0</v>
      </c>
      <c r="AF86" s="325"/>
      <c r="AG86" s="325">
        <f t="shared" si="27"/>
        <v>0</v>
      </c>
      <c r="AH86" s="328">
        <f t="shared" si="28"/>
        <v>49482600</v>
      </c>
      <c r="AI86" s="271" t="e">
        <f t="shared" si="41"/>
        <v>#DIV/0!</v>
      </c>
      <c r="AJ86" s="272"/>
      <c r="AK86" s="273"/>
      <c r="AL86" s="274" t="e">
        <f>SUM(AE86-AF86-#REF!-#REF!)</f>
        <v>#REF!</v>
      </c>
      <c r="AM86" s="275">
        <f t="shared" si="42"/>
        <v>1</v>
      </c>
      <c r="AN86" s="178"/>
      <c r="AO86" s="335"/>
      <c r="AP86" s="277"/>
      <c r="AQ86" s="278"/>
      <c r="AR86" s="182"/>
      <c r="AS86" s="367"/>
      <c r="AT86" s="367"/>
      <c r="AU86" s="367"/>
      <c r="AV86" s="281"/>
    </row>
    <row r="87" spans="1:48" s="280" customFormat="1" ht="60.75" x14ac:dyDescent="0.35">
      <c r="A87" s="265" t="s">
        <v>33</v>
      </c>
      <c r="B87" s="677" t="s">
        <v>425</v>
      </c>
      <c r="C87" s="677" t="s">
        <v>425</v>
      </c>
      <c r="D87" s="677" t="s">
        <v>425</v>
      </c>
      <c r="E87" s="677" t="s">
        <v>437</v>
      </c>
      <c r="F87" s="677" t="s">
        <v>464</v>
      </c>
      <c r="G87" s="677" t="s">
        <v>423</v>
      </c>
      <c r="H87" s="678" t="s">
        <v>498</v>
      </c>
      <c r="I87" s="678"/>
      <c r="J87" s="665" t="s">
        <v>103</v>
      </c>
      <c r="K87" s="184"/>
      <c r="L87" s="184"/>
      <c r="M87" s="184"/>
      <c r="N87" s="321"/>
      <c r="O87" s="364">
        <v>38300000</v>
      </c>
      <c r="P87" s="321"/>
      <c r="Q87" s="321"/>
      <c r="R87" s="321">
        <f t="shared" si="43"/>
        <v>38300000</v>
      </c>
      <c r="S87" s="322"/>
      <c r="T87" s="322"/>
      <c r="U87" s="322"/>
      <c r="V87" s="322">
        <f t="shared" si="13"/>
        <v>0</v>
      </c>
      <c r="W87" s="270"/>
      <c r="X87" s="270"/>
      <c r="Y87" s="324">
        <f t="shared" si="14"/>
        <v>0</v>
      </c>
      <c r="Z87" s="365"/>
      <c r="AA87" s="270">
        <f t="shared" si="15"/>
        <v>38300000</v>
      </c>
      <c r="AB87" s="326">
        <v>38300000</v>
      </c>
      <c r="AC87" s="326"/>
      <c r="AD87" s="270">
        <f t="shared" si="16"/>
        <v>38300000</v>
      </c>
      <c r="AE87" s="325">
        <f t="shared" si="26"/>
        <v>38300000</v>
      </c>
      <c r="AF87" s="325">
        <v>38300000</v>
      </c>
      <c r="AG87" s="325">
        <f t="shared" si="27"/>
        <v>0</v>
      </c>
      <c r="AH87" s="328">
        <f t="shared" si="28"/>
        <v>0</v>
      </c>
      <c r="AI87" s="271">
        <f t="shared" si="41"/>
        <v>0</v>
      </c>
      <c r="AJ87" s="272"/>
      <c r="AK87" s="273"/>
      <c r="AL87" s="274" t="e">
        <f>SUM(AE87-AF87-#REF!-#REF!)</f>
        <v>#REF!</v>
      </c>
      <c r="AM87" s="275">
        <f t="shared" si="42"/>
        <v>0</v>
      </c>
      <c r="AN87" s="178"/>
      <c r="AO87" s="335"/>
      <c r="AP87" s="277"/>
      <c r="AQ87" s="278"/>
      <c r="AR87" s="182"/>
      <c r="AS87" s="367"/>
      <c r="AT87" s="367"/>
      <c r="AU87" s="367"/>
      <c r="AV87" s="281"/>
    </row>
    <row r="88" spans="1:48" s="280" customFormat="1" ht="40.5" x14ac:dyDescent="0.35">
      <c r="A88" s="265" t="s">
        <v>33</v>
      </c>
      <c r="B88" s="677" t="s">
        <v>425</v>
      </c>
      <c r="C88" s="677" t="s">
        <v>425</v>
      </c>
      <c r="D88" s="677" t="s">
        <v>425</v>
      </c>
      <c r="E88" s="677" t="s">
        <v>437</v>
      </c>
      <c r="F88" s="677" t="s">
        <v>494</v>
      </c>
      <c r="G88" s="677" t="s">
        <v>423</v>
      </c>
      <c r="H88" s="678"/>
      <c r="I88" s="678"/>
      <c r="J88" s="665" t="s">
        <v>174</v>
      </c>
      <c r="K88" s="184"/>
      <c r="L88" s="184"/>
      <c r="M88" s="184"/>
      <c r="N88" s="321"/>
      <c r="O88" s="364">
        <v>6000000</v>
      </c>
      <c r="P88" s="321"/>
      <c r="Q88" s="321"/>
      <c r="R88" s="321">
        <f t="shared" si="43"/>
        <v>6000000</v>
      </c>
      <c r="S88" s="322"/>
      <c r="T88" s="322"/>
      <c r="U88" s="322"/>
      <c r="V88" s="322">
        <f t="shared" si="13"/>
        <v>0</v>
      </c>
      <c r="W88" s="270"/>
      <c r="X88" s="270"/>
      <c r="Y88" s="324">
        <f t="shared" si="14"/>
        <v>0</v>
      </c>
      <c r="Z88" s="365"/>
      <c r="AA88" s="270">
        <f t="shared" si="15"/>
        <v>6000000</v>
      </c>
      <c r="AB88" s="326">
        <v>6000000</v>
      </c>
      <c r="AC88" s="326"/>
      <c r="AD88" s="270">
        <f t="shared" si="16"/>
        <v>6000000</v>
      </c>
      <c r="AE88" s="325">
        <f t="shared" si="26"/>
        <v>6000000</v>
      </c>
      <c r="AF88" s="325">
        <v>6000000</v>
      </c>
      <c r="AG88" s="325">
        <f t="shared" si="27"/>
        <v>0</v>
      </c>
      <c r="AH88" s="328">
        <f t="shared" si="28"/>
        <v>0</v>
      </c>
      <c r="AI88" s="271">
        <f t="shared" si="41"/>
        <v>0</v>
      </c>
      <c r="AJ88" s="272"/>
      <c r="AK88" s="273"/>
      <c r="AL88" s="274" t="e">
        <f>SUM(AE88-AF88-#REF!-#REF!)</f>
        <v>#REF!</v>
      </c>
      <c r="AM88" s="275">
        <f t="shared" si="42"/>
        <v>0</v>
      </c>
      <c r="AN88" s="178"/>
      <c r="AO88" s="335"/>
      <c r="AP88" s="277"/>
      <c r="AQ88" s="278"/>
      <c r="AR88" s="182"/>
      <c r="AS88" s="367"/>
      <c r="AT88" s="367"/>
      <c r="AU88" s="367"/>
      <c r="AV88" s="281"/>
    </row>
    <row r="89" spans="1:48" s="318" customFormat="1" ht="40.5" x14ac:dyDescent="0.35">
      <c r="A89" s="300"/>
      <c r="B89" s="681" t="s">
        <v>425</v>
      </c>
      <c r="C89" s="681" t="s">
        <v>425</v>
      </c>
      <c r="D89" s="681" t="s">
        <v>425</v>
      </c>
      <c r="E89" s="681" t="s">
        <v>494</v>
      </c>
      <c r="F89" s="681"/>
      <c r="G89" s="681"/>
      <c r="H89" s="682"/>
      <c r="I89" s="682"/>
      <c r="J89" s="664" t="s">
        <v>509</v>
      </c>
      <c r="K89" s="304"/>
      <c r="L89" s="304"/>
      <c r="M89" s="304"/>
      <c r="N89" s="361">
        <v>46500000</v>
      </c>
      <c r="O89" s="362">
        <f>SUM(O90:O93)</f>
        <v>46500000</v>
      </c>
      <c r="P89" s="362">
        <f t="shared" ref="P89:AM89" si="44">SUM(P90:P93)</f>
        <v>0</v>
      </c>
      <c r="Q89" s="362">
        <f t="shared" si="44"/>
        <v>0</v>
      </c>
      <c r="R89" s="362">
        <f t="shared" si="44"/>
        <v>46500000</v>
      </c>
      <c r="S89" s="362">
        <f t="shared" si="44"/>
        <v>0</v>
      </c>
      <c r="T89" s="362">
        <f t="shared" si="44"/>
        <v>0</v>
      </c>
      <c r="U89" s="362">
        <f t="shared" si="44"/>
        <v>0</v>
      </c>
      <c r="V89" s="362">
        <f t="shared" si="44"/>
        <v>0</v>
      </c>
      <c r="W89" s="362">
        <f t="shared" si="44"/>
        <v>1300000</v>
      </c>
      <c r="X89" s="362">
        <f t="shared" si="44"/>
        <v>0</v>
      </c>
      <c r="Y89" s="362">
        <f t="shared" si="44"/>
        <v>0</v>
      </c>
      <c r="Z89" s="362">
        <f t="shared" si="44"/>
        <v>0</v>
      </c>
      <c r="AA89" s="362">
        <f t="shared" si="44"/>
        <v>45200000</v>
      </c>
      <c r="AB89" s="362">
        <f t="shared" si="44"/>
        <v>38000000</v>
      </c>
      <c r="AC89" s="362">
        <f t="shared" si="44"/>
        <v>0</v>
      </c>
      <c r="AD89" s="362">
        <f t="shared" si="44"/>
        <v>38000000</v>
      </c>
      <c r="AE89" s="362">
        <f t="shared" si="44"/>
        <v>45200000</v>
      </c>
      <c r="AF89" s="362">
        <f t="shared" si="44"/>
        <v>38000000</v>
      </c>
      <c r="AG89" s="362">
        <f t="shared" si="44"/>
        <v>7200000</v>
      </c>
      <c r="AH89" s="362">
        <f t="shared" si="44"/>
        <v>1300000</v>
      </c>
      <c r="AI89" s="362" t="e">
        <f t="shared" si="44"/>
        <v>#DIV/0!</v>
      </c>
      <c r="AJ89" s="362">
        <f t="shared" si="44"/>
        <v>0</v>
      </c>
      <c r="AK89" s="362">
        <f t="shared" si="44"/>
        <v>0</v>
      </c>
      <c r="AL89" s="362" t="e">
        <f t="shared" si="44"/>
        <v>#REF!</v>
      </c>
      <c r="AM89" s="362" t="e">
        <f t="shared" si="44"/>
        <v>#DIV/0!</v>
      </c>
      <c r="AN89" s="312"/>
      <c r="AO89" s="363"/>
      <c r="AP89" s="314"/>
      <c r="AQ89" s="315"/>
      <c r="AR89" s="316"/>
      <c r="AS89" s="368"/>
      <c r="AT89" s="368"/>
      <c r="AU89" s="368"/>
      <c r="AV89" s="319"/>
    </row>
    <row r="90" spans="1:48" s="280" customFormat="1" ht="60.75" x14ac:dyDescent="0.35">
      <c r="A90" s="265" t="s">
        <v>33</v>
      </c>
      <c r="B90" s="677" t="s">
        <v>425</v>
      </c>
      <c r="C90" s="677" t="s">
        <v>425</v>
      </c>
      <c r="D90" s="677" t="s">
        <v>425</v>
      </c>
      <c r="E90" s="677" t="s">
        <v>494</v>
      </c>
      <c r="F90" s="677" t="s">
        <v>470</v>
      </c>
      <c r="G90" s="677" t="s">
        <v>451</v>
      </c>
      <c r="H90" s="678"/>
      <c r="I90" s="678"/>
      <c r="J90" s="665" t="s">
        <v>215</v>
      </c>
      <c r="K90" s="184"/>
      <c r="L90" s="184"/>
      <c r="M90" s="184"/>
      <c r="N90" s="321"/>
      <c r="O90" s="364">
        <v>7200000</v>
      </c>
      <c r="P90" s="321"/>
      <c r="Q90" s="321"/>
      <c r="R90" s="321">
        <f t="shared" si="43"/>
        <v>7200000</v>
      </c>
      <c r="S90" s="322"/>
      <c r="T90" s="322"/>
      <c r="U90" s="322"/>
      <c r="V90" s="322">
        <f t="shared" si="13"/>
        <v>0</v>
      </c>
      <c r="W90" s="270"/>
      <c r="X90" s="270"/>
      <c r="Y90" s="324">
        <f t="shared" si="14"/>
        <v>0</v>
      </c>
      <c r="Z90" s="365"/>
      <c r="AA90" s="270">
        <f t="shared" si="15"/>
        <v>7200000</v>
      </c>
      <c r="AB90" s="326"/>
      <c r="AC90" s="326"/>
      <c r="AD90" s="270">
        <f t="shared" si="16"/>
        <v>0</v>
      </c>
      <c r="AE90" s="325">
        <f t="shared" si="26"/>
        <v>7200000</v>
      </c>
      <c r="AF90" s="325"/>
      <c r="AG90" s="325">
        <f t="shared" si="27"/>
        <v>7200000</v>
      </c>
      <c r="AH90" s="328">
        <f t="shared" si="28"/>
        <v>0</v>
      </c>
      <c r="AI90" s="271">
        <f>AC90/(AC90+AF90+AG90)</f>
        <v>0</v>
      </c>
      <c r="AJ90" s="272"/>
      <c r="AK90" s="273"/>
      <c r="AL90" s="274" t="e">
        <f>SUM(AE90-AF90-#REF!-#REF!)</f>
        <v>#REF!</v>
      </c>
      <c r="AM90" s="275">
        <f>SUM(R90-(AE90+Y90))/R90</f>
        <v>0</v>
      </c>
      <c r="AN90" s="178"/>
      <c r="AO90" s="335"/>
      <c r="AP90" s="277"/>
      <c r="AQ90" s="278"/>
      <c r="AR90" s="182"/>
      <c r="AS90" s="367"/>
      <c r="AT90" s="367"/>
      <c r="AU90" s="367"/>
      <c r="AV90" s="281"/>
    </row>
    <row r="91" spans="1:48" s="280" customFormat="1" ht="72" customHeight="1" x14ac:dyDescent="0.35">
      <c r="A91" s="265" t="s">
        <v>33</v>
      </c>
      <c r="B91" s="677" t="s">
        <v>425</v>
      </c>
      <c r="C91" s="677" t="s">
        <v>425</v>
      </c>
      <c r="D91" s="677" t="s">
        <v>425</v>
      </c>
      <c r="E91" s="677" t="s">
        <v>494</v>
      </c>
      <c r="F91" s="677" t="s">
        <v>446</v>
      </c>
      <c r="G91" s="677"/>
      <c r="H91" s="678"/>
      <c r="I91" s="678"/>
      <c r="J91" s="665" t="s">
        <v>510</v>
      </c>
      <c r="K91" s="184"/>
      <c r="L91" s="184"/>
      <c r="M91" s="184"/>
      <c r="N91" s="321"/>
      <c r="O91" s="364"/>
      <c r="P91" s="321"/>
      <c r="Q91" s="321"/>
      <c r="R91" s="321">
        <f t="shared" si="12"/>
        <v>0</v>
      </c>
      <c r="S91" s="322"/>
      <c r="T91" s="322"/>
      <c r="U91" s="322"/>
      <c r="V91" s="322">
        <f t="shared" si="13"/>
        <v>0</v>
      </c>
      <c r="W91" s="270"/>
      <c r="X91" s="270"/>
      <c r="Y91" s="324">
        <f t="shared" si="14"/>
        <v>0</v>
      </c>
      <c r="Z91" s="325"/>
      <c r="AA91" s="270">
        <f t="shared" si="15"/>
        <v>0</v>
      </c>
      <c r="AB91" s="326"/>
      <c r="AC91" s="326"/>
      <c r="AD91" s="270">
        <f t="shared" si="16"/>
        <v>0</v>
      </c>
      <c r="AE91" s="325">
        <f t="shared" si="26"/>
        <v>0</v>
      </c>
      <c r="AF91" s="325"/>
      <c r="AG91" s="325">
        <f t="shared" si="27"/>
        <v>0</v>
      </c>
      <c r="AH91" s="328">
        <f t="shared" si="28"/>
        <v>0</v>
      </c>
      <c r="AI91" s="271" t="e">
        <f>AC91/(AC91+AF91+AG91)</f>
        <v>#DIV/0!</v>
      </c>
      <c r="AJ91" s="272"/>
      <c r="AK91" s="273"/>
      <c r="AL91" s="274" t="e">
        <f>SUM(AE91-AF91-#REF!-#REF!)</f>
        <v>#REF!</v>
      </c>
      <c r="AM91" s="275" t="e">
        <f>SUM(R91-(AE91+Y91))/R91</f>
        <v>#DIV/0!</v>
      </c>
      <c r="AN91" s="178"/>
      <c r="AO91" s="335"/>
      <c r="AP91" s="277"/>
      <c r="AQ91" s="278"/>
      <c r="AR91" s="182"/>
      <c r="AS91" s="279"/>
      <c r="AU91" s="369"/>
      <c r="AV91" s="281"/>
    </row>
    <row r="92" spans="1:48" s="280" customFormat="1" ht="40.5" x14ac:dyDescent="0.35">
      <c r="A92" s="265" t="s">
        <v>33</v>
      </c>
      <c r="B92" s="677" t="s">
        <v>425</v>
      </c>
      <c r="C92" s="677" t="s">
        <v>425</v>
      </c>
      <c r="D92" s="677" t="s">
        <v>425</v>
      </c>
      <c r="E92" s="677" t="s">
        <v>494</v>
      </c>
      <c r="F92" s="677" t="s">
        <v>446</v>
      </c>
      <c r="G92" s="677" t="s">
        <v>425</v>
      </c>
      <c r="H92" s="678"/>
      <c r="I92" s="678"/>
      <c r="J92" s="665" t="s">
        <v>511</v>
      </c>
      <c r="K92" s="184"/>
      <c r="L92" s="184"/>
      <c r="M92" s="184"/>
      <c r="N92" s="321"/>
      <c r="O92" s="321">
        <v>1300000</v>
      </c>
      <c r="P92" s="321"/>
      <c r="Q92" s="321"/>
      <c r="R92" s="321">
        <f t="shared" si="12"/>
        <v>1300000</v>
      </c>
      <c r="S92" s="322"/>
      <c r="T92" s="322"/>
      <c r="U92" s="323"/>
      <c r="V92" s="322">
        <f t="shared" si="13"/>
        <v>0</v>
      </c>
      <c r="W92" s="270">
        <v>1300000</v>
      </c>
      <c r="X92" s="270"/>
      <c r="Y92" s="324">
        <f t="shared" si="14"/>
        <v>0</v>
      </c>
      <c r="Z92" s="325"/>
      <c r="AA92" s="270">
        <f t="shared" si="15"/>
        <v>0</v>
      </c>
      <c r="AB92" s="326"/>
      <c r="AC92" s="326"/>
      <c r="AD92" s="270">
        <f t="shared" si="16"/>
        <v>0</v>
      </c>
      <c r="AE92" s="325">
        <f t="shared" si="26"/>
        <v>0</v>
      </c>
      <c r="AF92" s="325"/>
      <c r="AG92" s="325">
        <f t="shared" si="27"/>
        <v>0</v>
      </c>
      <c r="AH92" s="328">
        <f t="shared" si="28"/>
        <v>1300000</v>
      </c>
      <c r="AI92" s="271" t="e">
        <f>AC92/(AC92+AF92+AG92)</f>
        <v>#DIV/0!</v>
      </c>
      <c r="AJ92" s="272"/>
      <c r="AK92" s="273"/>
      <c r="AL92" s="274" t="e">
        <f>SUM(AE92-AF92-#REF!-#REF!)</f>
        <v>#REF!</v>
      </c>
      <c r="AM92" s="275">
        <f>SUM(R92-(AE92+Y92))/R92</f>
        <v>1</v>
      </c>
      <c r="AN92" s="178"/>
      <c r="AO92" s="276"/>
      <c r="AP92" s="277"/>
      <c r="AQ92" s="278"/>
      <c r="AR92" s="182"/>
      <c r="AS92" s="279"/>
      <c r="AU92" s="369"/>
      <c r="AV92" s="281"/>
    </row>
    <row r="93" spans="1:48" s="183" customFormat="1" ht="60" customHeight="1" x14ac:dyDescent="0.35">
      <c r="A93" s="265">
        <v>0</v>
      </c>
      <c r="B93" s="677" t="s">
        <v>425</v>
      </c>
      <c r="C93" s="677" t="s">
        <v>425</v>
      </c>
      <c r="D93" s="677" t="s">
        <v>425</v>
      </c>
      <c r="E93" s="677" t="s">
        <v>494</v>
      </c>
      <c r="F93" s="677" t="s">
        <v>429</v>
      </c>
      <c r="G93" s="677" t="s">
        <v>451</v>
      </c>
      <c r="H93" s="678"/>
      <c r="I93" s="678"/>
      <c r="J93" s="665" t="s">
        <v>153</v>
      </c>
      <c r="K93" s="370"/>
      <c r="L93" s="370"/>
      <c r="M93" s="370"/>
      <c r="N93" s="371"/>
      <c r="O93" s="321">
        <v>38000000</v>
      </c>
      <c r="P93" s="321"/>
      <c r="Q93" s="321"/>
      <c r="R93" s="321">
        <f t="shared" si="12"/>
        <v>38000000</v>
      </c>
      <c r="S93" s="322"/>
      <c r="T93" s="322"/>
      <c r="U93" s="323"/>
      <c r="V93" s="322">
        <f t="shared" si="13"/>
        <v>0</v>
      </c>
      <c r="W93" s="270"/>
      <c r="X93" s="372"/>
      <c r="Y93" s="324">
        <f t="shared" si="14"/>
        <v>0</v>
      </c>
      <c r="Z93" s="325"/>
      <c r="AA93" s="270">
        <f t="shared" si="15"/>
        <v>38000000</v>
      </c>
      <c r="AB93" s="326">
        <v>38000000</v>
      </c>
      <c r="AC93" s="326"/>
      <c r="AD93" s="270">
        <f t="shared" si="16"/>
        <v>38000000</v>
      </c>
      <c r="AE93" s="325">
        <f t="shared" si="26"/>
        <v>38000000</v>
      </c>
      <c r="AF93" s="325">
        <v>38000000</v>
      </c>
      <c r="AG93" s="325">
        <f t="shared" si="27"/>
        <v>0</v>
      </c>
      <c r="AH93" s="328">
        <f t="shared" si="28"/>
        <v>0</v>
      </c>
      <c r="AI93" s="271">
        <f>AC93/(AC93+AF93+AG93)</f>
        <v>0</v>
      </c>
      <c r="AJ93" s="272"/>
      <c r="AK93" s="273"/>
      <c r="AL93" s="274" t="e">
        <f>SUM(AE93-AF93-#REF!-#REF!)</f>
        <v>#REF!</v>
      </c>
      <c r="AM93" s="275">
        <f>SUM(R93-(AE93+Y93))/R93</f>
        <v>0</v>
      </c>
      <c r="AN93" s="178"/>
      <c r="AO93" s="335"/>
      <c r="AP93" s="277"/>
      <c r="AQ93" s="278"/>
      <c r="AR93" s="182"/>
      <c r="AS93" s="103"/>
      <c r="AU93" s="369"/>
      <c r="AV93" s="104"/>
    </row>
    <row r="94" spans="1:48" s="318" customFormat="1" ht="40.5" x14ac:dyDescent="0.35">
      <c r="A94" s="300" t="s">
        <v>33</v>
      </c>
      <c r="B94" s="681" t="s">
        <v>425</v>
      </c>
      <c r="C94" s="681" t="s">
        <v>425</v>
      </c>
      <c r="D94" s="681" t="s">
        <v>425</v>
      </c>
      <c r="E94" s="681" t="s">
        <v>512</v>
      </c>
      <c r="F94" s="681"/>
      <c r="G94" s="681"/>
      <c r="H94" s="682"/>
      <c r="I94" s="682"/>
      <c r="J94" s="664" t="s">
        <v>513</v>
      </c>
      <c r="K94" s="304"/>
      <c r="L94" s="304"/>
      <c r="M94" s="304"/>
      <c r="N94" s="361">
        <v>25000000</v>
      </c>
      <c r="O94" s="361">
        <v>25000000</v>
      </c>
      <c r="P94" s="361"/>
      <c r="Q94" s="361"/>
      <c r="R94" s="361">
        <f>SUM(O94+P94-Q94)</f>
        <v>25000000</v>
      </c>
      <c r="S94" s="361">
        <v>0</v>
      </c>
      <c r="T94" s="361">
        <v>0</v>
      </c>
      <c r="U94" s="361">
        <v>0</v>
      </c>
      <c r="V94" s="373">
        <f t="shared" si="13"/>
        <v>0</v>
      </c>
      <c r="W94" s="373">
        <f t="shared" si="13"/>
        <v>0</v>
      </c>
      <c r="X94" s="373">
        <f t="shared" si="13"/>
        <v>0</v>
      </c>
      <c r="Y94" s="308">
        <f t="shared" si="14"/>
        <v>0</v>
      </c>
      <c r="Z94" s="308">
        <f t="shared" si="14"/>
        <v>0</v>
      </c>
      <c r="AA94" s="308">
        <f t="shared" si="14"/>
        <v>0</v>
      </c>
      <c r="AB94" s="308">
        <f t="shared" si="14"/>
        <v>0</v>
      </c>
      <c r="AC94" s="308">
        <f t="shared" si="14"/>
        <v>0</v>
      </c>
      <c r="AD94" s="308">
        <f t="shared" si="14"/>
        <v>0</v>
      </c>
      <c r="AE94" s="308">
        <f t="shared" si="14"/>
        <v>0</v>
      </c>
      <c r="AF94" s="308">
        <f t="shared" si="14"/>
        <v>0</v>
      </c>
      <c r="AG94" s="308">
        <f t="shared" si="14"/>
        <v>0</v>
      </c>
      <c r="AH94" s="308">
        <f t="shared" si="14"/>
        <v>0</v>
      </c>
      <c r="AI94" s="308">
        <f>SUM(AF94)</f>
        <v>0</v>
      </c>
      <c r="AJ94" s="308">
        <f>SUM(AG94)</f>
        <v>0</v>
      </c>
      <c r="AK94" s="308">
        <f>SUM(AH94)</f>
        <v>0</v>
      </c>
      <c r="AL94" s="308">
        <f t="shared" si="14"/>
        <v>0</v>
      </c>
      <c r="AM94" s="308">
        <f t="shared" si="14"/>
        <v>0</v>
      </c>
      <c r="AN94" s="312"/>
      <c r="AO94" s="313"/>
      <c r="AP94" s="314"/>
      <c r="AQ94" s="315"/>
      <c r="AR94" s="316"/>
      <c r="AS94" s="317"/>
      <c r="AU94" s="374"/>
      <c r="AV94" s="319"/>
    </row>
    <row r="95" spans="1:48" s="183" customFormat="1" ht="26.25" x14ac:dyDescent="0.35">
      <c r="A95" s="265" t="s">
        <v>33</v>
      </c>
      <c r="B95" s="677"/>
      <c r="C95" s="677"/>
      <c r="D95" s="677"/>
      <c r="E95" s="677"/>
      <c r="F95" s="677"/>
      <c r="G95" s="677"/>
      <c r="H95" s="678"/>
      <c r="I95" s="678"/>
      <c r="J95" s="666"/>
      <c r="K95" s="184"/>
      <c r="L95" s="184"/>
      <c r="M95" s="184"/>
      <c r="N95" s="321"/>
      <c r="O95" s="321"/>
      <c r="P95" s="321"/>
      <c r="Q95" s="321"/>
      <c r="R95" s="321">
        <f t="shared" si="12"/>
        <v>0</v>
      </c>
      <c r="S95" s="322"/>
      <c r="T95" s="322"/>
      <c r="U95" s="323"/>
      <c r="V95" s="322"/>
      <c r="W95" s="270"/>
      <c r="X95" s="270"/>
      <c r="Y95" s="324">
        <f t="shared" si="14"/>
        <v>0</v>
      </c>
      <c r="Z95" s="325"/>
      <c r="AA95" s="270">
        <f t="shared" si="15"/>
        <v>0</v>
      </c>
      <c r="AB95" s="270"/>
      <c r="AC95" s="270"/>
      <c r="AD95" s="270">
        <f t="shared" si="16"/>
        <v>0</v>
      </c>
      <c r="AE95" s="325">
        <f t="shared" si="26"/>
        <v>0</v>
      </c>
      <c r="AF95" s="325"/>
      <c r="AG95" s="325">
        <f t="shared" si="27"/>
        <v>0</v>
      </c>
      <c r="AH95" s="328">
        <f t="shared" si="28"/>
        <v>0</v>
      </c>
      <c r="AI95" s="271" t="e">
        <f>AC95/(AC95+AF95+AG95)</f>
        <v>#DIV/0!</v>
      </c>
      <c r="AJ95" s="272"/>
      <c r="AK95" s="273"/>
      <c r="AL95" s="274" t="e">
        <f>SUM(AE95-AF95-#REF!-#REF!)</f>
        <v>#REF!</v>
      </c>
      <c r="AM95" s="275" t="e">
        <f>SUM(R95-(AE95+Y95))/R95</f>
        <v>#DIV/0!</v>
      </c>
      <c r="AN95" s="178"/>
      <c r="AO95" s="276"/>
      <c r="AP95" s="277"/>
      <c r="AQ95" s="278"/>
      <c r="AR95" s="182"/>
      <c r="AS95" s="103"/>
      <c r="AU95" s="369"/>
      <c r="AV95" s="104"/>
    </row>
    <row r="96" spans="1:48" s="354" customFormat="1" ht="42.95" customHeight="1" x14ac:dyDescent="0.35">
      <c r="A96" s="336"/>
      <c r="B96" s="684"/>
      <c r="C96" s="684"/>
      <c r="D96" s="684"/>
      <c r="E96" s="684"/>
      <c r="F96" s="684"/>
      <c r="G96" s="684"/>
      <c r="H96" s="685"/>
      <c r="I96" s="685"/>
      <c r="J96" s="669"/>
      <c r="K96" s="340">
        <f>SUM(K41:K95)</f>
        <v>0</v>
      </c>
      <c r="L96" s="340">
        <f>SUM(L41:L95)</f>
        <v>0</v>
      </c>
      <c r="M96" s="340">
        <f>SUM(M41:M95)</f>
        <v>0</v>
      </c>
      <c r="N96" s="342"/>
      <c r="O96" s="342"/>
      <c r="P96" s="342"/>
      <c r="Q96" s="342"/>
      <c r="R96" s="342"/>
      <c r="S96" s="201"/>
      <c r="T96" s="201"/>
      <c r="U96" s="201"/>
      <c r="V96" s="201"/>
      <c r="W96" s="344"/>
      <c r="X96" s="344"/>
      <c r="Y96" s="376">
        <f t="shared" ref="Y96" si="45">SUM(Y41:Y95)</f>
        <v>0</v>
      </c>
      <c r="Z96" s="345"/>
      <c r="AA96" s="345"/>
      <c r="AB96" s="344"/>
      <c r="AC96" s="344"/>
      <c r="AD96" s="344">
        <f>SUM(AD41:AD95)</f>
        <v>4067917365.8400002</v>
      </c>
      <c r="AE96" s="345"/>
      <c r="AF96" s="345"/>
      <c r="AG96" s="345"/>
      <c r="AH96" s="377"/>
      <c r="AI96" s="346"/>
      <c r="AJ96" s="345"/>
      <c r="AK96" s="345"/>
      <c r="AL96" s="378"/>
      <c r="AM96" s="379"/>
      <c r="AN96" s="380"/>
      <c r="AO96" s="350"/>
      <c r="AP96" s="351"/>
      <c r="AQ96" s="352"/>
      <c r="AR96" s="352"/>
      <c r="AS96" s="353"/>
      <c r="AV96" s="355"/>
    </row>
    <row r="97" spans="1:48" s="183" customFormat="1" ht="29.25" customHeight="1" x14ac:dyDescent="0.35">
      <c r="A97" s="265"/>
      <c r="B97" s="687"/>
      <c r="C97" s="687"/>
      <c r="D97" s="687"/>
      <c r="E97" s="687"/>
      <c r="F97" s="687"/>
      <c r="G97" s="687"/>
      <c r="H97" s="687"/>
      <c r="I97" s="687"/>
      <c r="J97" s="666" t="s">
        <v>514</v>
      </c>
      <c r="K97" s="381"/>
      <c r="L97" s="381"/>
      <c r="M97" s="381"/>
      <c r="N97" s="382">
        <f>SUM(N15)</f>
        <v>2540000000</v>
      </c>
      <c r="O97" s="382">
        <f>SUM(O15)</f>
        <v>2540000000</v>
      </c>
      <c r="P97" s="382">
        <f>SUM(P15)</f>
        <v>0</v>
      </c>
      <c r="Q97" s="382">
        <f>SUM(Q15)</f>
        <v>0</v>
      </c>
      <c r="R97" s="382">
        <f>SUM(O97+P97-Q97)</f>
        <v>2540000000</v>
      </c>
      <c r="S97" s="382">
        <f>SUM(S15)</f>
        <v>0</v>
      </c>
      <c r="T97" s="382">
        <f>SUM(T15)</f>
        <v>0</v>
      </c>
      <c r="U97" s="382">
        <f>SUM(U15)</f>
        <v>0</v>
      </c>
      <c r="V97" s="382">
        <f>SUM(V15)</f>
        <v>0</v>
      </c>
      <c r="W97" s="382">
        <f t="shared" ref="W97:AH97" si="46">SUM(W15)</f>
        <v>268300000</v>
      </c>
      <c r="X97" s="382">
        <f t="shared" si="46"/>
        <v>919826268.64999998</v>
      </c>
      <c r="Y97" s="382">
        <f t="shared" si="46"/>
        <v>0</v>
      </c>
      <c r="Z97" s="382">
        <f t="shared" si="46"/>
        <v>58682227</v>
      </c>
      <c r="AA97" s="382">
        <f t="shared" si="46"/>
        <v>1268191504.3499999</v>
      </c>
      <c r="AB97" s="382">
        <f t="shared" si="46"/>
        <v>1188279341.46</v>
      </c>
      <c r="AC97" s="382">
        <f t="shared" si="46"/>
        <v>0</v>
      </c>
      <c r="AD97" s="382">
        <f t="shared" si="46"/>
        <v>1188279341.46</v>
      </c>
      <c r="AE97" s="382">
        <f t="shared" si="46"/>
        <v>1268191504.3499999</v>
      </c>
      <c r="AF97" s="382">
        <f>SUM(AF15)</f>
        <v>1188279341.46</v>
      </c>
      <c r="AG97" s="382">
        <f t="shared" si="46"/>
        <v>79912162.889999986</v>
      </c>
      <c r="AH97" s="382">
        <f t="shared" si="46"/>
        <v>1246808495.6500001</v>
      </c>
      <c r="AI97" s="383">
        <f>AC97/(AC97+AF97+AG97)</f>
        <v>0</v>
      </c>
      <c r="AJ97" s="384"/>
      <c r="AK97" s="385"/>
      <c r="AL97" s="386" t="e">
        <f>SUM(AE97-AF97-#REF!-#REF!)</f>
        <v>#REF!</v>
      </c>
      <c r="AM97" s="387">
        <f t="shared" ref="AM97:AM99" si="47">SUM(R97-(AE97+Y97))/R97</f>
        <v>0.50071200616141731</v>
      </c>
      <c r="AN97" s="388"/>
      <c r="AO97" s="276"/>
      <c r="AP97" s="277"/>
      <c r="AQ97" s="278"/>
      <c r="AR97" s="278"/>
      <c r="AS97" s="103"/>
      <c r="AV97" s="104"/>
    </row>
    <row r="98" spans="1:48" s="183" customFormat="1" x14ac:dyDescent="0.35">
      <c r="A98" s="265"/>
      <c r="B98" s="687"/>
      <c r="C98" s="687"/>
      <c r="D98" s="687"/>
      <c r="E98" s="687"/>
      <c r="F98" s="687"/>
      <c r="G98" s="687"/>
      <c r="H98" s="687"/>
      <c r="I98" s="687"/>
      <c r="J98" s="666" t="s">
        <v>515</v>
      </c>
      <c r="K98" s="381"/>
      <c r="L98" s="381"/>
      <c r="M98" s="381"/>
      <c r="N98" s="382">
        <f>SUM(N7)</f>
        <v>39000000</v>
      </c>
      <c r="O98" s="382">
        <f>SUM(O7)</f>
        <v>39000000</v>
      </c>
      <c r="P98" s="382">
        <f>SUM(P7)</f>
        <v>0</v>
      </c>
      <c r="Q98" s="382">
        <f>SUM(Q7)</f>
        <v>0</v>
      </c>
      <c r="R98" s="382">
        <f t="shared" si="12"/>
        <v>39000000</v>
      </c>
      <c r="S98" s="389">
        <f>SUM(S7)</f>
        <v>0</v>
      </c>
      <c r="T98" s="389">
        <f>SUM(T7)</f>
        <v>0</v>
      </c>
      <c r="U98" s="389">
        <f>SUM(U7)</f>
        <v>0</v>
      </c>
      <c r="V98" s="389">
        <f>SUM(V7)</f>
        <v>0</v>
      </c>
      <c r="W98" s="389">
        <f t="shared" ref="W98:AH98" si="48">SUM(W7)</f>
        <v>40240000</v>
      </c>
      <c r="X98" s="389">
        <f t="shared" si="48"/>
        <v>0</v>
      </c>
      <c r="Y98" s="389">
        <f t="shared" si="48"/>
        <v>0</v>
      </c>
      <c r="Z98" s="389">
        <f t="shared" si="48"/>
        <v>0</v>
      </c>
      <c r="AA98" s="389">
        <f t="shared" si="48"/>
        <v>-1240000</v>
      </c>
      <c r="AB98" s="389">
        <f t="shared" si="48"/>
        <v>0</v>
      </c>
      <c r="AC98" s="389">
        <f t="shared" si="48"/>
        <v>0</v>
      </c>
      <c r="AD98" s="389">
        <f t="shared" si="48"/>
        <v>0</v>
      </c>
      <c r="AE98" s="389">
        <f t="shared" si="48"/>
        <v>-1240000</v>
      </c>
      <c r="AF98" s="389">
        <f t="shared" si="48"/>
        <v>0</v>
      </c>
      <c r="AG98" s="389">
        <f t="shared" si="48"/>
        <v>-1240000</v>
      </c>
      <c r="AH98" s="389">
        <f t="shared" si="48"/>
        <v>40240000</v>
      </c>
      <c r="AI98" s="383"/>
      <c r="AJ98" s="384"/>
      <c r="AK98" s="385"/>
      <c r="AL98" s="386" t="e">
        <f>SUM(AE98-AF98-#REF!-#REF!)</f>
        <v>#REF!</v>
      </c>
      <c r="AM98" s="387">
        <f t="shared" si="47"/>
        <v>1.0317948717948717</v>
      </c>
      <c r="AN98" s="388"/>
      <c r="AO98" s="276"/>
      <c r="AP98" s="277"/>
      <c r="AQ98" s="278"/>
      <c r="AR98" s="278"/>
      <c r="AS98" s="103"/>
      <c r="AV98" s="104"/>
    </row>
    <row r="99" spans="1:48" s="183" customFormat="1" x14ac:dyDescent="0.35">
      <c r="A99" s="265"/>
      <c r="B99" s="687"/>
      <c r="C99" s="687"/>
      <c r="D99" s="687"/>
      <c r="E99" s="687"/>
      <c r="F99" s="687"/>
      <c r="G99" s="687"/>
      <c r="H99" s="687"/>
      <c r="I99" s="687"/>
      <c r="J99" s="666" t="s">
        <v>516</v>
      </c>
      <c r="K99" s="381"/>
      <c r="L99" s="381"/>
      <c r="M99" s="381"/>
      <c r="N99" s="382">
        <f>SUM(N97:N98)</f>
        <v>2579000000</v>
      </c>
      <c r="O99" s="382">
        <f t="shared" ref="O99:Q99" si="49">SUM(O97:O98)</f>
        <v>2579000000</v>
      </c>
      <c r="P99" s="382">
        <f t="shared" si="49"/>
        <v>0</v>
      </c>
      <c r="Q99" s="382">
        <f t="shared" si="49"/>
        <v>0</v>
      </c>
      <c r="R99" s="382">
        <f t="shared" si="12"/>
        <v>2579000000</v>
      </c>
      <c r="S99" s="389">
        <f t="shared" ref="S99:AH99" si="50">SUM(S97:S98)</f>
        <v>0</v>
      </c>
      <c r="T99" s="389">
        <f t="shared" si="50"/>
        <v>0</v>
      </c>
      <c r="U99" s="389">
        <f t="shared" si="50"/>
        <v>0</v>
      </c>
      <c r="V99" s="389">
        <f t="shared" si="50"/>
        <v>0</v>
      </c>
      <c r="W99" s="389">
        <f t="shared" si="50"/>
        <v>308540000</v>
      </c>
      <c r="X99" s="389">
        <f t="shared" si="50"/>
        <v>919826268.64999998</v>
      </c>
      <c r="Y99" s="389">
        <f t="shared" si="50"/>
        <v>0</v>
      </c>
      <c r="Z99" s="389">
        <f t="shared" si="50"/>
        <v>58682227</v>
      </c>
      <c r="AA99" s="389">
        <f t="shared" si="50"/>
        <v>1266951504.3499999</v>
      </c>
      <c r="AB99" s="389">
        <f t="shared" si="50"/>
        <v>1188279341.46</v>
      </c>
      <c r="AC99" s="389">
        <f t="shared" si="50"/>
        <v>0</v>
      </c>
      <c r="AD99" s="389">
        <f t="shared" si="50"/>
        <v>1188279341.46</v>
      </c>
      <c r="AE99" s="389">
        <f t="shared" si="50"/>
        <v>1266951504.3499999</v>
      </c>
      <c r="AF99" s="389">
        <f t="shared" si="50"/>
        <v>1188279341.46</v>
      </c>
      <c r="AG99" s="389">
        <f t="shared" si="50"/>
        <v>78672162.889999986</v>
      </c>
      <c r="AH99" s="389">
        <f t="shared" si="50"/>
        <v>1287048495.6500001</v>
      </c>
      <c r="AI99" s="383">
        <f>AC99/(AC99+AF99+AG99)</f>
        <v>0</v>
      </c>
      <c r="AJ99" s="384"/>
      <c r="AK99" s="385"/>
      <c r="AL99" s="386" t="e">
        <f>SUM(AE99-AF99-#REF!-#REF!)</f>
        <v>#REF!</v>
      </c>
      <c r="AM99" s="387">
        <f t="shared" si="47"/>
        <v>0.50874311580069798</v>
      </c>
      <c r="AN99" s="388"/>
      <c r="AO99" s="276"/>
      <c r="AP99" s="390"/>
      <c r="AQ99" s="278"/>
      <c r="AR99" s="278"/>
      <c r="AS99" s="103"/>
      <c r="AV99" s="104"/>
    </row>
    <row r="100" spans="1:48" s="183" customFormat="1" ht="27" customHeight="1" x14ac:dyDescent="0.35">
      <c r="A100" s="391"/>
      <c r="B100" s="720" t="s">
        <v>418</v>
      </c>
      <c r="C100" s="721"/>
      <c r="D100" s="721"/>
      <c r="E100" s="721"/>
      <c r="F100" s="721"/>
      <c r="G100" s="721"/>
      <c r="H100" s="721"/>
      <c r="I100" s="722"/>
      <c r="J100" s="375"/>
      <c r="K100" s="340"/>
      <c r="L100" s="340"/>
      <c r="M100" s="729" t="s">
        <v>517</v>
      </c>
      <c r="N100" s="392"/>
      <c r="O100" s="393"/>
      <c r="P100" s="393"/>
      <c r="Q100" s="393"/>
      <c r="R100" s="393">
        <f>SUM(O97+P97-Q97)</f>
        <v>2540000000</v>
      </c>
      <c r="S100" s="394"/>
      <c r="T100" s="394"/>
      <c r="U100" s="394"/>
      <c r="V100" s="394">
        <f>SUM(T99-U99)</f>
        <v>0</v>
      </c>
      <c r="W100" s="395">
        <f>SUM(W99)</f>
        <v>308540000</v>
      </c>
      <c r="X100" s="393"/>
      <c r="Y100" s="396"/>
      <c r="Z100" s="397"/>
      <c r="AA100" s="202">
        <f>SUM(R97-S97-U97-W97-X97-Y97-Z97)</f>
        <v>1293191504.3499999</v>
      </c>
      <c r="AB100" s="398"/>
      <c r="AC100" s="202"/>
      <c r="AD100" s="202">
        <f>SUM(AB99-AC99)</f>
        <v>1188279341.46</v>
      </c>
      <c r="AE100" s="397">
        <f>(AA97-AC97)</f>
        <v>1268191504.3499999</v>
      </c>
      <c r="AF100" s="397" t="e">
        <f>SUM(#REF!+AF40+AF96+#REF!+#REF!+#REF!+#REF!+#REF!+#REF!)</f>
        <v>#REF!</v>
      </c>
      <c r="AG100" s="397"/>
      <c r="AH100" s="399"/>
      <c r="AI100" s="400"/>
      <c r="AJ100" s="401"/>
      <c r="AK100" s="402"/>
      <c r="AL100" s="403" t="e">
        <f>SUM(AE100-AF100-#REF!-#REF!)</f>
        <v>#REF!</v>
      </c>
      <c r="AM100" s="400"/>
      <c r="AN100" s="178"/>
      <c r="AO100" s="404"/>
      <c r="AP100" s="405"/>
      <c r="AQ100" s="406"/>
      <c r="AR100" s="407"/>
      <c r="AS100" s="103"/>
      <c r="AV100" s="104"/>
    </row>
    <row r="101" spans="1:48" s="183" customFormat="1" ht="17.25" customHeight="1" x14ac:dyDescent="0.35">
      <c r="A101" s="391"/>
      <c r="B101" s="723"/>
      <c r="C101" s="724"/>
      <c r="D101" s="724"/>
      <c r="E101" s="724"/>
      <c r="F101" s="724"/>
      <c r="G101" s="724"/>
      <c r="H101" s="724"/>
      <c r="I101" s="725"/>
      <c r="J101" s="375"/>
      <c r="K101" s="340"/>
      <c r="L101" s="340"/>
      <c r="M101" s="729"/>
      <c r="N101" s="392"/>
      <c r="O101" s="393"/>
      <c r="P101" s="393"/>
      <c r="Q101" s="393"/>
      <c r="R101" s="393" t="e">
        <f>SUM(#REF!+#REF!-#REF!)</f>
        <v>#REF!</v>
      </c>
      <c r="S101" s="394"/>
      <c r="T101" s="394"/>
      <c r="U101" s="394"/>
      <c r="V101" s="394"/>
      <c r="W101" s="395"/>
      <c r="X101" s="393"/>
      <c r="Y101" s="408"/>
      <c r="Z101" s="409"/>
      <c r="AA101" s="202" t="e">
        <f>SUM(#REF!-#REF!-#REF!-#REF!-#REF!-#REF!-#REF!)</f>
        <v>#REF!</v>
      </c>
      <c r="AB101" s="398"/>
      <c r="AC101" s="202"/>
      <c r="AD101" s="202"/>
      <c r="AE101" s="397" t="e">
        <f>SUM(#REF!-#REF!)</f>
        <v>#REF!</v>
      </c>
      <c r="AF101" s="410"/>
      <c r="AG101" s="409"/>
      <c r="AH101" s="411"/>
      <c r="AI101" s="412"/>
      <c r="AJ101" s="413"/>
      <c r="AK101" s="402"/>
      <c r="AL101" s="403" t="e">
        <f>SUM(AE101-AF101-#REF!-#REF!)</f>
        <v>#REF!</v>
      </c>
      <c r="AM101" s="414"/>
      <c r="AN101" s="415"/>
      <c r="AO101" s="404"/>
      <c r="AP101" s="402"/>
      <c r="AQ101" s="407"/>
      <c r="AR101" s="407"/>
      <c r="AS101" s="103"/>
      <c r="AV101" s="104"/>
    </row>
    <row r="102" spans="1:48" s="183" customFormat="1" ht="17.25" customHeight="1" x14ac:dyDescent="0.35">
      <c r="A102" s="391"/>
      <c r="B102" s="726"/>
      <c r="C102" s="727"/>
      <c r="D102" s="727"/>
      <c r="E102" s="727"/>
      <c r="F102" s="727"/>
      <c r="G102" s="727"/>
      <c r="H102" s="727"/>
      <c r="I102" s="728"/>
      <c r="J102" s="375"/>
      <c r="K102" s="340"/>
      <c r="L102" s="340"/>
      <c r="M102" s="729"/>
      <c r="N102" s="392"/>
      <c r="O102" s="393"/>
      <c r="P102" s="393"/>
      <c r="Q102" s="393">
        <f>SUM(O99+P99-Q99)</f>
        <v>2579000000</v>
      </c>
      <c r="R102" s="393">
        <f>SUM(O98+P98-Q98)</f>
        <v>39000000</v>
      </c>
      <c r="S102" s="394"/>
      <c r="T102" s="394"/>
      <c r="U102" s="394"/>
      <c r="V102" s="394"/>
      <c r="W102" s="395"/>
      <c r="X102" s="393"/>
      <c r="Y102" s="408"/>
      <c r="Z102" s="409"/>
      <c r="AA102" s="202">
        <f>SUM(R98-S98-U98-W98-X98-Y98-Z98)</f>
        <v>-1240000</v>
      </c>
      <c r="AB102" s="398"/>
      <c r="AC102" s="202"/>
      <c r="AD102" s="202"/>
      <c r="AE102" s="397">
        <f>SUM(AA98-AC98)</f>
        <v>-1240000</v>
      </c>
      <c r="AF102" s="410" t="e">
        <f>SUM(AA98-AC98-#REF!)</f>
        <v>#REF!</v>
      </c>
      <c r="AG102" s="409"/>
      <c r="AH102" s="411"/>
      <c r="AI102" s="412"/>
      <c r="AJ102" s="413"/>
      <c r="AK102" s="402"/>
      <c r="AL102" s="403" t="e">
        <f>SUM(AE102-AF102-#REF!-#REF!)</f>
        <v>#REF!</v>
      </c>
      <c r="AM102" s="414"/>
      <c r="AN102" s="415"/>
      <c r="AO102" s="404"/>
      <c r="AP102" s="402"/>
      <c r="AQ102" s="407"/>
      <c r="AR102" s="407"/>
      <c r="AS102" s="103"/>
      <c r="AV102" s="104"/>
    </row>
    <row r="103" spans="1:48" s="434" customFormat="1" ht="26.25" x14ac:dyDescent="0.35">
      <c r="A103" s="416"/>
      <c r="B103" s="417"/>
      <c r="C103" s="417"/>
      <c r="D103" s="417"/>
      <c r="E103" s="417"/>
      <c r="F103" s="417"/>
      <c r="G103" s="417"/>
      <c r="H103" s="417"/>
      <c r="I103" s="417"/>
      <c r="J103" s="418"/>
      <c r="K103" s="419"/>
      <c r="L103" s="419"/>
      <c r="M103" s="419"/>
      <c r="N103" s="419"/>
      <c r="O103" s="420"/>
      <c r="P103" s="420"/>
      <c r="Q103" s="420"/>
      <c r="R103" s="420"/>
      <c r="S103" s="420"/>
      <c r="T103" s="420"/>
      <c r="U103" s="420"/>
      <c r="V103" s="420"/>
      <c r="W103" s="420"/>
      <c r="X103" s="420"/>
      <c r="Y103" s="420"/>
      <c r="Z103" s="421"/>
      <c r="AA103" s="421"/>
      <c r="AB103" s="421"/>
      <c r="AC103" s="421"/>
      <c r="AD103" s="421"/>
      <c r="AE103" s="422"/>
      <c r="AF103" s="421"/>
      <c r="AG103" s="421"/>
      <c r="AH103" s="423"/>
      <c r="AI103" s="424"/>
      <c r="AJ103" s="425"/>
      <c r="AK103" s="426"/>
      <c r="AL103" s="427"/>
      <c r="AM103" s="428"/>
      <c r="AN103" s="429"/>
      <c r="AO103" s="430"/>
      <c r="AP103" s="431"/>
      <c r="AQ103" s="432"/>
      <c r="AR103" s="432"/>
      <c r="AS103" s="433"/>
      <c r="AV103" s="435"/>
    </row>
    <row r="104" spans="1:48" s="149" customFormat="1" ht="57.75" customHeight="1" x14ac:dyDescent="0.35">
      <c r="A104" s="436"/>
      <c r="B104" s="730" t="s">
        <v>518</v>
      </c>
      <c r="C104" s="731"/>
      <c r="D104" s="731"/>
      <c r="E104" s="731"/>
      <c r="F104" s="731"/>
      <c r="G104" s="731"/>
      <c r="H104" s="731"/>
      <c r="I104" s="731"/>
      <c r="J104" s="731"/>
      <c r="K104" s="381"/>
      <c r="L104" s="381"/>
      <c r="M104" s="381"/>
      <c r="N104" s="381"/>
      <c r="O104" s="437"/>
      <c r="P104" s="437"/>
      <c r="Q104" s="437"/>
      <c r="R104" s="437"/>
      <c r="S104" s="437"/>
      <c r="T104" s="437"/>
      <c r="U104" s="437"/>
      <c r="V104" s="437"/>
      <c r="W104" s="437"/>
      <c r="X104" s="437"/>
      <c r="Y104" s="438"/>
      <c r="Z104" s="439"/>
      <c r="AA104" s="382"/>
      <c r="AB104" s="382"/>
      <c r="AC104" s="382"/>
      <c r="AD104" s="382"/>
      <c r="AE104" s="439"/>
      <c r="AF104" s="439"/>
      <c r="AG104" s="439"/>
      <c r="AH104" s="440"/>
      <c r="AI104" s="441"/>
      <c r="AJ104" s="442"/>
      <c r="AK104" s="443"/>
      <c r="AL104" s="444"/>
      <c r="AM104" s="445"/>
      <c r="AN104" s="101"/>
      <c r="AO104" s="446"/>
      <c r="AP104" s="447"/>
      <c r="AQ104" s="181"/>
      <c r="AR104" s="181"/>
      <c r="AS104" s="148"/>
      <c r="AV104" s="150"/>
    </row>
    <row r="105" spans="1:48" ht="40.5" customHeight="1" x14ac:dyDescent="0.35">
      <c r="A105" s="448" t="s">
        <v>33</v>
      </c>
      <c r="B105" s="121">
        <v>3</v>
      </c>
      <c r="C105" s="121">
        <v>6</v>
      </c>
      <c r="D105" s="121">
        <v>3</v>
      </c>
      <c r="E105" s="121">
        <v>20</v>
      </c>
      <c r="F105" s="121"/>
      <c r="G105" s="121" t="s">
        <v>519</v>
      </c>
      <c r="H105" s="121">
        <v>10</v>
      </c>
      <c r="I105" s="121" t="s">
        <v>520</v>
      </c>
      <c r="J105" s="214" t="s">
        <v>518</v>
      </c>
      <c r="K105" s="449"/>
      <c r="L105" s="449"/>
      <c r="M105" s="449"/>
      <c r="N105" s="449"/>
      <c r="O105" s="450">
        <v>1174750619</v>
      </c>
      <c r="P105" s="450">
        <v>0</v>
      </c>
      <c r="Q105" s="450">
        <v>1174750619</v>
      </c>
      <c r="R105" s="450">
        <f>SUM(O105+P105-Q105)</f>
        <v>0</v>
      </c>
      <c r="S105" s="450"/>
      <c r="T105" s="437"/>
      <c r="U105" s="437"/>
      <c r="V105" s="437"/>
      <c r="W105" s="437"/>
      <c r="X105" s="437"/>
      <c r="Y105" s="438"/>
      <c r="Z105" s="439"/>
      <c r="AA105" s="191">
        <f>SUM(R105-S105-U105-W105-X105-Y105-Z105)</f>
        <v>0</v>
      </c>
      <c r="AB105" s="382"/>
      <c r="AC105" s="382"/>
      <c r="AD105" s="382"/>
      <c r="AE105" s="439"/>
      <c r="AF105" s="439"/>
      <c r="AG105" s="439"/>
      <c r="AH105" s="440"/>
      <c r="AI105" s="441"/>
      <c r="AJ105" s="442"/>
      <c r="AK105" s="451"/>
      <c r="AL105" s="444" t="e">
        <f>SUM(AE105-AF105-#REF!-#REF!)</f>
        <v>#REF!</v>
      </c>
      <c r="AM105" s="452"/>
      <c r="AO105" s="224"/>
      <c r="AP105" s="100"/>
      <c r="AQ105" s="453"/>
      <c r="AR105" s="453"/>
    </row>
    <row r="106" spans="1:48" s="434" customFormat="1" ht="28.5" customHeight="1" x14ac:dyDescent="0.35">
      <c r="A106" s="416"/>
      <c r="B106" s="417"/>
      <c r="C106" s="417"/>
      <c r="D106" s="417"/>
      <c r="E106" s="417"/>
      <c r="F106" s="417"/>
      <c r="G106" s="417"/>
      <c r="H106" s="417"/>
      <c r="I106" s="454">
        <f>SUBTOTAL(9,R108:R113)</f>
        <v>17389946485</v>
      </c>
      <c r="J106" s="455" t="s">
        <v>521</v>
      </c>
      <c r="K106" s="456"/>
      <c r="L106" s="456"/>
      <c r="M106" s="456"/>
      <c r="N106" s="456"/>
      <c r="O106" s="457">
        <f>SUM(O105:O105)</f>
        <v>1174750619</v>
      </c>
      <c r="P106" s="457">
        <f>SUM(P105:P105)</f>
        <v>0</v>
      </c>
      <c r="Q106" s="457">
        <f>SUM(Q105:Q105)</f>
        <v>1174750619</v>
      </c>
      <c r="R106" s="457">
        <f>SUM(R105:R105)</f>
        <v>0</v>
      </c>
      <c r="S106" s="457"/>
      <c r="T106" s="457"/>
      <c r="U106" s="457">
        <f>SUM(U105:U105)</f>
        <v>0</v>
      </c>
      <c r="V106" s="457"/>
      <c r="W106" s="457">
        <f>SUM(W105:W105)</f>
        <v>0</v>
      </c>
      <c r="X106" s="457"/>
      <c r="Y106" s="438"/>
      <c r="Z106" s="458"/>
      <c r="AA106" s="457">
        <f>SUM(AA105:AA105)</f>
        <v>0</v>
      </c>
      <c r="AB106" s="457">
        <f>SUM(AB105:AB105)</f>
        <v>0</v>
      </c>
      <c r="AC106" s="457"/>
      <c r="AD106" s="457"/>
      <c r="AE106" s="458">
        <f>SUM(AA106-AC106)</f>
        <v>0</v>
      </c>
      <c r="AF106" s="458"/>
      <c r="AG106" s="458"/>
      <c r="AH106" s="459"/>
      <c r="AI106" s="460"/>
      <c r="AJ106" s="458"/>
      <c r="AK106" s="461"/>
      <c r="AL106" s="444" t="e">
        <f>SUM(AE106-AF106-#REF!-#REF!)</f>
        <v>#REF!</v>
      </c>
      <c r="AM106" s="462"/>
      <c r="AN106" s="101"/>
      <c r="AO106" s="463"/>
      <c r="AP106" s="464"/>
      <c r="AQ106" s="465"/>
      <c r="AR106" s="465"/>
      <c r="AS106" s="466"/>
      <c r="AV106" s="435"/>
    </row>
    <row r="107" spans="1:48" s="434" customFormat="1" ht="28.5" customHeight="1" x14ac:dyDescent="0.35">
      <c r="A107" s="416"/>
      <c r="B107" s="732" t="s">
        <v>522</v>
      </c>
      <c r="C107" s="733"/>
      <c r="D107" s="733"/>
      <c r="E107" s="733"/>
      <c r="F107" s="733"/>
      <c r="G107" s="733"/>
      <c r="H107" s="733"/>
      <c r="I107" s="733"/>
      <c r="J107" s="734"/>
      <c r="K107" s="456"/>
      <c r="L107" s="456"/>
      <c r="M107" s="456"/>
      <c r="N107" s="456"/>
      <c r="O107" s="457"/>
      <c r="P107" s="457"/>
      <c r="Q107" s="457"/>
      <c r="R107" s="457"/>
      <c r="S107" s="457"/>
      <c r="T107" s="457"/>
      <c r="U107" s="457"/>
      <c r="V107" s="457"/>
      <c r="W107" s="457"/>
      <c r="X107" s="457"/>
      <c r="Y107" s="438"/>
      <c r="Z107" s="458"/>
      <c r="AA107" s="457"/>
      <c r="AB107" s="457"/>
      <c r="AC107" s="457"/>
      <c r="AD107" s="457"/>
      <c r="AE107" s="458"/>
      <c r="AF107" s="458"/>
      <c r="AG107" s="458"/>
      <c r="AH107" s="460"/>
      <c r="AI107" s="460"/>
      <c r="AJ107" s="458"/>
      <c r="AK107" s="461"/>
      <c r="AL107" s="444"/>
      <c r="AM107" s="462"/>
      <c r="AN107" s="101"/>
      <c r="AO107" s="463"/>
      <c r="AP107" s="464"/>
      <c r="AQ107" s="465">
        <v>0</v>
      </c>
      <c r="AR107" s="465"/>
      <c r="AS107" s="466"/>
      <c r="AV107" s="435"/>
    </row>
    <row r="108" spans="1:48" ht="100.5" customHeight="1" x14ac:dyDescent="0.35">
      <c r="A108" s="448" t="s">
        <v>35</v>
      </c>
      <c r="B108" s="467">
        <v>505</v>
      </c>
      <c r="C108" s="467">
        <v>1000</v>
      </c>
      <c r="D108" s="468">
        <v>1</v>
      </c>
      <c r="E108" s="468" t="s">
        <v>376</v>
      </c>
      <c r="F108" s="468" t="s">
        <v>376</v>
      </c>
      <c r="G108" s="468" t="s">
        <v>519</v>
      </c>
      <c r="H108" s="467">
        <v>11</v>
      </c>
      <c r="I108" s="469" t="s">
        <v>523</v>
      </c>
      <c r="J108" s="470" t="s">
        <v>524</v>
      </c>
      <c r="K108" s="471" t="s">
        <v>525</v>
      </c>
      <c r="L108" s="472" t="s">
        <v>526</v>
      </c>
      <c r="M108" s="472">
        <v>2</v>
      </c>
      <c r="N108" s="473"/>
      <c r="O108" s="474">
        <v>719704000</v>
      </c>
      <c r="P108" s="185"/>
      <c r="Q108" s="185"/>
      <c r="R108" s="185">
        <f t="shared" ref="R108:R114" si="51">SUM(O108+P108-Q108)</f>
        <v>719704000</v>
      </c>
      <c r="S108" s="475"/>
      <c r="T108" s="475"/>
      <c r="U108" s="475"/>
      <c r="V108" s="475"/>
      <c r="W108" s="476"/>
      <c r="X108" s="476"/>
      <c r="Y108" s="477">
        <f t="shared" ref="Y108:Y113" si="52">SUM(V108)</f>
        <v>0</v>
      </c>
      <c r="Z108" s="476">
        <v>371604000</v>
      </c>
      <c r="AA108" s="476">
        <f t="shared" ref="AA108:AA114" si="53">SUM(R108-S108-U108-W108-X108-Y108-Z108)</f>
        <v>348100000</v>
      </c>
      <c r="AB108" s="478">
        <v>348100000</v>
      </c>
      <c r="AC108" s="478"/>
      <c r="AD108" s="476">
        <f t="shared" ref="AD108:AD113" si="54">SUM(AB108-AC108)</f>
        <v>348100000</v>
      </c>
      <c r="AE108" s="476">
        <f t="shared" ref="AE108:AE114" si="55">SUM(AA108-AC108)</f>
        <v>348100000</v>
      </c>
      <c r="AF108" s="476">
        <v>348100000</v>
      </c>
      <c r="AG108" s="476">
        <f>SUM(AE108-AF108)</f>
        <v>0</v>
      </c>
      <c r="AH108" s="479">
        <f t="shared" ref="AH108:AH112" si="56">SUM(S108+U108+W108+Z108+X108+AC108)</f>
        <v>371604000</v>
      </c>
      <c r="AI108" s="383">
        <f t="shared" ref="AI108:AI114" si="57">AC108/(AC108+AF108+AG108)</f>
        <v>0</v>
      </c>
      <c r="AJ108" s="480"/>
      <c r="AK108" s="481"/>
      <c r="AL108" s="482" t="e">
        <f>SUM(AE108-AF108-#REF!-#REF!)</f>
        <v>#REF!</v>
      </c>
      <c r="AM108" s="483">
        <f t="shared" ref="AM108:AM115" si="58">SUM(R108-(AE108+Y108))/R108</f>
        <v>0.51632893522892742</v>
      </c>
      <c r="AN108" s="484"/>
      <c r="AO108" s="446"/>
      <c r="AQ108" s="181"/>
      <c r="AR108" s="181"/>
    </row>
    <row r="109" spans="1:48" ht="100.5" customHeight="1" x14ac:dyDescent="0.35">
      <c r="A109" s="448"/>
      <c r="B109" s="467">
        <v>505</v>
      </c>
      <c r="C109" s="467">
        <v>1000</v>
      </c>
      <c r="D109" s="468">
        <v>1</v>
      </c>
      <c r="E109" s="468" t="s">
        <v>376</v>
      </c>
      <c r="F109" s="468" t="s">
        <v>376</v>
      </c>
      <c r="G109" s="468" t="s">
        <v>519</v>
      </c>
      <c r="H109" s="467">
        <v>11</v>
      </c>
      <c r="I109" s="485" t="s">
        <v>520</v>
      </c>
      <c r="J109" s="486" t="s">
        <v>527</v>
      </c>
      <c r="K109" s="471"/>
      <c r="L109" s="472"/>
      <c r="M109" s="472"/>
      <c r="N109" s="473">
        <v>2087421145</v>
      </c>
      <c r="O109" s="473">
        <v>2087421146</v>
      </c>
      <c r="P109" s="185"/>
      <c r="Q109" s="185"/>
      <c r="R109" s="185">
        <f t="shared" si="51"/>
        <v>2087421146</v>
      </c>
      <c r="S109" s="475"/>
      <c r="T109" s="475"/>
      <c r="U109" s="475"/>
      <c r="V109" s="475"/>
      <c r="W109" s="476"/>
      <c r="X109" s="476"/>
      <c r="Y109" s="477"/>
      <c r="Z109" s="476">
        <v>101146146</v>
      </c>
      <c r="AA109" s="476">
        <f t="shared" si="53"/>
        <v>1986275000</v>
      </c>
      <c r="AB109" s="478">
        <v>1975325000</v>
      </c>
      <c r="AC109" s="478"/>
      <c r="AD109" s="476"/>
      <c r="AE109" s="476">
        <f t="shared" si="55"/>
        <v>1986275000</v>
      </c>
      <c r="AF109" s="476">
        <v>1975325000</v>
      </c>
      <c r="AG109" s="476">
        <f t="shared" ref="AG109:AG114" si="59">SUM(AE109-AF109)</f>
        <v>10950000</v>
      </c>
      <c r="AH109" s="479">
        <f t="shared" si="56"/>
        <v>101146146</v>
      </c>
      <c r="AI109" s="383">
        <f t="shared" si="57"/>
        <v>0</v>
      </c>
      <c r="AJ109" s="480"/>
      <c r="AK109" s="481"/>
      <c r="AL109" s="482"/>
      <c r="AM109" s="483">
        <f t="shared" si="58"/>
        <v>4.8455073952767172E-2</v>
      </c>
      <c r="AN109" s="484"/>
      <c r="AO109" s="446"/>
      <c r="AP109" s="487"/>
      <c r="AQ109" s="181"/>
      <c r="AR109" s="181"/>
    </row>
    <row r="110" spans="1:48" ht="98.25" customHeight="1" x14ac:dyDescent="0.35">
      <c r="A110" s="448" t="s">
        <v>35</v>
      </c>
      <c r="B110" s="467">
        <v>505</v>
      </c>
      <c r="C110" s="467">
        <v>1000</v>
      </c>
      <c r="D110" s="468">
        <v>2</v>
      </c>
      <c r="E110" s="468" t="s">
        <v>376</v>
      </c>
      <c r="F110" s="468" t="s">
        <v>376</v>
      </c>
      <c r="G110" s="468" t="s">
        <v>519</v>
      </c>
      <c r="H110" s="467">
        <v>11</v>
      </c>
      <c r="I110" s="469" t="s">
        <v>523</v>
      </c>
      <c r="J110" s="470" t="s">
        <v>528</v>
      </c>
      <c r="K110" s="471"/>
      <c r="L110" s="472"/>
      <c r="M110" s="472"/>
      <c r="N110" s="473"/>
      <c r="O110" s="488">
        <v>5710731541</v>
      </c>
      <c r="P110" s="185"/>
      <c r="Q110" s="185"/>
      <c r="R110" s="185">
        <f t="shared" si="51"/>
        <v>5710731541</v>
      </c>
      <c r="S110" s="475"/>
      <c r="T110" s="475"/>
      <c r="U110" s="475"/>
      <c r="V110" s="475"/>
      <c r="W110" s="476"/>
      <c r="X110" s="476"/>
      <c r="Y110" s="477">
        <f>SUM(V110)</f>
        <v>0</v>
      </c>
      <c r="Z110" s="476">
        <v>40000000</v>
      </c>
      <c r="AA110" s="476">
        <f t="shared" si="53"/>
        <v>5670731541</v>
      </c>
      <c r="AB110" s="478">
        <v>5312956427</v>
      </c>
      <c r="AC110" s="478"/>
      <c r="AD110" s="476">
        <f>SUM(AB110-AC110)</f>
        <v>5312956427</v>
      </c>
      <c r="AE110" s="476">
        <f t="shared" si="55"/>
        <v>5670731541</v>
      </c>
      <c r="AF110" s="476">
        <v>5312956427</v>
      </c>
      <c r="AG110" s="476">
        <f t="shared" si="59"/>
        <v>357775114</v>
      </c>
      <c r="AH110" s="479">
        <f t="shared" si="56"/>
        <v>40000000</v>
      </c>
      <c r="AI110" s="383">
        <f t="shared" si="57"/>
        <v>0</v>
      </c>
      <c r="AJ110" s="480"/>
      <c r="AK110" s="481"/>
      <c r="AL110" s="482" t="e">
        <f>SUM(AE110-AF110-#REF!-#REF!)</f>
        <v>#REF!</v>
      </c>
      <c r="AM110" s="483">
        <f t="shared" si="58"/>
        <v>7.004356571977054E-3</v>
      </c>
      <c r="AN110" s="484"/>
      <c r="AO110" s="446"/>
      <c r="AP110" s="489"/>
      <c r="AQ110" s="181"/>
      <c r="AR110" s="181"/>
    </row>
    <row r="111" spans="1:48" ht="102.75" customHeight="1" x14ac:dyDescent="0.35">
      <c r="A111" s="448"/>
      <c r="B111" s="467">
        <v>505</v>
      </c>
      <c r="C111" s="467">
        <v>1000</v>
      </c>
      <c r="D111" s="468">
        <v>2</v>
      </c>
      <c r="E111" s="468" t="s">
        <v>376</v>
      </c>
      <c r="F111" s="468" t="s">
        <v>376</v>
      </c>
      <c r="G111" s="468" t="s">
        <v>519</v>
      </c>
      <c r="H111" s="467">
        <v>11</v>
      </c>
      <c r="I111" s="485" t="s">
        <v>520</v>
      </c>
      <c r="J111" s="486" t="s">
        <v>529</v>
      </c>
      <c r="K111" s="471"/>
      <c r="L111" s="472"/>
      <c r="M111" s="472"/>
      <c r="N111" s="473">
        <v>4002524793</v>
      </c>
      <c r="O111" s="473">
        <v>4002524793</v>
      </c>
      <c r="P111" s="185"/>
      <c r="Q111" s="185"/>
      <c r="R111" s="185">
        <f>SUM(O111+P111-Q111)</f>
        <v>4002524793</v>
      </c>
      <c r="S111" s="475"/>
      <c r="T111" s="475"/>
      <c r="U111" s="475"/>
      <c r="V111" s="475"/>
      <c r="W111" s="476">
        <v>1651615886</v>
      </c>
      <c r="X111" s="476"/>
      <c r="Y111" s="477"/>
      <c r="Z111" s="476"/>
      <c r="AA111" s="476">
        <f t="shared" si="53"/>
        <v>2350908907</v>
      </c>
      <c r="AB111" s="478">
        <v>2349878500</v>
      </c>
      <c r="AC111" s="478"/>
      <c r="AD111" s="476"/>
      <c r="AE111" s="476">
        <f t="shared" si="55"/>
        <v>2350908907</v>
      </c>
      <c r="AF111" s="476">
        <v>2349878500</v>
      </c>
      <c r="AG111" s="476">
        <f t="shared" si="59"/>
        <v>1030407</v>
      </c>
      <c r="AH111" s="479">
        <f t="shared" si="56"/>
        <v>1651615886</v>
      </c>
      <c r="AI111" s="383">
        <f t="shared" si="57"/>
        <v>0</v>
      </c>
      <c r="AJ111" s="480"/>
      <c r="AK111" s="481"/>
      <c r="AL111" s="482"/>
      <c r="AM111" s="483">
        <f t="shared" si="58"/>
        <v>0.41264351163758051</v>
      </c>
      <c r="AN111" s="484"/>
      <c r="AO111" s="446"/>
      <c r="AP111" s="487"/>
      <c r="AQ111" s="181"/>
      <c r="AR111" s="181"/>
    </row>
    <row r="112" spans="1:48" ht="78.75" customHeight="1" x14ac:dyDescent="0.35">
      <c r="A112" s="448" t="s">
        <v>35</v>
      </c>
      <c r="B112" s="467">
        <v>599</v>
      </c>
      <c r="C112" s="467">
        <v>1000</v>
      </c>
      <c r="D112" s="468">
        <v>4</v>
      </c>
      <c r="E112" s="468" t="s">
        <v>376</v>
      </c>
      <c r="F112" s="468" t="s">
        <v>376</v>
      </c>
      <c r="G112" s="468" t="s">
        <v>519</v>
      </c>
      <c r="H112" s="467">
        <v>11</v>
      </c>
      <c r="I112" s="485" t="s">
        <v>520</v>
      </c>
      <c r="J112" s="486" t="s">
        <v>530</v>
      </c>
      <c r="K112" s="490"/>
      <c r="L112" s="490"/>
      <c r="M112" s="490"/>
      <c r="N112" s="473">
        <v>300000000</v>
      </c>
      <c r="O112" s="473">
        <v>300000000</v>
      </c>
      <c r="P112" s="185"/>
      <c r="Q112" s="185"/>
      <c r="R112" s="185">
        <f t="shared" si="51"/>
        <v>300000000</v>
      </c>
      <c r="S112" s="475"/>
      <c r="T112" s="475"/>
      <c r="U112" s="475"/>
      <c r="V112" s="475"/>
      <c r="W112" s="476"/>
      <c r="X112" s="476"/>
      <c r="Y112" s="477">
        <f t="shared" si="52"/>
        <v>0</v>
      </c>
      <c r="Z112" s="476"/>
      <c r="AA112" s="476">
        <f t="shared" si="53"/>
        <v>300000000</v>
      </c>
      <c r="AB112" s="478">
        <v>300000000</v>
      </c>
      <c r="AC112" s="478"/>
      <c r="AD112" s="476">
        <f t="shared" si="54"/>
        <v>300000000</v>
      </c>
      <c r="AE112" s="476">
        <f t="shared" si="55"/>
        <v>300000000</v>
      </c>
      <c r="AF112" s="476">
        <v>300000000</v>
      </c>
      <c r="AG112" s="476">
        <f t="shared" si="59"/>
        <v>0</v>
      </c>
      <c r="AH112" s="479">
        <f t="shared" si="56"/>
        <v>0</v>
      </c>
      <c r="AI112" s="383">
        <f>AC112/(AC112+AF112+AG112)</f>
        <v>0</v>
      </c>
      <c r="AJ112" s="384"/>
      <c r="AK112" s="385"/>
      <c r="AL112" s="386" t="e">
        <f>SUM(AE112-AF112-#REF!-#REF!)</f>
        <v>#REF!</v>
      </c>
      <c r="AM112" s="483">
        <f t="shared" si="58"/>
        <v>0</v>
      </c>
      <c r="AN112" s="491"/>
      <c r="AO112" s="446"/>
      <c r="AP112" s="492"/>
      <c r="AQ112" s="181"/>
      <c r="AR112" s="181"/>
    </row>
    <row r="113" spans="1:48" ht="93" customHeight="1" x14ac:dyDescent="0.35">
      <c r="A113" s="448" t="s">
        <v>35</v>
      </c>
      <c r="B113" s="467">
        <v>599</v>
      </c>
      <c r="C113" s="467">
        <v>1000</v>
      </c>
      <c r="D113" s="468">
        <v>5</v>
      </c>
      <c r="E113" s="468" t="s">
        <v>376</v>
      </c>
      <c r="F113" s="468" t="s">
        <v>376</v>
      </c>
      <c r="G113" s="468" t="s">
        <v>519</v>
      </c>
      <c r="H113" s="467">
        <v>11</v>
      </c>
      <c r="I113" s="469" t="s">
        <v>523</v>
      </c>
      <c r="J113" s="470" t="s">
        <v>531</v>
      </c>
      <c r="K113" s="490"/>
      <c r="L113" s="490"/>
      <c r="M113" s="490"/>
      <c r="N113" s="473"/>
      <c r="O113" s="185">
        <v>4569565005</v>
      </c>
      <c r="P113" s="185"/>
      <c r="Q113" s="185"/>
      <c r="R113" s="185">
        <f t="shared" si="51"/>
        <v>4569565005</v>
      </c>
      <c r="S113" s="475"/>
      <c r="T113" s="475"/>
      <c r="U113" s="475"/>
      <c r="V113" s="475"/>
      <c r="W113" s="476"/>
      <c r="X113" s="476"/>
      <c r="Y113" s="477">
        <f t="shared" si="52"/>
        <v>0</v>
      </c>
      <c r="Z113" s="476"/>
      <c r="AA113" s="476">
        <f t="shared" si="53"/>
        <v>4569565005</v>
      </c>
      <c r="AB113" s="478">
        <v>3052350000</v>
      </c>
      <c r="AC113" s="478"/>
      <c r="AD113" s="476">
        <f t="shared" si="54"/>
        <v>3052350000</v>
      </c>
      <c r="AE113" s="476">
        <f t="shared" si="55"/>
        <v>4569565005</v>
      </c>
      <c r="AF113" s="476">
        <v>3052350000</v>
      </c>
      <c r="AG113" s="476">
        <f t="shared" si="59"/>
        <v>1517215005</v>
      </c>
      <c r="AH113" s="479">
        <f>SUM(S113+U113+W113+Z113+X113+AC113)</f>
        <v>0</v>
      </c>
      <c r="AI113" s="383">
        <f t="shared" si="57"/>
        <v>0</v>
      </c>
      <c r="AJ113" s="384"/>
      <c r="AK113" s="385"/>
      <c r="AL113" s="386" t="e">
        <f>SUM(AE113-AF113-#REF!-#REF!)</f>
        <v>#REF!</v>
      </c>
      <c r="AM113" s="483">
        <f t="shared" si="58"/>
        <v>0</v>
      </c>
      <c r="AN113" s="491"/>
      <c r="AO113" s="446"/>
      <c r="AP113" s="492"/>
      <c r="AQ113" s="181"/>
      <c r="AR113" s="181"/>
    </row>
    <row r="114" spans="1:48" ht="93" customHeight="1" x14ac:dyDescent="0.35">
      <c r="A114" s="448"/>
      <c r="B114" s="467">
        <v>599</v>
      </c>
      <c r="C114" s="467">
        <v>1000</v>
      </c>
      <c r="D114" s="468">
        <v>5</v>
      </c>
      <c r="E114" s="468" t="s">
        <v>376</v>
      </c>
      <c r="F114" s="468" t="s">
        <v>376</v>
      </c>
      <c r="G114" s="468" t="s">
        <v>519</v>
      </c>
      <c r="H114" s="467">
        <v>11</v>
      </c>
      <c r="I114" s="485" t="s">
        <v>520</v>
      </c>
      <c r="J114" s="486" t="s">
        <v>531</v>
      </c>
      <c r="K114" s="490"/>
      <c r="L114" s="490"/>
      <c r="M114" s="490"/>
      <c r="N114" s="473">
        <v>2538562500</v>
      </c>
      <c r="O114" s="473">
        <v>2538562500</v>
      </c>
      <c r="P114" s="185"/>
      <c r="Q114" s="185"/>
      <c r="R114" s="185">
        <f t="shared" si="51"/>
        <v>2538562500</v>
      </c>
      <c r="S114" s="475"/>
      <c r="T114" s="475"/>
      <c r="U114" s="475"/>
      <c r="V114" s="475"/>
      <c r="W114" s="476">
        <v>974877733</v>
      </c>
      <c r="X114" s="476"/>
      <c r="Y114" s="477"/>
      <c r="Z114" s="476">
        <v>2627520</v>
      </c>
      <c r="AA114" s="476">
        <f t="shared" si="53"/>
        <v>1561057247</v>
      </c>
      <c r="AB114" s="478">
        <v>1522597247</v>
      </c>
      <c r="AC114" s="478"/>
      <c r="AD114" s="476"/>
      <c r="AE114" s="476">
        <f t="shared" si="55"/>
        <v>1561057247</v>
      </c>
      <c r="AF114" s="476">
        <v>1522597247</v>
      </c>
      <c r="AG114" s="476">
        <f t="shared" si="59"/>
        <v>38460000</v>
      </c>
      <c r="AH114" s="479">
        <f t="shared" ref="AH114" si="60">SUM(S114+U114+W114+Z114+X114+AC114)</f>
        <v>977505253</v>
      </c>
      <c r="AI114" s="383">
        <f t="shared" si="57"/>
        <v>0</v>
      </c>
      <c r="AJ114" s="384"/>
      <c r="AK114" s="385"/>
      <c r="AL114" s="386"/>
      <c r="AM114" s="387">
        <f t="shared" si="58"/>
        <v>0.38506251195312308</v>
      </c>
      <c r="AN114" s="491"/>
      <c r="AO114" s="446"/>
      <c r="AP114" s="492"/>
      <c r="AQ114" s="181"/>
      <c r="AR114" s="181"/>
    </row>
    <row r="115" spans="1:48" s="502" customFormat="1" ht="53.25" customHeight="1" x14ac:dyDescent="0.35">
      <c r="A115" s="416"/>
      <c r="B115" s="417"/>
      <c r="C115" s="417"/>
      <c r="D115" s="417"/>
      <c r="E115" s="417"/>
      <c r="F115" s="417"/>
      <c r="G115" s="417"/>
      <c r="H115" s="417"/>
      <c r="I115" s="417"/>
      <c r="J115" s="455" t="s">
        <v>532</v>
      </c>
      <c r="K115" s="456"/>
      <c r="L115" s="456"/>
      <c r="M115" s="456"/>
      <c r="N115" s="456"/>
      <c r="O115" s="493">
        <f>SUM(O108:O114)</f>
        <v>19928508985</v>
      </c>
      <c r="P115" s="493">
        <f>SUM(P108:P113)</f>
        <v>0</v>
      </c>
      <c r="Q115" s="493">
        <f>SUM(Q108:Q113)</f>
        <v>0</v>
      </c>
      <c r="R115" s="493">
        <f>SUM(R108:R113)</f>
        <v>17389946485</v>
      </c>
      <c r="S115" s="493"/>
      <c r="T115" s="493"/>
      <c r="U115" s="493">
        <f>SUM(U108:U113)</f>
        <v>0</v>
      </c>
      <c r="V115" s="493"/>
      <c r="W115" s="493">
        <f>SUM(W108:W113)</f>
        <v>1651615886</v>
      </c>
      <c r="X115" s="493">
        <f>SUM(X108:X113)</f>
        <v>0</v>
      </c>
      <c r="Y115" s="494">
        <f>SUM(Y108:Y113)</f>
        <v>0</v>
      </c>
      <c r="Z115" s="495">
        <f>SUM(Z108:Z113)</f>
        <v>512750146</v>
      </c>
      <c r="AA115" s="493">
        <f t="shared" ref="AA115:AH115" si="61">SUM(AA108:AA114)</f>
        <v>16786637700</v>
      </c>
      <c r="AB115" s="493">
        <f t="shared" si="61"/>
        <v>14861207174</v>
      </c>
      <c r="AC115" s="493">
        <f t="shared" si="61"/>
        <v>0</v>
      </c>
      <c r="AD115" s="493">
        <f t="shared" si="61"/>
        <v>9013406427</v>
      </c>
      <c r="AE115" s="493">
        <f t="shared" si="61"/>
        <v>16786637700</v>
      </c>
      <c r="AF115" s="493">
        <f t="shared" si="61"/>
        <v>14861207174</v>
      </c>
      <c r="AG115" s="493">
        <f t="shared" si="61"/>
        <v>1925430526</v>
      </c>
      <c r="AH115" s="493">
        <f t="shared" si="61"/>
        <v>3141871285</v>
      </c>
      <c r="AI115" s="496">
        <f>AC115/(AC115+AF115+AG115)</f>
        <v>0</v>
      </c>
      <c r="AJ115" s="497"/>
      <c r="AK115" s="498"/>
      <c r="AL115" s="499" t="e">
        <f>SUM(AE115-AF115-#REF!-#REF!)</f>
        <v>#REF!</v>
      </c>
      <c r="AM115" s="500">
        <f t="shared" si="58"/>
        <v>3.4692963863942564E-2</v>
      </c>
      <c r="AN115" s="491"/>
      <c r="AO115" s="463"/>
      <c r="AP115" s="501"/>
      <c r="AQ115" s="487"/>
      <c r="AR115" s="465"/>
      <c r="AS115" s="466"/>
      <c r="AV115" s="435"/>
    </row>
    <row r="116" spans="1:48" s="518" customFormat="1" x14ac:dyDescent="0.35">
      <c r="A116" s="503" t="s">
        <v>376</v>
      </c>
      <c r="B116" s="504" t="s">
        <v>376</v>
      </c>
      <c r="C116" s="504" t="s">
        <v>376</v>
      </c>
      <c r="D116" s="504" t="s">
        <v>376</v>
      </c>
      <c r="E116" s="504" t="s">
        <v>376</v>
      </c>
      <c r="F116" s="504" t="s">
        <v>376</v>
      </c>
      <c r="G116" s="504" t="s">
        <v>376</v>
      </c>
      <c r="H116" s="504" t="s">
        <v>376</v>
      </c>
      <c r="I116" s="504" t="s">
        <v>376</v>
      </c>
      <c r="J116" s="505"/>
      <c r="K116" s="449"/>
      <c r="L116" s="449"/>
      <c r="M116" s="449"/>
      <c r="N116" s="449"/>
      <c r="O116" s="450"/>
      <c r="P116" s="450"/>
      <c r="Q116" s="506"/>
      <c r="R116" s="506"/>
      <c r="S116" s="506"/>
      <c r="T116" s="506"/>
      <c r="U116" s="506"/>
      <c r="V116" s="506"/>
      <c r="W116" s="506"/>
      <c r="X116" s="506"/>
      <c r="Y116" s="507" t="s">
        <v>533</v>
      </c>
      <c r="Z116" s="508"/>
      <c r="AA116" s="506"/>
      <c r="AB116" s="506"/>
      <c r="AC116" s="506"/>
      <c r="AD116" s="509">
        <f>SUM(AA115-AC115)</f>
        <v>16786637700</v>
      </c>
      <c r="AE116" s="510">
        <f>SUM(AA115-AC115)</f>
        <v>16786637700</v>
      </c>
      <c r="AF116" s="508"/>
      <c r="AG116" s="508">
        <f>SUM(AE115-AF115)</f>
        <v>1925430526</v>
      </c>
      <c r="AH116" s="511"/>
      <c r="AI116" s="512"/>
      <c r="AJ116" s="513"/>
      <c r="AK116" s="514"/>
      <c r="AL116" s="515"/>
      <c r="AM116" s="516"/>
      <c r="AN116" s="517"/>
      <c r="AP116" s="519"/>
      <c r="AQ116" s="520"/>
      <c r="AR116" s="520"/>
      <c r="AS116" s="103"/>
      <c r="AV116" s="104"/>
    </row>
    <row r="117" spans="1:48" s="518" customFormat="1" ht="27.75" customHeight="1" x14ac:dyDescent="0.35">
      <c r="A117" s="96"/>
      <c r="B117" s="96"/>
      <c r="C117" s="96"/>
      <c r="D117" s="96"/>
      <c r="E117" s="96"/>
      <c r="F117" s="96"/>
      <c r="G117" s="96"/>
      <c r="H117" s="96"/>
      <c r="I117" s="96"/>
      <c r="J117" s="521"/>
      <c r="K117" s="96"/>
      <c r="L117" s="96"/>
      <c r="M117" s="522"/>
      <c r="N117" s="96"/>
      <c r="O117" s="523"/>
      <c r="P117" s="523"/>
      <c r="Q117" s="523"/>
      <c r="R117" s="524"/>
      <c r="S117" s="524"/>
      <c r="T117" s="524"/>
      <c r="U117" s="525"/>
      <c r="V117" s="525"/>
      <c r="W117" s="525"/>
      <c r="X117" s="523"/>
      <c r="Y117" s="526"/>
      <c r="Z117" s="527"/>
      <c r="AA117" s="523"/>
      <c r="AB117" s="528"/>
      <c r="AC117" s="528"/>
      <c r="AD117" s="528"/>
      <c r="AE117" s="527"/>
      <c r="AF117" s="529" t="e">
        <f>#REF!+AF113+AF108+#REF!</f>
        <v>#REF!</v>
      </c>
      <c r="AG117" s="529" t="e">
        <f>#REF!+AG113+AG108+#REF!</f>
        <v>#REF!</v>
      </c>
      <c r="AH117" s="530"/>
      <c r="AI117" s="531"/>
      <c r="AJ117" s="527"/>
      <c r="AK117" s="532"/>
      <c r="AM117" s="533"/>
      <c r="AN117" s="517"/>
      <c r="AQ117" s="102"/>
      <c r="AR117" s="102"/>
      <c r="AS117" s="103"/>
      <c r="AV117" s="104"/>
    </row>
    <row r="118" spans="1:48" s="518" customFormat="1" ht="66" customHeight="1" x14ac:dyDescent="0.35">
      <c r="A118" s="96"/>
      <c r="B118" s="96" t="s">
        <v>8</v>
      </c>
      <c r="C118" s="96"/>
      <c r="D118" s="96"/>
      <c r="E118" s="96"/>
      <c r="F118" s="96"/>
      <c r="G118" s="96"/>
      <c r="H118" s="96"/>
      <c r="I118" s="96"/>
      <c r="J118" s="521"/>
      <c r="K118" s="96"/>
      <c r="L118" s="96"/>
      <c r="M118" s="522"/>
      <c r="N118" s="96"/>
      <c r="O118" s="523"/>
      <c r="P118" s="523"/>
      <c r="Q118" s="523"/>
      <c r="R118" s="524"/>
      <c r="S118" s="524"/>
      <c r="T118" s="524"/>
      <c r="U118" s="525"/>
      <c r="V118" s="525"/>
      <c r="W118" s="525"/>
      <c r="X118" s="704" t="s">
        <v>534</v>
      </c>
      <c r="Y118" s="705"/>
      <c r="Z118" s="705"/>
      <c r="AA118" s="705"/>
      <c r="AB118" s="705"/>
      <c r="AC118" s="705"/>
      <c r="AD118" s="705"/>
      <c r="AE118" s="705"/>
      <c r="AF118" s="705"/>
      <c r="AG118" s="705"/>
      <c r="AH118" s="705"/>
      <c r="AI118" s="534"/>
      <c r="AJ118" s="535"/>
      <c r="AK118" s="535"/>
      <c r="AL118" s="535"/>
      <c r="AM118" s="535"/>
      <c r="AN118" s="517"/>
      <c r="AQ118" s="102"/>
      <c r="AR118" s="102"/>
      <c r="AS118" s="103"/>
      <c r="AV118" s="104"/>
    </row>
    <row r="119" spans="1:48" s="518" customFormat="1" ht="81.75" customHeight="1" x14ac:dyDescent="0.35">
      <c r="A119" s="96"/>
      <c r="B119" s="96"/>
      <c r="C119" s="96"/>
      <c r="D119" s="96"/>
      <c r="E119" s="96"/>
      <c r="F119" s="96"/>
      <c r="G119" s="96"/>
      <c r="H119" s="96"/>
      <c r="I119" s="96"/>
      <c r="J119" s="536"/>
      <c r="K119" s="96"/>
      <c r="L119" s="96"/>
      <c r="M119" s="96"/>
      <c r="N119" s="96"/>
      <c r="O119" s="525"/>
      <c r="P119" s="525"/>
      <c r="Q119" s="537"/>
      <c r="R119" s="537"/>
      <c r="S119" s="537"/>
      <c r="T119" s="537"/>
      <c r="U119" s="525"/>
      <c r="V119" s="525"/>
      <c r="W119" s="525"/>
      <c r="X119" s="706" t="s">
        <v>535</v>
      </c>
      <c r="Y119" s="707"/>
      <c r="Z119" s="708"/>
      <c r="AA119" s="538" t="s">
        <v>536</v>
      </c>
      <c r="AB119" s="539" t="s">
        <v>408</v>
      </c>
      <c r="AC119" s="540" t="s">
        <v>409</v>
      </c>
      <c r="AD119" s="541" t="s">
        <v>537</v>
      </c>
      <c r="AE119" s="542" t="s">
        <v>538</v>
      </c>
      <c r="AF119" s="542" t="s">
        <v>412</v>
      </c>
      <c r="AG119" s="542" t="s">
        <v>413</v>
      </c>
      <c r="AH119" s="543" t="s">
        <v>539</v>
      </c>
      <c r="AI119" s="543"/>
      <c r="AJ119" s="543" t="s">
        <v>415</v>
      </c>
      <c r="AK119" s="543" t="s">
        <v>415</v>
      </c>
      <c r="AL119" s="543" t="s">
        <v>415</v>
      </c>
      <c r="AM119" s="543" t="s">
        <v>382</v>
      </c>
      <c r="AN119" s="517"/>
      <c r="AQ119" s="102"/>
      <c r="AR119" s="102"/>
      <c r="AS119" s="103"/>
      <c r="AV119" s="104"/>
    </row>
    <row r="120" spans="1:48" s="518" customFormat="1" ht="60.75" customHeight="1" x14ac:dyDescent="0.35">
      <c r="A120" s="96"/>
      <c r="B120" s="96"/>
      <c r="C120" s="96"/>
      <c r="D120" s="96"/>
      <c r="E120" s="96"/>
      <c r="F120" s="96"/>
      <c r="G120" s="96"/>
      <c r="H120" s="96"/>
      <c r="I120" s="96"/>
      <c r="J120" s="544"/>
      <c r="K120" s="545"/>
      <c r="L120" s="545"/>
      <c r="M120" s="545"/>
      <c r="N120" s="545"/>
      <c r="O120" s="546"/>
      <c r="P120" s="546"/>
      <c r="Q120" s="546"/>
      <c r="R120" s="547"/>
      <c r="S120" s="547"/>
      <c r="T120" s="547"/>
      <c r="U120" s="525"/>
      <c r="V120" s="525"/>
      <c r="W120" s="525"/>
      <c r="X120" s="709" t="s">
        <v>540</v>
      </c>
      <c r="Y120" s="709"/>
      <c r="Z120" s="709"/>
      <c r="AA120" s="548">
        <f>SUM(AA97)</f>
        <v>1268191504.3499999</v>
      </c>
      <c r="AB120" s="548">
        <f>SUM(AB97)</f>
        <v>1188279341.46</v>
      </c>
      <c r="AC120" s="548">
        <f>SUM(AC97)</f>
        <v>0</v>
      </c>
      <c r="AD120" s="548">
        <f>SUM(AD99)</f>
        <v>1188279341.46</v>
      </c>
      <c r="AE120" s="548">
        <f>SUM(AE97)</f>
        <v>1268191504.3499999</v>
      </c>
      <c r="AF120" s="548">
        <f>SUM(AF97)</f>
        <v>1188279341.46</v>
      </c>
      <c r="AG120" s="548">
        <f>SUM(AG97)</f>
        <v>79912162.889999986</v>
      </c>
      <c r="AH120" s="549">
        <f>AC120/(AC120+AF120+AG120)</f>
        <v>0</v>
      </c>
      <c r="AI120" s="550"/>
      <c r="AJ120" s="551"/>
      <c r="AK120" s="552"/>
      <c r="AL120" s="553"/>
      <c r="AM120" s="554"/>
      <c r="AN120" s="555"/>
      <c r="AQ120" s="102"/>
      <c r="AR120" s="102"/>
      <c r="AS120" s="103"/>
      <c r="AV120" s="104"/>
    </row>
    <row r="121" spans="1:48" s="518" customFormat="1" ht="45" customHeight="1" x14ac:dyDescent="0.35">
      <c r="A121" s="96"/>
      <c r="B121" s="96"/>
      <c r="C121" s="96"/>
      <c r="D121" s="96"/>
      <c r="E121" s="96"/>
      <c r="F121" s="96"/>
      <c r="G121" s="96"/>
      <c r="H121" s="96"/>
      <c r="I121" s="96"/>
      <c r="J121" s="556"/>
      <c r="K121" s="557"/>
      <c r="L121" s="558"/>
      <c r="M121" s="559"/>
      <c r="N121" s="560"/>
      <c r="O121" s="537"/>
      <c r="P121" s="537"/>
      <c r="Q121" s="537"/>
      <c r="R121" s="537"/>
      <c r="S121" s="537"/>
      <c r="T121" s="537"/>
      <c r="U121" s="537"/>
      <c r="V121" s="537"/>
      <c r="W121" s="537"/>
      <c r="X121" s="710" t="s">
        <v>541</v>
      </c>
      <c r="Y121" s="710"/>
      <c r="Z121" s="710"/>
      <c r="AA121" s="548">
        <f>SUM(AA115)</f>
        <v>16786637700</v>
      </c>
      <c r="AB121" s="548">
        <f t="shared" ref="AB121:AF121" si="62">SUM(AB115)</f>
        <v>14861207174</v>
      </c>
      <c r="AC121" s="548">
        <f t="shared" si="62"/>
        <v>0</v>
      </c>
      <c r="AD121" s="548">
        <f t="shared" si="62"/>
        <v>9013406427</v>
      </c>
      <c r="AE121" s="548">
        <f>SUM(AE115)</f>
        <v>16786637700</v>
      </c>
      <c r="AF121" s="548">
        <f t="shared" si="62"/>
        <v>14861207174</v>
      </c>
      <c r="AG121" s="548">
        <f>SUM(AG115)</f>
        <v>1925430526</v>
      </c>
      <c r="AH121" s="549">
        <f>AC121/(AC121+AF121+AG121)</f>
        <v>0</v>
      </c>
      <c r="AI121" s="550"/>
      <c r="AJ121" s="551"/>
      <c r="AK121" s="552"/>
      <c r="AL121" s="553"/>
      <c r="AM121" s="554">
        <f>SUM(AM115)</f>
        <v>3.4692963863942564E-2</v>
      </c>
      <c r="AN121" s="555"/>
      <c r="AQ121" s="102"/>
      <c r="AR121" s="102"/>
      <c r="AS121" s="103"/>
      <c r="AV121" s="104"/>
    </row>
    <row r="122" spans="1:48" s="518" customFormat="1" ht="45.75" customHeight="1" x14ac:dyDescent="0.35">
      <c r="A122" s="96"/>
      <c r="B122" s="96"/>
      <c r="C122" s="96"/>
      <c r="D122" s="96"/>
      <c r="E122" s="96"/>
      <c r="F122" s="96"/>
      <c r="G122" s="96"/>
      <c r="H122" s="96"/>
      <c r="I122" s="96"/>
      <c r="J122" s="561"/>
      <c r="K122" s="557"/>
      <c r="L122" s="558"/>
      <c r="M122" s="559"/>
      <c r="N122" s="560"/>
      <c r="O122" s="537"/>
      <c r="P122" s="537"/>
      <c r="Q122" s="537"/>
      <c r="R122" s="537"/>
      <c r="S122" s="537"/>
      <c r="T122" s="537"/>
      <c r="U122" s="537"/>
      <c r="V122" s="537"/>
      <c r="W122" s="537"/>
      <c r="X122" s="711" t="s">
        <v>542</v>
      </c>
      <c r="Y122" s="712"/>
      <c r="Z122" s="713"/>
      <c r="AA122" s="548">
        <f t="shared" ref="AA122:AG122" si="63">SUM(AA120:AA121)</f>
        <v>18054829204.349998</v>
      </c>
      <c r="AB122" s="548">
        <f t="shared" si="63"/>
        <v>16049486515.459999</v>
      </c>
      <c r="AC122" s="548">
        <f>SUM(AC120:AC121)</f>
        <v>0</v>
      </c>
      <c r="AD122" s="548">
        <f t="shared" si="63"/>
        <v>10201685768.459999</v>
      </c>
      <c r="AE122" s="692">
        <f>SUM(AE120:AE121)</f>
        <v>18054829204.349998</v>
      </c>
      <c r="AF122" s="548">
        <f>SUM(AF120:AF121)</f>
        <v>16049486515.459999</v>
      </c>
      <c r="AG122" s="548">
        <f t="shared" si="63"/>
        <v>2005342688.8899999</v>
      </c>
      <c r="AH122" s="549">
        <f>AC122/(AC122+AF122+AG122)</f>
        <v>0</v>
      </c>
      <c r="AI122" s="550"/>
      <c r="AJ122" s="550" t="e">
        <f>AVERAGE(AJ120:AJ121)</f>
        <v>#DIV/0!</v>
      </c>
      <c r="AK122" s="550" t="e">
        <f>AVERAGE(AK120:AK121)</f>
        <v>#DIV/0!</v>
      </c>
      <c r="AL122" s="550" t="e">
        <f>AVERAGE(AL120:AL121)</f>
        <v>#DIV/0!</v>
      </c>
      <c r="AM122" s="550">
        <f>AVERAGE(AM120:AM121)</f>
        <v>3.4692963863942564E-2</v>
      </c>
      <c r="AN122" s="517"/>
      <c r="AQ122" s="102"/>
      <c r="AR122" s="102"/>
      <c r="AS122" s="103"/>
      <c r="AV122" s="104"/>
    </row>
    <row r="123" spans="1:48" s="518" customFormat="1" ht="55.9" customHeight="1" x14ac:dyDescent="0.35">
      <c r="A123" s="96"/>
      <c r="B123" s="96"/>
      <c r="C123" s="96"/>
      <c r="D123" s="96"/>
      <c r="E123" s="96"/>
      <c r="F123" s="96"/>
      <c r="G123" s="96"/>
      <c r="H123" s="96"/>
      <c r="I123" s="96"/>
      <c r="J123" s="561"/>
      <c r="K123" s="557"/>
      <c r="L123" s="558"/>
      <c r="M123" s="559"/>
      <c r="N123" s="560"/>
      <c r="O123" s="537"/>
      <c r="P123" s="537"/>
      <c r="Q123" s="537"/>
      <c r="R123" s="537"/>
      <c r="S123" s="537"/>
      <c r="T123" s="537"/>
      <c r="U123" s="537"/>
      <c r="V123" s="537"/>
      <c r="W123" s="537"/>
      <c r="X123" s="537"/>
      <c r="Y123" s="562"/>
      <c r="Z123" s="537"/>
      <c r="AA123" s="714"/>
      <c r="AB123" s="715"/>
      <c r="AC123" s="715"/>
      <c r="AD123" s="715"/>
      <c r="AE123" s="715"/>
      <c r="AF123" s="715"/>
      <c r="AG123" s="716"/>
      <c r="AH123" s="563"/>
      <c r="AI123" s="546"/>
      <c r="AJ123" s="525"/>
      <c r="AK123" s="451"/>
      <c r="AM123" s="533"/>
      <c r="AN123" s="517"/>
      <c r="AQ123" s="102"/>
      <c r="AR123" s="102"/>
      <c r="AS123" s="103"/>
      <c r="AV123" s="104"/>
    </row>
    <row r="124" spans="1:48" s="518" customFormat="1" ht="32.25" customHeight="1" x14ac:dyDescent="0.35">
      <c r="A124" s="96"/>
      <c r="B124" s="96"/>
      <c r="C124" s="96"/>
      <c r="D124" s="96"/>
      <c r="E124" s="96"/>
      <c r="F124" s="96"/>
      <c r="G124" s="96"/>
      <c r="H124" s="96"/>
      <c r="I124" s="96"/>
      <c r="J124" s="564"/>
      <c r="K124" s="565"/>
      <c r="L124" s="506"/>
      <c r="M124" s="566"/>
      <c r="N124" s="524"/>
      <c r="O124" s="537"/>
      <c r="P124" s="537"/>
      <c r="Q124" s="537"/>
      <c r="R124" s="567"/>
      <c r="S124" s="567"/>
      <c r="T124" s="567"/>
      <c r="U124" s="537"/>
      <c r="V124" s="537"/>
      <c r="W124" s="537"/>
      <c r="X124" s="537"/>
      <c r="Y124" s="562"/>
      <c r="Z124" s="537"/>
      <c r="AA124" s="568">
        <f>SUBTOTAL(9,AA108:AA113)</f>
        <v>15225580453</v>
      </c>
      <c r="AB124" s="569">
        <f>SUBTOTAL(9,AB108:AB113)</f>
        <v>13338609927</v>
      </c>
      <c r="AC124" s="569">
        <f>SUBTOTAL(9,AC108:AC113)</f>
        <v>0</v>
      </c>
      <c r="AD124" s="569">
        <f>SUM(AB122-AC122)</f>
        <v>16049486515.459999</v>
      </c>
      <c r="AE124" s="569">
        <f>SUM(AA122-AC122)</f>
        <v>18054829204.349998</v>
      </c>
      <c r="AF124" s="569">
        <f>SUM(AB122-AC122)</f>
        <v>16049486515.459999</v>
      </c>
      <c r="AG124" s="570">
        <f>SUM(AE121-AF121)</f>
        <v>1925430526</v>
      </c>
      <c r="AH124" s="571"/>
      <c r="AI124" s="572"/>
      <c r="AJ124" s="573"/>
      <c r="AK124" s="451"/>
      <c r="AM124" s="533"/>
      <c r="AN124" s="517"/>
      <c r="AQ124" s="102"/>
      <c r="AR124" s="102"/>
      <c r="AS124" s="103"/>
      <c r="AV124" s="104"/>
    </row>
    <row r="125" spans="1:48" s="518" customFormat="1" x14ac:dyDescent="0.35">
      <c r="A125" s="96"/>
      <c r="B125" s="96"/>
      <c r="C125" s="96"/>
      <c r="D125" s="96"/>
      <c r="E125" s="96"/>
      <c r="F125" s="96"/>
      <c r="G125" s="96"/>
      <c r="H125" s="96"/>
      <c r="I125" s="96"/>
      <c r="J125" s="561"/>
      <c r="K125" s="574"/>
      <c r="L125" s="575"/>
      <c r="M125" s="576"/>
      <c r="N125" s="96"/>
      <c r="O125" s="525"/>
      <c r="P125" s="525"/>
      <c r="Q125" s="525"/>
      <c r="R125" s="577"/>
      <c r="S125" s="577"/>
      <c r="T125" s="577"/>
      <c r="U125" s="537"/>
      <c r="V125" s="537"/>
      <c r="W125" s="525"/>
      <c r="X125" s="525"/>
      <c r="Y125" s="578"/>
      <c r="Z125" s="525"/>
      <c r="AA125" s="568"/>
      <c r="AB125" s="569"/>
      <c r="AC125" s="569"/>
      <c r="AD125" s="569"/>
      <c r="AE125" s="569"/>
      <c r="AF125" s="569"/>
      <c r="AG125" s="579">
        <f>SUM(AA120-AF120)</f>
        <v>79912162.889999866</v>
      </c>
      <c r="AH125" s="571"/>
      <c r="AI125" s="572"/>
      <c r="AJ125" s="573"/>
      <c r="AK125" s="451"/>
      <c r="AM125" s="533"/>
      <c r="AN125" s="517"/>
      <c r="AQ125" s="102"/>
      <c r="AR125" s="102"/>
      <c r="AS125" s="103"/>
      <c r="AV125" s="104"/>
    </row>
    <row r="126" spans="1:48" s="518" customFormat="1" ht="24" thickBot="1" x14ac:dyDescent="0.4">
      <c r="A126" s="96"/>
      <c r="B126" s="96"/>
      <c r="C126" s="96"/>
      <c r="D126" s="96"/>
      <c r="E126" s="96"/>
      <c r="F126" s="96"/>
      <c r="G126" s="96"/>
      <c r="H126" s="96"/>
      <c r="I126" s="96"/>
      <c r="J126" s="561"/>
      <c r="K126" s="557"/>
      <c r="L126" s="558"/>
      <c r="M126" s="559"/>
      <c r="N126" s="560"/>
      <c r="O126" s="537"/>
      <c r="P126" s="537"/>
      <c r="Q126" s="537"/>
      <c r="R126" s="567"/>
      <c r="S126" s="567"/>
      <c r="T126" s="567"/>
      <c r="U126" s="537"/>
      <c r="V126" s="537"/>
      <c r="W126" s="537"/>
      <c r="X126" s="537"/>
      <c r="Y126" s="562"/>
      <c r="Z126" s="537"/>
      <c r="AA126" s="580" t="s">
        <v>418</v>
      </c>
      <c r="AB126" s="581"/>
      <c r="AC126" s="581"/>
      <c r="AD126" s="581"/>
      <c r="AE126" s="581">
        <f>SUM(AE122-AF122)</f>
        <v>2005342688.8899994</v>
      </c>
      <c r="AF126" s="581">
        <f>SUM(AG126-AG122)</f>
        <v>-4.76837158203125E-7</v>
      </c>
      <c r="AG126" s="582">
        <f>SUM(AE122-AF122)</f>
        <v>2005342688.8899994</v>
      </c>
      <c r="AH126" s="571"/>
      <c r="AI126" s="572"/>
      <c r="AJ126" s="573"/>
      <c r="AK126" s="451"/>
      <c r="AM126" s="533"/>
      <c r="AN126" s="517"/>
      <c r="AQ126" s="102"/>
      <c r="AR126" s="102"/>
      <c r="AS126" s="103"/>
      <c r="AV126" s="104"/>
    </row>
    <row r="127" spans="1:48" s="518" customFormat="1" ht="93" customHeight="1" x14ac:dyDescent="0.35">
      <c r="A127" s="96"/>
      <c r="B127" s="96"/>
      <c r="C127" s="96"/>
      <c r="D127" s="96"/>
      <c r="E127" s="96"/>
      <c r="F127" s="96"/>
      <c r="G127" s="96"/>
      <c r="H127" s="96"/>
      <c r="I127" s="96"/>
      <c r="J127" s="561"/>
      <c r="K127" s="557"/>
      <c r="L127" s="558"/>
      <c r="M127" s="559"/>
      <c r="N127" s="560"/>
      <c r="O127" s="537"/>
      <c r="P127" s="537"/>
      <c r="Q127" s="537"/>
      <c r="R127" s="537"/>
      <c r="S127" s="537"/>
      <c r="T127" s="537"/>
      <c r="U127" s="537"/>
      <c r="V127" s="537"/>
      <c r="W127" s="537"/>
      <c r="X127" s="537"/>
      <c r="Y127" s="562"/>
      <c r="Z127" s="537"/>
      <c r="AA127" s="525"/>
      <c r="AB127" s="583"/>
      <c r="AC127" s="584"/>
      <c r="AD127" s="525"/>
      <c r="AE127" s="584"/>
      <c r="AF127" s="525"/>
      <c r="AG127" s="525"/>
      <c r="AH127" s="585"/>
      <c r="AI127" s="546"/>
      <c r="AJ127" s="525"/>
      <c r="AK127" s="586"/>
      <c r="AM127" s="533"/>
      <c r="AN127" s="517"/>
      <c r="AQ127" s="102"/>
      <c r="AR127" s="102"/>
      <c r="AS127" s="103"/>
      <c r="AV127" s="104"/>
    </row>
    <row r="128" spans="1:48" s="518" customFormat="1" ht="58.15" customHeight="1" x14ac:dyDescent="0.35">
      <c r="A128" s="96"/>
      <c r="B128" s="96"/>
      <c r="C128" s="96"/>
      <c r="D128" s="96"/>
      <c r="E128" s="96"/>
      <c r="F128" s="96"/>
      <c r="G128" s="96"/>
      <c r="H128" s="96"/>
      <c r="I128" s="96"/>
      <c r="J128" s="564"/>
      <c r="K128" s="565"/>
      <c r="L128" s="506"/>
      <c r="M128" s="566"/>
      <c r="N128" s="524"/>
      <c r="O128" s="537"/>
      <c r="P128" s="537"/>
      <c r="Q128" s="537"/>
      <c r="R128" s="537"/>
      <c r="S128" s="537"/>
      <c r="T128" s="537"/>
      <c r="U128" s="537"/>
      <c r="V128" s="537"/>
      <c r="W128" s="537"/>
      <c r="X128" s="537"/>
      <c r="Y128" s="562"/>
      <c r="Z128" s="587"/>
      <c r="AA128" s="588"/>
      <c r="AB128" s="588"/>
      <c r="AC128" s="589"/>
      <c r="AD128" s="589"/>
      <c r="AE128" s="589"/>
      <c r="AF128" s="589"/>
      <c r="AG128" s="589"/>
      <c r="AH128" s="585"/>
      <c r="AI128" s="546"/>
      <c r="AJ128" s="149"/>
      <c r="AK128" s="590"/>
      <c r="AL128" s="149"/>
      <c r="AM128" s="699"/>
      <c r="AN128" s="517"/>
      <c r="AQ128" s="102"/>
      <c r="AR128" s="102"/>
      <c r="AS128" s="103"/>
      <c r="AV128" s="104"/>
    </row>
    <row r="129" spans="1:48" s="518" customFormat="1" ht="31.9" customHeight="1" x14ac:dyDescent="0.35">
      <c r="A129" s="96"/>
      <c r="B129" s="96"/>
      <c r="C129" s="96"/>
      <c r="D129" s="96"/>
      <c r="E129" s="96"/>
      <c r="F129" s="96"/>
      <c r="G129" s="96"/>
      <c r="H129" s="96"/>
      <c r="I129" s="96"/>
      <c r="J129" s="561"/>
      <c r="K129" s="574"/>
      <c r="L129" s="575"/>
      <c r="M129" s="576"/>
      <c r="N129" s="96"/>
      <c r="O129" s="525"/>
      <c r="P129" s="525"/>
      <c r="Q129" s="525"/>
      <c r="R129" s="577"/>
      <c r="S129" s="577"/>
      <c r="T129" s="577"/>
      <c r="U129" s="525"/>
      <c r="V129" s="525"/>
      <c r="W129" s="525"/>
      <c r="X129" s="525"/>
      <c r="Y129" s="578"/>
      <c r="Z129" s="591"/>
      <c r="AA129" s="592"/>
      <c r="AB129" s="592"/>
      <c r="AC129" s="592"/>
      <c r="AD129" s="592"/>
      <c r="AE129" s="592"/>
      <c r="AF129" s="700"/>
      <c r="AG129" s="701"/>
      <c r="AH129" s="593"/>
      <c r="AI129" s="594"/>
      <c r="AJ129" s="594"/>
      <c r="AK129" s="590"/>
      <c r="AL129" s="595"/>
      <c r="AM129" s="699"/>
      <c r="AN129" s="517"/>
      <c r="AQ129" s="102"/>
      <c r="AR129" s="102"/>
      <c r="AS129" s="103"/>
      <c r="AV129" s="104"/>
    </row>
    <row r="130" spans="1:48" s="518" customFormat="1" ht="51" customHeight="1" x14ac:dyDescent="0.4">
      <c r="A130" s="96"/>
      <c r="B130" s="96"/>
      <c r="C130" s="96"/>
      <c r="D130" s="96"/>
      <c r="E130" s="96"/>
      <c r="F130" s="96"/>
      <c r="G130" s="96"/>
      <c r="H130" s="96"/>
      <c r="I130" s="96"/>
      <c r="J130" s="564"/>
      <c r="K130" s="565"/>
      <c r="L130" s="506"/>
      <c r="M130" s="566"/>
      <c r="N130" s="524"/>
      <c r="O130" s="537"/>
      <c r="P130" s="537"/>
      <c r="Q130" s="537"/>
      <c r="R130" s="567"/>
      <c r="S130" s="567"/>
      <c r="T130" s="567"/>
      <c r="U130" s="537"/>
      <c r="V130" s="537"/>
      <c r="W130" s="537"/>
      <c r="X130" s="537"/>
      <c r="Y130" s="562"/>
      <c r="Z130" s="587"/>
      <c r="AA130" s="596"/>
      <c r="AB130" s="596"/>
      <c r="AC130" s="597"/>
      <c r="AD130" s="597"/>
      <c r="AE130" s="597"/>
      <c r="AF130" s="597"/>
      <c r="AG130" s="597"/>
      <c r="AH130" s="571"/>
      <c r="AI130" s="598"/>
      <c r="AJ130" s="599"/>
      <c r="AK130" s="238"/>
      <c r="AL130" s="599"/>
      <c r="AM130" s="600"/>
      <c r="AN130" s="517"/>
      <c r="AQ130" s="102"/>
      <c r="AR130" s="102"/>
      <c r="AS130" s="103"/>
      <c r="AV130" s="104"/>
    </row>
    <row r="131" spans="1:48" s="518" customFormat="1" ht="42.75" customHeight="1" x14ac:dyDescent="0.4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149"/>
      <c r="P131" s="149"/>
      <c r="Q131" s="149"/>
      <c r="R131" s="601"/>
      <c r="S131" s="601"/>
      <c r="T131" s="601"/>
      <c r="U131" s="149"/>
      <c r="V131" s="149"/>
      <c r="W131" s="149"/>
      <c r="X131" s="149"/>
      <c r="Y131" s="602"/>
      <c r="Z131" s="603"/>
      <c r="AA131" s="596"/>
      <c r="AB131" s="596"/>
      <c r="AC131" s="596"/>
      <c r="AD131" s="596"/>
      <c r="AE131" s="596"/>
      <c r="AF131" s="702"/>
      <c r="AG131" s="703"/>
      <c r="AH131" s="604"/>
      <c r="AI131" s="598"/>
      <c r="AJ131" s="599"/>
      <c r="AK131" s="238"/>
      <c r="AL131" s="599"/>
      <c r="AM131" s="600"/>
      <c r="AN131" s="517"/>
      <c r="AQ131" s="102"/>
      <c r="AR131" s="102"/>
      <c r="AS131" s="103"/>
      <c r="AV131" s="104"/>
    </row>
    <row r="132" spans="1:48" x14ac:dyDescent="0.35">
      <c r="P132" s="560">
        <f>SUM(Q130-P130)</f>
        <v>0</v>
      </c>
      <c r="Z132" s="537"/>
      <c r="AA132" s="605"/>
      <c r="AB132" s="605"/>
      <c r="AC132" s="606"/>
      <c r="AD132" s="606"/>
      <c r="AE132" s="606"/>
      <c r="AF132" s="606"/>
      <c r="AG132" s="606"/>
      <c r="AH132" s="571"/>
      <c r="AI132" s="598"/>
      <c r="AJ132" s="599"/>
      <c r="AK132" s="238"/>
      <c r="AL132" s="599"/>
      <c r="AM132" s="600"/>
    </row>
    <row r="133" spans="1:48" x14ac:dyDescent="0.35">
      <c r="AC133" s="607"/>
      <c r="AD133" s="607"/>
      <c r="AE133" s="607"/>
      <c r="AF133" s="607"/>
      <c r="AG133" s="607"/>
      <c r="AK133" s="608"/>
    </row>
    <row r="134" spans="1:48" x14ac:dyDescent="0.35">
      <c r="AE134" s="97"/>
      <c r="AG134" s="97"/>
    </row>
    <row r="135" spans="1:48" x14ac:dyDescent="0.35">
      <c r="AC135" s="97"/>
    </row>
    <row r="136" spans="1:48" x14ac:dyDescent="0.35">
      <c r="AE136" s="97"/>
    </row>
    <row r="137" spans="1:48" x14ac:dyDescent="0.35">
      <c r="AF137" s="97"/>
    </row>
  </sheetData>
  <autoFilter ref="A5:WXD5">
    <filterColumn colId="42" showButton="0"/>
  </autoFilter>
  <mergeCells count="22">
    <mergeCell ref="B107:J107"/>
    <mergeCell ref="A1:AB1"/>
    <mergeCell ref="A2:AB2"/>
    <mergeCell ref="B3:I3"/>
    <mergeCell ref="K4:K5"/>
    <mergeCell ref="L4:L5"/>
    <mergeCell ref="M4:M5"/>
    <mergeCell ref="AB4:AF4"/>
    <mergeCell ref="AM4:AM5"/>
    <mergeCell ref="AQ5:AR5"/>
    <mergeCell ref="B100:I102"/>
    <mergeCell ref="M100:M102"/>
    <mergeCell ref="B104:J104"/>
    <mergeCell ref="AM128:AM129"/>
    <mergeCell ref="AF129:AG129"/>
    <mergeCell ref="AF131:AG131"/>
    <mergeCell ref="X118:AH118"/>
    <mergeCell ref="X119:Z119"/>
    <mergeCell ref="X120:Z120"/>
    <mergeCell ref="X121:Z121"/>
    <mergeCell ref="X122:Z122"/>
    <mergeCell ref="AA123:AG123"/>
  </mergeCells>
  <pageMargins left="1.299212598425197" right="0" top="0.39370078740157483" bottom="0" header="0.78740157480314965" footer="0.78740157480314965"/>
  <pageSetup scale="60" orientation="landscape" horizontalDpi="4294967294" verticalDpi="4294967294" r:id="rId1"/>
  <headerFooter alignWithMargins="0"/>
  <rowBreaks count="1" manualBreakCount="1">
    <brk id="126" max="16383" man="1"/>
  </rowBreaks>
  <colBreaks count="1" manualBreakCount="1">
    <brk id="39" max="126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258"/>
  <sheetViews>
    <sheetView tabSelected="1" view="pageBreakPreview" zoomScale="25" zoomScaleNormal="10" zoomScaleSheetLayoutView="25" workbookViewId="0">
      <selection activeCell="Q27" sqref="Q27"/>
    </sheetView>
  </sheetViews>
  <sheetFormatPr baseColWidth="10" defaultRowHeight="21" x14ac:dyDescent="0.35"/>
  <cols>
    <col min="1" max="1" width="12.7265625" customWidth="1"/>
    <col min="2" max="2" width="20.453125" customWidth="1"/>
    <col min="3" max="3" width="31.90625" customWidth="1"/>
    <col min="4" max="4" width="37.54296875" customWidth="1"/>
    <col min="5" max="5" width="73.1796875" customWidth="1"/>
    <col min="6" max="6" width="15.7265625" customWidth="1"/>
    <col min="7" max="7" width="18.08984375" customWidth="1"/>
    <col min="8" max="8" width="24.81640625" customWidth="1"/>
    <col min="9" max="9" width="18.54296875" customWidth="1"/>
    <col min="10" max="10" width="27.36328125" customWidth="1"/>
    <col min="11" max="11" width="31.453125" customWidth="1"/>
    <col min="12" max="12" width="49.90625" customWidth="1"/>
    <col min="13" max="14" width="48.54296875" customWidth="1"/>
    <col min="15" max="15" width="12" customWidth="1"/>
    <col min="16" max="16" width="18.54296875" customWidth="1"/>
    <col min="17" max="17" width="36.81640625" customWidth="1"/>
    <col min="18" max="18" width="3.90625" style="94" customWidth="1"/>
    <col min="19" max="19" width="13.7265625" customWidth="1"/>
    <col min="20" max="20" width="31.08984375" customWidth="1"/>
    <col min="21" max="21" width="23.08984375" customWidth="1"/>
    <col min="22" max="22" width="50.54296875" customWidth="1"/>
    <col min="23" max="23" width="25.6328125" customWidth="1"/>
    <col min="24" max="24" width="35.81640625" customWidth="1"/>
    <col min="25" max="25" width="35.6328125" customWidth="1"/>
    <col min="26" max="26" width="40.453125" customWidth="1"/>
    <col min="27" max="27" width="57.1796875" customWidth="1"/>
    <col min="28" max="28" width="31.453125" customWidth="1"/>
    <col min="29" max="29" width="35.26953125" customWidth="1"/>
    <col min="30" max="30" width="16.90625" customWidth="1"/>
    <col min="31" max="31" width="17.453125" customWidth="1"/>
    <col min="32" max="32" width="25.08984375" customWidth="1"/>
    <col min="33" max="33" width="30.26953125" customWidth="1"/>
  </cols>
  <sheetData>
    <row r="1" spans="1:33" ht="46.5" x14ac:dyDescent="0.4">
      <c r="A1" s="1"/>
      <c r="B1" s="2"/>
      <c r="C1" s="3"/>
      <c r="D1" s="4"/>
      <c r="E1" s="5"/>
      <c r="F1" s="4"/>
      <c r="G1" s="4"/>
      <c r="H1" s="4"/>
      <c r="I1" s="4"/>
      <c r="J1" s="4"/>
      <c r="K1" s="6"/>
      <c r="L1" s="4"/>
      <c r="M1" s="7"/>
      <c r="N1" s="8"/>
      <c r="O1" s="4"/>
      <c r="P1" s="4"/>
      <c r="Q1" s="4"/>
      <c r="R1" s="9"/>
      <c r="S1" s="10"/>
      <c r="T1" s="11"/>
      <c r="U1" s="12"/>
      <c r="V1" s="13"/>
      <c r="W1" s="13"/>
      <c r="X1" s="13"/>
      <c r="Y1" s="14"/>
      <c r="Z1" s="15"/>
      <c r="AA1" s="13"/>
      <c r="AB1" s="13"/>
      <c r="AC1" s="13"/>
      <c r="AD1" s="13"/>
      <c r="AE1" s="13"/>
      <c r="AF1" s="13"/>
      <c r="AG1" s="16"/>
    </row>
    <row r="2" spans="1:33" ht="46.5" x14ac:dyDescent="0.7">
      <c r="A2" s="17"/>
      <c r="B2" s="18"/>
      <c r="C2" s="764" t="s">
        <v>0</v>
      </c>
      <c r="D2" s="764"/>
      <c r="E2" s="764"/>
      <c r="F2" s="764"/>
      <c r="G2" s="764"/>
      <c r="H2" s="764"/>
      <c r="I2" s="764"/>
      <c r="J2" s="764"/>
      <c r="K2" s="764"/>
      <c r="L2" s="764"/>
      <c r="M2" s="764"/>
      <c r="N2" s="764"/>
      <c r="O2" s="764"/>
      <c r="P2" s="764"/>
      <c r="Q2" s="764"/>
      <c r="R2" s="19"/>
      <c r="S2" s="10"/>
      <c r="T2" s="11"/>
      <c r="U2" s="12"/>
      <c r="V2" s="13"/>
      <c r="W2" s="13"/>
      <c r="X2" s="13"/>
      <c r="Y2" s="14"/>
      <c r="Z2" s="15"/>
      <c r="AA2" s="13"/>
      <c r="AB2" s="13"/>
      <c r="AC2" s="13"/>
      <c r="AD2" s="13"/>
      <c r="AE2" s="13"/>
      <c r="AF2" s="13"/>
      <c r="AG2" s="16"/>
    </row>
    <row r="3" spans="1:33" ht="46.5" x14ac:dyDescent="0.4">
      <c r="A3" s="1"/>
      <c r="B3" s="2"/>
      <c r="C3" s="3"/>
      <c r="D3" s="20"/>
      <c r="E3" s="21"/>
      <c r="F3" s="4"/>
      <c r="G3" s="4"/>
      <c r="H3" s="4"/>
      <c r="I3" s="4"/>
      <c r="J3" s="4"/>
      <c r="K3" s="6"/>
      <c r="L3" s="4"/>
      <c r="M3" s="7"/>
      <c r="N3" s="8"/>
      <c r="O3" s="4"/>
      <c r="P3" s="4"/>
      <c r="Q3" s="4"/>
      <c r="R3" s="9"/>
      <c r="S3" s="10"/>
      <c r="T3" s="11"/>
      <c r="U3" s="12"/>
      <c r="V3" s="13"/>
      <c r="W3" s="13"/>
      <c r="X3" s="13"/>
      <c r="Y3" s="14"/>
      <c r="Z3" s="15"/>
      <c r="AA3" s="13"/>
      <c r="AB3" s="13"/>
      <c r="AC3" s="13"/>
      <c r="AD3" s="13"/>
      <c r="AE3" s="13"/>
      <c r="AF3" s="13"/>
      <c r="AG3" s="16"/>
    </row>
    <row r="4" spans="1:33" ht="46.5" x14ac:dyDescent="0.4">
      <c r="A4" s="1"/>
      <c r="B4" s="2"/>
      <c r="C4" s="3"/>
      <c r="D4" s="765" t="s">
        <v>1</v>
      </c>
      <c r="E4" s="765"/>
      <c r="F4" s="4"/>
      <c r="G4" s="4"/>
      <c r="H4" s="4"/>
      <c r="I4" s="4"/>
      <c r="J4" s="4"/>
      <c r="K4" s="6"/>
      <c r="L4" s="4"/>
      <c r="M4" s="7"/>
      <c r="N4" s="8"/>
      <c r="O4" s="4"/>
      <c r="P4" s="4"/>
      <c r="Q4" s="4"/>
      <c r="R4" s="9"/>
      <c r="S4" s="10"/>
      <c r="T4" s="11"/>
      <c r="U4" s="12"/>
      <c r="V4" s="13"/>
      <c r="W4" s="13"/>
      <c r="X4" s="13"/>
      <c r="Y4" s="14"/>
      <c r="Z4" s="15"/>
      <c r="AA4" s="13"/>
      <c r="AB4" s="13"/>
      <c r="AC4" s="13"/>
      <c r="AD4" s="13"/>
      <c r="AE4" s="13"/>
      <c r="AF4" s="13"/>
      <c r="AG4" s="16"/>
    </row>
    <row r="5" spans="1:33" ht="46.5" x14ac:dyDescent="0.4">
      <c r="A5" s="22"/>
      <c r="B5" s="23"/>
      <c r="C5" s="24"/>
      <c r="D5" s="25" t="s">
        <v>2</v>
      </c>
      <c r="E5" s="766" t="s">
        <v>3</v>
      </c>
      <c r="F5" s="766"/>
      <c r="G5" s="4"/>
      <c r="H5" s="10"/>
      <c r="I5" s="10"/>
      <c r="J5" s="767" t="s">
        <v>4</v>
      </c>
      <c r="K5" s="767"/>
      <c r="L5" s="767"/>
      <c r="M5" s="767"/>
      <c r="N5" s="767"/>
      <c r="O5" s="10"/>
      <c r="P5" s="10"/>
      <c r="Q5" s="10"/>
      <c r="R5" s="26"/>
      <c r="S5" s="10"/>
      <c r="T5" s="11"/>
      <c r="U5" s="12"/>
      <c r="V5" s="13"/>
      <c r="W5" s="13"/>
      <c r="X5" s="13"/>
      <c r="Y5" s="14"/>
      <c r="Z5" s="15"/>
      <c r="AA5" s="13"/>
      <c r="AB5" s="13"/>
      <c r="AC5" s="13"/>
      <c r="AD5" s="13"/>
      <c r="AE5" s="13"/>
      <c r="AF5" s="13"/>
      <c r="AG5" s="16"/>
    </row>
    <row r="6" spans="1:33" ht="46.5" x14ac:dyDescent="0.4">
      <c r="A6" s="22"/>
      <c r="B6" s="23"/>
      <c r="C6" s="24"/>
      <c r="D6" s="27" t="s">
        <v>5</v>
      </c>
      <c r="E6" s="766" t="s">
        <v>6</v>
      </c>
      <c r="F6" s="766"/>
      <c r="G6" s="4"/>
      <c r="H6" s="10"/>
      <c r="I6" s="10"/>
      <c r="J6" s="767"/>
      <c r="K6" s="767"/>
      <c r="L6" s="767"/>
      <c r="M6" s="767"/>
      <c r="N6" s="767"/>
      <c r="O6" s="10"/>
      <c r="P6" s="10"/>
      <c r="Q6" s="10"/>
      <c r="R6" s="26"/>
      <c r="S6" s="10"/>
      <c r="T6" s="11"/>
      <c r="U6" s="12"/>
      <c r="V6" s="13"/>
      <c r="W6" s="13"/>
      <c r="X6" s="13"/>
      <c r="Y6" s="14"/>
      <c r="Z6" s="15"/>
      <c r="AA6" s="13"/>
      <c r="AB6" s="13"/>
      <c r="AC6" s="13"/>
      <c r="AD6" s="13"/>
      <c r="AE6" s="13"/>
      <c r="AF6" s="13"/>
      <c r="AG6" s="16"/>
    </row>
    <row r="7" spans="1:33" ht="46.5" x14ac:dyDescent="0.4">
      <c r="A7" s="22"/>
      <c r="B7" s="23"/>
      <c r="C7" s="24"/>
      <c r="D7" s="27" t="s">
        <v>7</v>
      </c>
      <c r="E7" s="768">
        <v>7395656</v>
      </c>
      <c r="F7" s="768"/>
      <c r="G7" s="28"/>
      <c r="H7" s="10"/>
      <c r="I7" s="10"/>
      <c r="J7" s="767"/>
      <c r="K7" s="767"/>
      <c r="L7" s="767"/>
      <c r="M7" s="767"/>
      <c r="N7" s="767"/>
      <c r="O7" s="10"/>
      <c r="P7" s="10"/>
      <c r="Q7" s="10"/>
      <c r="R7" s="26"/>
      <c r="S7" s="10"/>
      <c r="T7" s="11"/>
      <c r="U7" s="12" t="s">
        <v>8</v>
      </c>
      <c r="V7" s="13"/>
      <c r="W7" s="13"/>
      <c r="X7" s="13"/>
      <c r="Y7" s="14"/>
      <c r="Z7" s="15"/>
      <c r="AA7" s="13"/>
      <c r="AB7" s="13"/>
      <c r="AC7" s="13"/>
      <c r="AD7" s="13"/>
      <c r="AE7" s="13"/>
      <c r="AF7" s="13"/>
      <c r="AG7" s="16"/>
    </row>
    <row r="8" spans="1:33" ht="46.5" x14ac:dyDescent="0.4">
      <c r="A8" s="22"/>
      <c r="B8" s="23"/>
      <c r="C8" s="24"/>
      <c r="D8" s="27" t="s">
        <v>9</v>
      </c>
      <c r="E8" s="769" t="s">
        <v>10</v>
      </c>
      <c r="F8" s="769"/>
      <c r="G8" s="29"/>
      <c r="H8" s="10"/>
      <c r="I8" s="10"/>
      <c r="J8" s="767"/>
      <c r="K8" s="767"/>
      <c r="L8" s="767"/>
      <c r="M8" s="767"/>
      <c r="N8" s="767"/>
      <c r="O8" s="10"/>
      <c r="P8" s="10"/>
      <c r="Q8" s="10"/>
      <c r="R8" s="26"/>
      <c r="S8" s="10"/>
      <c r="T8" s="11"/>
      <c r="U8" s="12"/>
      <c r="V8" s="13"/>
      <c r="W8" s="13"/>
      <c r="X8" s="13"/>
      <c r="Y8" s="14"/>
      <c r="Z8" s="15"/>
      <c r="AA8" s="13"/>
      <c r="AB8" s="13"/>
      <c r="AC8" s="13"/>
      <c r="AD8" s="13"/>
      <c r="AE8" s="13"/>
      <c r="AF8" s="13"/>
      <c r="AG8" s="16"/>
    </row>
    <row r="9" spans="1:33" ht="46.5" x14ac:dyDescent="0.35">
      <c r="A9" s="22"/>
      <c r="B9" s="23"/>
      <c r="C9" s="24"/>
      <c r="D9" s="27" t="s">
        <v>11</v>
      </c>
      <c r="E9" s="766" t="s">
        <v>12</v>
      </c>
      <c r="F9" s="766"/>
      <c r="G9" s="4"/>
      <c r="H9" s="10"/>
      <c r="I9" s="10"/>
      <c r="J9" s="767"/>
      <c r="K9" s="767"/>
      <c r="L9" s="767"/>
      <c r="M9" s="767"/>
      <c r="N9" s="767"/>
      <c r="O9" s="10"/>
      <c r="P9" s="10"/>
      <c r="Q9" s="10"/>
      <c r="R9" s="26"/>
      <c r="S9" s="30" t="s">
        <v>13</v>
      </c>
      <c r="T9" s="31" t="s">
        <v>14</v>
      </c>
      <c r="U9" s="30" t="s">
        <v>15</v>
      </c>
      <c r="V9" s="30" t="s">
        <v>16</v>
      </c>
      <c r="W9" s="13"/>
      <c r="X9" s="13"/>
      <c r="Y9" s="14"/>
      <c r="Z9" s="15"/>
      <c r="AA9" s="13"/>
      <c r="AB9" s="13"/>
      <c r="AC9" s="13"/>
      <c r="AD9" s="13"/>
      <c r="AE9" s="13"/>
      <c r="AF9" s="13"/>
      <c r="AG9" s="16"/>
    </row>
    <row r="10" spans="1:33" ht="46.5" x14ac:dyDescent="0.45">
      <c r="A10" s="22"/>
      <c r="B10" s="23"/>
      <c r="C10" s="24"/>
      <c r="D10" s="27" t="s">
        <v>17</v>
      </c>
      <c r="E10" s="746" t="s">
        <v>18</v>
      </c>
      <c r="F10" s="746"/>
      <c r="G10" s="32"/>
      <c r="H10" s="10"/>
      <c r="I10" s="10"/>
      <c r="J10" s="33"/>
      <c r="K10" s="33"/>
      <c r="L10" s="33"/>
      <c r="M10" s="34"/>
      <c r="N10" s="35"/>
      <c r="O10" s="10"/>
      <c r="P10" s="10"/>
      <c r="Q10" s="10"/>
      <c r="R10" s="26"/>
      <c r="S10" s="36" t="s">
        <v>19</v>
      </c>
      <c r="T10" s="37" t="e">
        <f>SUM(#REF!)</f>
        <v>#REF!</v>
      </c>
      <c r="U10" s="38" t="e">
        <f>SUM(#REF!)</f>
        <v>#REF!</v>
      </c>
      <c r="V10" s="38" t="e">
        <f>SUM(#REF!)</f>
        <v>#REF!</v>
      </c>
      <c r="W10" s="13"/>
      <c r="X10" s="13"/>
      <c r="Y10" s="14"/>
      <c r="Z10" s="15"/>
      <c r="AA10" s="13"/>
      <c r="AB10" s="13"/>
      <c r="AC10" s="13"/>
      <c r="AD10" s="13"/>
      <c r="AE10" s="13"/>
      <c r="AF10" s="13"/>
      <c r="AG10" s="16"/>
    </row>
    <row r="11" spans="1:33" ht="46.5" x14ac:dyDescent="0.45">
      <c r="A11" s="22"/>
      <c r="B11" s="23"/>
      <c r="C11" s="24"/>
      <c r="D11" s="27" t="s">
        <v>20</v>
      </c>
      <c r="E11" s="747" t="s">
        <v>21</v>
      </c>
      <c r="F11" s="748"/>
      <c r="G11" s="4"/>
      <c r="H11" s="10"/>
      <c r="I11" s="10"/>
      <c r="J11" s="749" t="s">
        <v>22</v>
      </c>
      <c r="K11" s="750"/>
      <c r="L11" s="750"/>
      <c r="M11" s="750"/>
      <c r="N11" s="751"/>
      <c r="O11" s="10"/>
      <c r="P11" s="10"/>
      <c r="Q11" s="10"/>
      <c r="R11" s="26"/>
      <c r="S11" s="36" t="s">
        <v>23</v>
      </c>
      <c r="T11" s="37" t="e">
        <f>SUM(#REF!)</f>
        <v>#REF!</v>
      </c>
      <c r="U11" s="38" t="e">
        <f>SUM(#REF!)</f>
        <v>#REF!</v>
      </c>
      <c r="V11" s="38" t="e">
        <f>SUM(#REF!)</f>
        <v>#REF!</v>
      </c>
      <c r="W11" s="13"/>
      <c r="X11" s="13"/>
      <c r="Y11" s="14"/>
      <c r="Z11" s="15"/>
      <c r="AA11" s="13"/>
      <c r="AB11" s="13"/>
      <c r="AC11" s="13"/>
      <c r="AD11" s="13"/>
      <c r="AE11" s="13"/>
      <c r="AF11" s="13"/>
      <c r="AG11" s="16"/>
    </row>
    <row r="12" spans="1:33" ht="46.5" x14ac:dyDescent="0.45">
      <c r="A12" s="22"/>
      <c r="B12" s="23"/>
      <c r="C12" s="24"/>
      <c r="D12" s="27" t="s">
        <v>24</v>
      </c>
      <c r="E12" s="758">
        <f>SUM(N18)</f>
        <v>16049486515.463413</v>
      </c>
      <c r="F12" s="759"/>
      <c r="G12" s="39"/>
      <c r="H12" s="10"/>
      <c r="I12" s="10"/>
      <c r="J12" s="752"/>
      <c r="K12" s="753"/>
      <c r="L12" s="753"/>
      <c r="M12" s="753"/>
      <c r="N12" s="754"/>
      <c r="O12" s="10"/>
      <c r="P12" s="10"/>
      <c r="Q12" s="10"/>
      <c r="R12" s="26"/>
      <c r="S12" s="40" t="s">
        <v>25</v>
      </c>
      <c r="T12" s="41" t="e">
        <f>SUM(T10:T11)</f>
        <v>#REF!</v>
      </c>
      <c r="U12" s="41" t="e">
        <f>SUM(U10:U11)</f>
        <v>#REF!</v>
      </c>
      <c r="V12" s="41" t="e">
        <f>SUM(V10:V11)</f>
        <v>#REF!</v>
      </c>
      <c r="W12" s="13"/>
      <c r="X12" s="13"/>
      <c r="Y12" s="14"/>
      <c r="Z12" s="15"/>
      <c r="AA12" s="13"/>
      <c r="AB12" s="13"/>
      <c r="AC12" s="13"/>
      <c r="AD12" s="13"/>
      <c r="AE12" s="13"/>
      <c r="AF12" s="13"/>
      <c r="AG12" s="16"/>
    </row>
    <row r="13" spans="1:33" ht="46.5" x14ac:dyDescent="0.4">
      <c r="A13" s="22"/>
      <c r="B13" s="23"/>
      <c r="C13" s="24"/>
      <c r="D13" s="27" t="s">
        <v>26</v>
      </c>
      <c r="E13" s="760" t="s">
        <v>27</v>
      </c>
      <c r="F13" s="760"/>
      <c r="G13" s="42"/>
      <c r="H13" s="10"/>
      <c r="I13" s="10"/>
      <c r="J13" s="752"/>
      <c r="K13" s="753"/>
      <c r="L13" s="753"/>
      <c r="M13" s="753"/>
      <c r="N13" s="754"/>
      <c r="O13" s="10"/>
      <c r="P13" s="10"/>
      <c r="Q13" s="6"/>
      <c r="R13" s="26"/>
      <c r="S13" s="43"/>
      <c r="T13" s="44"/>
      <c r="U13" s="44" t="s">
        <v>28</v>
      </c>
      <c r="V13" s="45" t="e">
        <f>SUM(T10-U10)</f>
        <v>#REF!</v>
      </c>
      <c r="W13" s="13"/>
      <c r="X13" s="13"/>
      <c r="Y13" s="14"/>
      <c r="Z13" s="15"/>
      <c r="AA13" s="13"/>
      <c r="AB13" s="13"/>
      <c r="AC13" s="13"/>
      <c r="AD13" s="13"/>
      <c r="AE13" s="13"/>
      <c r="AF13" s="13"/>
      <c r="AG13" s="16"/>
    </row>
    <row r="14" spans="1:33" ht="46.5" x14ac:dyDescent="0.4">
      <c r="A14" s="22"/>
      <c r="B14" s="23"/>
      <c r="C14" s="24"/>
      <c r="D14" s="27" t="s">
        <v>29</v>
      </c>
      <c r="E14" s="761" t="s">
        <v>30</v>
      </c>
      <c r="F14" s="761"/>
      <c r="G14" s="42"/>
      <c r="H14" s="10"/>
      <c r="I14" s="10"/>
      <c r="J14" s="752"/>
      <c r="K14" s="753"/>
      <c r="L14" s="753"/>
      <c r="M14" s="753"/>
      <c r="N14" s="754"/>
      <c r="O14" s="10"/>
      <c r="P14" s="10"/>
      <c r="Q14" s="10"/>
      <c r="R14" s="26"/>
      <c r="S14" s="43"/>
      <c r="T14" s="44"/>
      <c r="U14" s="44" t="s">
        <v>28</v>
      </c>
      <c r="V14" s="45" t="e">
        <f>SUM(T11-U11)</f>
        <v>#REF!</v>
      </c>
      <c r="W14" s="13"/>
      <c r="X14" s="46"/>
      <c r="Y14" s="14"/>
      <c r="Z14" s="15"/>
      <c r="AA14" s="13"/>
      <c r="AB14" s="13"/>
      <c r="AC14" s="13"/>
      <c r="AD14" s="13"/>
      <c r="AE14" s="13"/>
      <c r="AF14" s="13"/>
      <c r="AG14" s="16"/>
    </row>
    <row r="15" spans="1:33" ht="47.25" thickBot="1" x14ac:dyDescent="0.45">
      <c r="A15" s="22"/>
      <c r="B15" s="23"/>
      <c r="C15" s="24"/>
      <c r="D15" s="47" t="s">
        <v>31</v>
      </c>
      <c r="E15" s="762">
        <v>43480</v>
      </c>
      <c r="F15" s="763"/>
      <c r="G15" s="48"/>
      <c r="H15" s="10"/>
      <c r="I15" s="10"/>
      <c r="J15" s="755"/>
      <c r="K15" s="756"/>
      <c r="L15" s="756"/>
      <c r="M15" s="756"/>
      <c r="N15" s="757"/>
      <c r="O15" s="10"/>
      <c r="P15" s="49"/>
      <c r="Q15" s="10"/>
      <c r="R15" s="26"/>
      <c r="S15" s="43"/>
      <c r="T15" s="44"/>
      <c r="U15" s="44" t="s">
        <v>28</v>
      </c>
      <c r="V15" s="45" t="e">
        <f>SUM(T12-U12)</f>
        <v>#REF!</v>
      </c>
      <c r="W15" s="13"/>
      <c r="X15" s="13"/>
      <c r="Y15" s="14"/>
      <c r="Z15" s="15"/>
      <c r="AA15" s="13"/>
      <c r="AB15" s="13"/>
      <c r="AC15" s="13"/>
      <c r="AD15" s="13"/>
      <c r="AE15" s="13"/>
      <c r="AF15" s="13"/>
      <c r="AG15" s="16"/>
    </row>
    <row r="16" spans="1:33" ht="46.5" x14ac:dyDescent="0.4">
      <c r="A16" s="22"/>
      <c r="B16" s="23"/>
      <c r="C16" s="24"/>
      <c r="D16" s="4"/>
      <c r="E16" s="50"/>
      <c r="F16" s="51"/>
      <c r="G16" s="51"/>
      <c r="H16" s="10"/>
      <c r="I16" s="10"/>
      <c r="J16" s="6"/>
      <c r="K16" s="52"/>
      <c r="L16" s="53"/>
      <c r="M16" s="54"/>
      <c r="N16" s="55"/>
      <c r="O16" s="10"/>
      <c r="P16" s="10"/>
      <c r="Q16" s="56"/>
      <c r="R16" s="57"/>
      <c r="S16" s="10"/>
      <c r="T16" s="11"/>
      <c r="U16" s="12"/>
      <c r="V16" s="13"/>
      <c r="W16" s="13"/>
      <c r="X16" s="58"/>
      <c r="Y16" s="14"/>
      <c r="Z16" s="15"/>
      <c r="AA16" s="13"/>
      <c r="AB16" s="13"/>
      <c r="AC16" s="13"/>
      <c r="AD16" s="13"/>
      <c r="AE16" s="13"/>
      <c r="AF16" s="13"/>
      <c r="AG16" s="16"/>
    </row>
    <row r="17" spans="1:33" ht="62.25" thickBot="1" x14ac:dyDescent="0.45">
      <c r="A17" s="22"/>
      <c r="B17" s="23"/>
      <c r="C17" s="24"/>
      <c r="D17" s="742" t="s">
        <v>32</v>
      </c>
      <c r="E17" s="742"/>
      <c r="F17" s="10"/>
      <c r="G17" s="59"/>
      <c r="H17" s="743"/>
      <c r="I17" s="743"/>
      <c r="J17" s="10"/>
      <c r="K17" s="59"/>
      <c r="L17" s="688"/>
      <c r="M17" s="60" t="s">
        <v>33</v>
      </c>
      <c r="N17" s="61" t="s">
        <v>34</v>
      </c>
      <c r="O17" s="10"/>
      <c r="P17" s="10"/>
      <c r="Q17" s="62"/>
      <c r="R17" s="63"/>
      <c r="S17" s="10"/>
      <c r="T17" s="64"/>
      <c r="U17" s="12"/>
      <c r="V17" s="13"/>
      <c r="W17" s="13"/>
      <c r="X17" s="65"/>
      <c r="Y17" s="66"/>
      <c r="Z17" s="67" t="s">
        <v>35</v>
      </c>
      <c r="AA17" s="13"/>
      <c r="AB17" s="13"/>
      <c r="AC17" s="13"/>
      <c r="AD17" s="13"/>
      <c r="AE17" s="13"/>
      <c r="AF17" s="13"/>
      <c r="AG17" s="16"/>
    </row>
    <row r="18" spans="1:33" ht="46.5" x14ac:dyDescent="0.4">
      <c r="A18" s="22"/>
      <c r="B18" s="23"/>
      <c r="C18" s="24"/>
      <c r="D18" s="20"/>
      <c r="E18" s="68"/>
      <c r="F18" s="10"/>
      <c r="G18" s="69"/>
      <c r="H18" s="744"/>
      <c r="I18" s="744"/>
      <c r="J18" s="10"/>
      <c r="K18" s="69"/>
      <c r="L18" s="689"/>
      <c r="M18" s="70">
        <f>SUBTOTAL(9,M20:M258)</f>
        <v>17763023174</v>
      </c>
      <c r="N18" s="70">
        <f>SUBTOTAL(9,N20:N258)</f>
        <v>16049486515.463413</v>
      </c>
      <c r="O18" s="70"/>
      <c r="P18" s="10"/>
      <c r="Q18" s="10"/>
      <c r="R18" s="26"/>
      <c r="S18" s="10"/>
      <c r="T18" s="11"/>
      <c r="U18" s="12"/>
      <c r="V18" s="13"/>
      <c r="W18" s="13"/>
      <c r="X18" s="70" t="e">
        <f>SUBTOTAL(9,#REF!)</f>
        <v>#REF!</v>
      </c>
      <c r="Y18" s="70" t="e">
        <f>SUBTOTAL(9,#REF!)</f>
        <v>#REF!</v>
      </c>
      <c r="Z18" s="70" t="e">
        <f>SUBTOTAL(9,#REF!)</f>
        <v>#REF!</v>
      </c>
      <c r="AA18" s="71"/>
      <c r="AB18" s="71"/>
      <c r="AC18" s="13"/>
      <c r="AD18" s="13"/>
      <c r="AE18" s="13"/>
      <c r="AF18" s="13"/>
      <c r="AG18" s="16"/>
    </row>
    <row r="19" spans="1:33" ht="180" x14ac:dyDescent="0.35">
      <c r="A19" s="72" t="s">
        <v>36</v>
      </c>
      <c r="B19" s="73" t="s">
        <v>37</v>
      </c>
      <c r="C19" s="73" t="s">
        <v>38</v>
      </c>
      <c r="D19" s="73" t="s">
        <v>39</v>
      </c>
      <c r="E19" s="73" t="s">
        <v>40</v>
      </c>
      <c r="F19" s="73" t="s">
        <v>41</v>
      </c>
      <c r="G19" s="73" t="s">
        <v>42</v>
      </c>
      <c r="H19" s="73" t="s">
        <v>43</v>
      </c>
      <c r="I19" s="73" t="s">
        <v>44</v>
      </c>
      <c r="J19" s="73" t="s">
        <v>45</v>
      </c>
      <c r="K19" s="73" t="s">
        <v>46</v>
      </c>
      <c r="L19" s="73" t="s">
        <v>47</v>
      </c>
      <c r="M19" s="74" t="s">
        <v>48</v>
      </c>
      <c r="N19" s="73" t="s">
        <v>49</v>
      </c>
      <c r="O19" s="73" t="s">
        <v>50</v>
      </c>
      <c r="P19" s="73" t="s">
        <v>51</v>
      </c>
      <c r="Q19" s="73" t="s">
        <v>52</v>
      </c>
      <c r="R19" s="75"/>
      <c r="S19" s="73" t="s">
        <v>53</v>
      </c>
      <c r="T19" s="73" t="s">
        <v>54</v>
      </c>
      <c r="U19" s="73" t="s">
        <v>55</v>
      </c>
      <c r="V19" s="73" t="s">
        <v>56</v>
      </c>
      <c r="W19" s="73" t="s">
        <v>57</v>
      </c>
      <c r="X19" s="73" t="s">
        <v>58</v>
      </c>
      <c r="Y19" s="73" t="s">
        <v>59</v>
      </c>
      <c r="Z19" s="73" t="s">
        <v>60</v>
      </c>
      <c r="AA19" s="73" t="s">
        <v>61</v>
      </c>
      <c r="AB19" s="73" t="s">
        <v>62</v>
      </c>
      <c r="AC19" s="73" t="s">
        <v>63</v>
      </c>
      <c r="AD19" s="73" t="s">
        <v>64</v>
      </c>
      <c r="AE19" s="73" t="s">
        <v>65</v>
      </c>
      <c r="AF19" s="73" t="s">
        <v>66</v>
      </c>
      <c r="AG19" s="73" t="s">
        <v>67</v>
      </c>
    </row>
    <row r="20" spans="1:33" ht="120" x14ac:dyDescent="0.35">
      <c r="A20" s="76">
        <v>1</v>
      </c>
      <c r="B20" s="77"/>
      <c r="C20" s="77" t="s">
        <v>68</v>
      </c>
      <c r="D20" s="78">
        <v>25172504</v>
      </c>
      <c r="E20" s="79" t="s">
        <v>69</v>
      </c>
      <c r="F20" s="77" t="s">
        <v>70</v>
      </c>
      <c r="G20" s="77">
        <v>1</v>
      </c>
      <c r="H20" s="80" t="s">
        <v>71</v>
      </c>
      <c r="I20" s="77">
        <v>1</v>
      </c>
      <c r="J20" s="77" t="s">
        <v>72</v>
      </c>
      <c r="K20" s="77" t="s">
        <v>73</v>
      </c>
      <c r="L20" s="77" t="s">
        <v>74</v>
      </c>
      <c r="M20" s="81">
        <v>7000000</v>
      </c>
      <c r="N20" s="82">
        <v>7000000</v>
      </c>
      <c r="O20" s="77" t="s">
        <v>75</v>
      </c>
      <c r="P20" s="77" t="s">
        <v>76</v>
      </c>
      <c r="Q20" s="77" t="s">
        <v>77</v>
      </c>
      <c r="S20" s="693"/>
      <c r="T20" s="693"/>
      <c r="U20" s="693"/>
      <c r="V20" s="693"/>
      <c r="W20" s="693"/>
      <c r="X20" s="693"/>
      <c r="Y20" s="693"/>
      <c r="Z20" s="693"/>
      <c r="AA20" s="693"/>
      <c r="AB20" s="693"/>
      <c r="AC20" s="693"/>
      <c r="AD20" s="693"/>
      <c r="AE20" s="693"/>
      <c r="AF20" s="693"/>
      <c r="AG20" s="693"/>
    </row>
    <row r="21" spans="1:33" ht="330" x14ac:dyDescent="0.35">
      <c r="A21" s="76">
        <f>SUM(A20+1)</f>
        <v>2</v>
      </c>
      <c r="B21" s="77"/>
      <c r="C21" s="77" t="s">
        <v>68</v>
      </c>
      <c r="D21" s="78" t="s">
        <v>78</v>
      </c>
      <c r="E21" s="79" t="s">
        <v>79</v>
      </c>
      <c r="F21" s="77" t="s">
        <v>70</v>
      </c>
      <c r="G21" s="77">
        <v>1</v>
      </c>
      <c r="H21" s="80" t="s">
        <v>80</v>
      </c>
      <c r="I21" s="77">
        <v>2</v>
      </c>
      <c r="J21" s="77" t="s">
        <v>81</v>
      </c>
      <c r="K21" s="77" t="s">
        <v>73</v>
      </c>
      <c r="L21" s="77" t="s">
        <v>82</v>
      </c>
      <c r="M21" s="81">
        <v>20000000</v>
      </c>
      <c r="N21" s="82">
        <v>20000000</v>
      </c>
      <c r="O21" s="77" t="s">
        <v>75</v>
      </c>
      <c r="P21" s="77" t="s">
        <v>76</v>
      </c>
      <c r="Q21" s="77" t="s">
        <v>77</v>
      </c>
      <c r="S21" s="693"/>
      <c r="T21" s="693"/>
      <c r="U21" s="693"/>
      <c r="V21" s="693"/>
      <c r="W21" s="693"/>
      <c r="X21" s="693"/>
      <c r="Y21" s="693"/>
      <c r="Z21" s="693"/>
      <c r="AA21" s="693"/>
      <c r="AB21" s="693"/>
      <c r="AC21" s="693"/>
      <c r="AD21" s="693"/>
      <c r="AE21" s="693"/>
      <c r="AF21" s="693"/>
      <c r="AG21" s="693"/>
    </row>
    <row r="22" spans="1:33" ht="120" x14ac:dyDescent="0.35">
      <c r="A22" s="690">
        <f>SUM(A21+1)</f>
        <v>3</v>
      </c>
      <c r="B22" s="83"/>
      <c r="C22" s="77" t="s">
        <v>68</v>
      </c>
      <c r="D22" s="83">
        <v>44103103</v>
      </c>
      <c r="E22" s="84" t="s">
        <v>83</v>
      </c>
      <c r="F22" s="83" t="s">
        <v>70</v>
      </c>
      <c r="G22" s="83">
        <v>1</v>
      </c>
      <c r="H22" s="85" t="s">
        <v>84</v>
      </c>
      <c r="I22" s="77">
        <v>2</v>
      </c>
      <c r="J22" s="77" t="s">
        <v>72</v>
      </c>
      <c r="K22" s="83" t="s">
        <v>73</v>
      </c>
      <c r="L22" s="77" t="s">
        <v>85</v>
      </c>
      <c r="M22" s="86">
        <v>20000000</v>
      </c>
      <c r="N22" s="87">
        <v>20000000</v>
      </c>
      <c r="O22" s="83" t="s">
        <v>75</v>
      </c>
      <c r="P22" s="83" t="s">
        <v>76</v>
      </c>
      <c r="Q22" s="77" t="s">
        <v>77</v>
      </c>
      <c r="S22" s="693"/>
      <c r="T22" s="693"/>
      <c r="U22" s="693"/>
      <c r="V22" s="693"/>
      <c r="W22" s="693"/>
      <c r="X22" s="693"/>
      <c r="Y22" s="693"/>
      <c r="Z22" s="693"/>
      <c r="AA22" s="693"/>
      <c r="AB22" s="693"/>
      <c r="AC22" s="693"/>
      <c r="AD22" s="693"/>
      <c r="AE22" s="693"/>
      <c r="AF22" s="693"/>
      <c r="AG22" s="693"/>
    </row>
    <row r="23" spans="1:33" ht="120" x14ac:dyDescent="0.35">
      <c r="A23" s="76">
        <f>SUM(A22+1)</f>
        <v>4</v>
      </c>
      <c r="B23" s="77"/>
      <c r="C23" s="77" t="s">
        <v>68</v>
      </c>
      <c r="D23" s="78">
        <v>44103103</v>
      </c>
      <c r="E23" s="79" t="s">
        <v>83</v>
      </c>
      <c r="F23" s="77" t="s">
        <v>70</v>
      </c>
      <c r="G23" s="77">
        <v>1</v>
      </c>
      <c r="H23" s="80" t="s">
        <v>86</v>
      </c>
      <c r="I23" s="77">
        <v>2</v>
      </c>
      <c r="J23" s="77" t="s">
        <v>72</v>
      </c>
      <c r="K23" s="77" t="s">
        <v>73</v>
      </c>
      <c r="L23" s="77" t="s">
        <v>85</v>
      </c>
      <c r="M23" s="81">
        <v>20000000</v>
      </c>
      <c r="N23" s="81">
        <v>20000000</v>
      </c>
      <c r="O23" s="77" t="s">
        <v>75</v>
      </c>
      <c r="P23" s="77" t="s">
        <v>76</v>
      </c>
      <c r="Q23" s="77" t="s">
        <v>77</v>
      </c>
      <c r="S23" s="693"/>
      <c r="T23" s="693"/>
      <c r="U23" s="693"/>
      <c r="V23" s="693"/>
      <c r="W23" s="693"/>
      <c r="X23" s="693"/>
      <c r="Y23" s="693"/>
      <c r="Z23" s="693"/>
      <c r="AA23" s="693"/>
      <c r="AB23" s="693"/>
      <c r="AC23" s="693"/>
      <c r="AD23" s="693"/>
      <c r="AE23" s="693"/>
      <c r="AF23" s="693"/>
      <c r="AG23" s="693"/>
    </row>
    <row r="24" spans="1:33" ht="180" x14ac:dyDescent="0.35">
      <c r="A24" s="76">
        <f>SUM(A23+1)</f>
        <v>5</v>
      </c>
      <c r="B24" s="77"/>
      <c r="C24" s="77" t="s">
        <v>68</v>
      </c>
      <c r="D24" s="78">
        <v>72101506</v>
      </c>
      <c r="E24" s="79" t="s">
        <v>87</v>
      </c>
      <c r="F24" s="77" t="s">
        <v>70</v>
      </c>
      <c r="G24" s="77">
        <v>1</v>
      </c>
      <c r="H24" s="80" t="s">
        <v>80</v>
      </c>
      <c r="I24" s="77">
        <v>24</v>
      </c>
      <c r="J24" s="77" t="s">
        <v>88</v>
      </c>
      <c r="K24" s="77" t="s">
        <v>73</v>
      </c>
      <c r="L24" s="77" t="s">
        <v>89</v>
      </c>
      <c r="M24" s="81">
        <v>74600000</v>
      </c>
      <c r="N24" s="82">
        <v>36000000</v>
      </c>
      <c r="O24" s="77" t="s">
        <v>90</v>
      </c>
      <c r="P24" s="77" t="s">
        <v>91</v>
      </c>
      <c r="Q24" s="77" t="s">
        <v>77</v>
      </c>
      <c r="S24" s="693"/>
      <c r="T24" s="693"/>
      <c r="U24" s="693"/>
      <c r="V24" s="693"/>
      <c r="W24" s="693"/>
      <c r="X24" s="693"/>
      <c r="Y24" s="693"/>
      <c r="Z24" s="693"/>
      <c r="AA24" s="693"/>
      <c r="AB24" s="693"/>
      <c r="AC24" s="693"/>
      <c r="AD24" s="693"/>
      <c r="AE24" s="693"/>
      <c r="AF24" s="693"/>
      <c r="AG24" s="693"/>
    </row>
    <row r="25" spans="1:33" ht="120" x14ac:dyDescent="0.35">
      <c r="A25" s="76">
        <v>6</v>
      </c>
      <c r="B25" s="77"/>
      <c r="C25" s="77" t="s">
        <v>68</v>
      </c>
      <c r="D25" s="78">
        <v>72102900</v>
      </c>
      <c r="E25" s="79" t="s">
        <v>92</v>
      </c>
      <c r="F25" s="77" t="s">
        <v>70</v>
      </c>
      <c r="G25" s="77">
        <v>1</v>
      </c>
      <c r="H25" s="80" t="s">
        <v>93</v>
      </c>
      <c r="I25" s="77">
        <v>12</v>
      </c>
      <c r="J25" s="77" t="s">
        <v>94</v>
      </c>
      <c r="K25" s="77" t="s">
        <v>73</v>
      </c>
      <c r="L25" s="77" t="s">
        <v>95</v>
      </c>
      <c r="M25" s="81">
        <v>210000000</v>
      </c>
      <c r="N25" s="82">
        <v>23850000</v>
      </c>
      <c r="O25" s="77" t="s">
        <v>90</v>
      </c>
      <c r="P25" s="77" t="s">
        <v>91</v>
      </c>
      <c r="Q25" s="77" t="s">
        <v>77</v>
      </c>
      <c r="S25" s="693"/>
      <c r="T25" s="693"/>
      <c r="U25" s="693"/>
      <c r="V25" s="693"/>
      <c r="W25" s="693"/>
      <c r="X25" s="693"/>
      <c r="Y25" s="693"/>
      <c r="Z25" s="693"/>
      <c r="AA25" s="693"/>
      <c r="AB25" s="693"/>
      <c r="AC25" s="693"/>
      <c r="AD25" s="693"/>
      <c r="AE25" s="693"/>
      <c r="AF25" s="693"/>
      <c r="AG25" s="693"/>
    </row>
    <row r="26" spans="1:33" ht="120" x14ac:dyDescent="0.35">
      <c r="A26" s="76">
        <f>SUM(A25+1)</f>
        <v>7</v>
      </c>
      <c r="B26" s="77"/>
      <c r="C26" s="77" t="s">
        <v>68</v>
      </c>
      <c r="D26" s="78">
        <v>84131603</v>
      </c>
      <c r="E26" s="79" t="s">
        <v>96</v>
      </c>
      <c r="F26" s="77" t="s">
        <v>70</v>
      </c>
      <c r="G26" s="77">
        <v>1</v>
      </c>
      <c r="H26" s="80" t="s">
        <v>97</v>
      </c>
      <c r="I26" s="77">
        <v>1</v>
      </c>
      <c r="J26" s="77" t="s">
        <v>100</v>
      </c>
      <c r="K26" s="77" t="s">
        <v>73</v>
      </c>
      <c r="L26" s="77" t="s">
        <v>98</v>
      </c>
      <c r="M26" s="81">
        <v>7500000</v>
      </c>
      <c r="N26" s="82">
        <v>7500000</v>
      </c>
      <c r="O26" s="77" t="s">
        <v>75</v>
      </c>
      <c r="P26" s="77" t="s">
        <v>76</v>
      </c>
      <c r="Q26" s="77" t="s">
        <v>77</v>
      </c>
      <c r="S26" s="693"/>
      <c r="T26" s="693"/>
      <c r="U26" s="693"/>
      <c r="V26" s="693"/>
      <c r="W26" s="693"/>
      <c r="X26" s="693"/>
      <c r="Y26" s="693"/>
      <c r="Z26" s="693"/>
      <c r="AA26" s="693"/>
      <c r="AB26" s="693"/>
      <c r="AC26" s="693"/>
      <c r="AD26" s="693"/>
      <c r="AE26" s="693"/>
      <c r="AF26" s="693"/>
      <c r="AG26" s="693"/>
    </row>
    <row r="27" spans="1:33" ht="120" x14ac:dyDescent="0.35">
      <c r="A27" s="76">
        <f>SUM(A26+1)</f>
        <v>8</v>
      </c>
      <c r="B27" s="77"/>
      <c r="C27" s="77" t="s">
        <v>68</v>
      </c>
      <c r="D27" s="78">
        <v>20102302</v>
      </c>
      <c r="E27" s="79" t="s">
        <v>99</v>
      </c>
      <c r="F27" s="77" t="s">
        <v>70</v>
      </c>
      <c r="G27" s="77">
        <v>1</v>
      </c>
      <c r="H27" s="80" t="s">
        <v>84</v>
      </c>
      <c r="I27" s="77">
        <v>1</v>
      </c>
      <c r="J27" s="77" t="s">
        <v>100</v>
      </c>
      <c r="K27" s="77" t="s">
        <v>73</v>
      </c>
      <c r="L27" s="77" t="s">
        <v>101</v>
      </c>
      <c r="M27" s="81">
        <v>3000000</v>
      </c>
      <c r="N27" s="82">
        <v>3000000</v>
      </c>
      <c r="O27" s="77" t="s">
        <v>75</v>
      </c>
      <c r="P27" s="77" t="s">
        <v>76</v>
      </c>
      <c r="Q27" s="77" t="s">
        <v>77</v>
      </c>
      <c r="S27" s="693"/>
      <c r="T27" s="693"/>
      <c r="U27" s="693"/>
      <c r="V27" s="693"/>
      <c r="W27" s="693"/>
      <c r="X27" s="693"/>
      <c r="Y27" s="693"/>
      <c r="Z27" s="693"/>
      <c r="AA27" s="693"/>
      <c r="AB27" s="693"/>
      <c r="AC27" s="693"/>
      <c r="AD27" s="693"/>
      <c r="AE27" s="693"/>
      <c r="AF27" s="693"/>
      <c r="AG27" s="693"/>
    </row>
    <row r="28" spans="1:33" ht="120" x14ac:dyDescent="0.35">
      <c r="A28" s="76">
        <v>9</v>
      </c>
      <c r="B28" s="77"/>
      <c r="C28" s="77" t="s">
        <v>68</v>
      </c>
      <c r="D28" s="78">
        <v>72101516</v>
      </c>
      <c r="E28" s="79" t="s">
        <v>102</v>
      </c>
      <c r="F28" s="77" t="s">
        <v>70</v>
      </c>
      <c r="G28" s="77">
        <v>1</v>
      </c>
      <c r="H28" s="80" t="s">
        <v>71</v>
      </c>
      <c r="I28" s="77">
        <v>2</v>
      </c>
      <c r="J28" s="77" t="s">
        <v>100</v>
      </c>
      <c r="K28" s="77" t="s">
        <v>73</v>
      </c>
      <c r="L28" s="77" t="s">
        <v>103</v>
      </c>
      <c r="M28" s="81">
        <v>1000000</v>
      </c>
      <c r="N28" s="82">
        <v>1000000</v>
      </c>
      <c r="O28" s="77" t="s">
        <v>75</v>
      </c>
      <c r="P28" s="77" t="s">
        <v>76</v>
      </c>
      <c r="Q28" s="77" t="s">
        <v>77</v>
      </c>
      <c r="S28" s="693"/>
      <c r="T28" s="693"/>
      <c r="U28" s="693"/>
      <c r="V28" s="693"/>
      <c r="W28" s="693"/>
      <c r="X28" s="693"/>
      <c r="Y28" s="693"/>
      <c r="Z28" s="693"/>
      <c r="AA28" s="693"/>
      <c r="AB28" s="693"/>
      <c r="AC28" s="693"/>
      <c r="AD28" s="693"/>
      <c r="AE28" s="693"/>
      <c r="AF28" s="693"/>
      <c r="AG28" s="693"/>
    </row>
    <row r="29" spans="1:33" ht="120" x14ac:dyDescent="0.35">
      <c r="A29" s="690">
        <v>10</v>
      </c>
      <c r="B29" s="83"/>
      <c r="C29" s="77" t="s">
        <v>68</v>
      </c>
      <c r="D29" s="78">
        <v>72101517</v>
      </c>
      <c r="E29" s="79" t="s">
        <v>102</v>
      </c>
      <c r="F29" s="77" t="s">
        <v>70</v>
      </c>
      <c r="G29" s="77">
        <v>1</v>
      </c>
      <c r="H29" s="80" t="s">
        <v>104</v>
      </c>
      <c r="I29" s="77">
        <v>2</v>
      </c>
      <c r="J29" s="77" t="s">
        <v>100</v>
      </c>
      <c r="K29" s="77" t="s">
        <v>73</v>
      </c>
      <c r="L29" s="77" t="s">
        <v>103</v>
      </c>
      <c r="M29" s="81">
        <v>3500000</v>
      </c>
      <c r="N29" s="82">
        <v>3500000</v>
      </c>
      <c r="O29" s="77" t="s">
        <v>75</v>
      </c>
      <c r="P29" s="77" t="s">
        <v>76</v>
      </c>
      <c r="Q29" s="77" t="s">
        <v>77</v>
      </c>
      <c r="S29" s="693"/>
      <c r="T29" s="693"/>
      <c r="U29" s="693"/>
      <c r="V29" s="693"/>
      <c r="W29" s="693"/>
      <c r="X29" s="693"/>
      <c r="Y29" s="693"/>
      <c r="Z29" s="693"/>
      <c r="AA29" s="693"/>
      <c r="AB29" s="693"/>
      <c r="AC29" s="693"/>
      <c r="AD29" s="693"/>
      <c r="AE29" s="693"/>
      <c r="AF29" s="693"/>
      <c r="AG29" s="693"/>
    </row>
    <row r="30" spans="1:33" ht="150" x14ac:dyDescent="0.35">
      <c r="A30" s="690">
        <v>11</v>
      </c>
      <c r="B30" s="83"/>
      <c r="C30" s="77" t="s">
        <v>68</v>
      </c>
      <c r="D30" s="78" t="s">
        <v>105</v>
      </c>
      <c r="E30" s="79" t="s">
        <v>106</v>
      </c>
      <c r="F30" s="77" t="s">
        <v>70</v>
      </c>
      <c r="G30" s="77">
        <v>1</v>
      </c>
      <c r="H30" s="80" t="s">
        <v>97</v>
      </c>
      <c r="I30" s="77">
        <v>10</v>
      </c>
      <c r="J30" s="77" t="s">
        <v>100</v>
      </c>
      <c r="K30" s="77" t="s">
        <v>73</v>
      </c>
      <c r="L30" s="77" t="s">
        <v>103</v>
      </c>
      <c r="M30" s="81">
        <v>22000000</v>
      </c>
      <c r="N30" s="82">
        <v>22000000</v>
      </c>
      <c r="O30" s="77" t="s">
        <v>75</v>
      </c>
      <c r="P30" s="77" t="s">
        <v>76</v>
      </c>
      <c r="Q30" s="77" t="s">
        <v>77</v>
      </c>
      <c r="S30" s="693"/>
      <c r="T30" s="693"/>
      <c r="U30" s="693"/>
      <c r="V30" s="693"/>
      <c r="W30" s="693"/>
      <c r="X30" s="693"/>
      <c r="Y30" s="693"/>
      <c r="Z30" s="693"/>
      <c r="AA30" s="693"/>
      <c r="AB30" s="693"/>
      <c r="AC30" s="693"/>
      <c r="AD30" s="693"/>
      <c r="AE30" s="693"/>
      <c r="AF30" s="693"/>
      <c r="AG30" s="693"/>
    </row>
    <row r="31" spans="1:33" ht="120" x14ac:dyDescent="0.35">
      <c r="A31" s="76">
        <v>12</v>
      </c>
      <c r="B31" s="77"/>
      <c r="C31" s="77" t="s">
        <v>68</v>
      </c>
      <c r="D31" s="78">
        <v>72102900</v>
      </c>
      <c r="E31" s="79" t="s">
        <v>107</v>
      </c>
      <c r="F31" s="77" t="s">
        <v>70</v>
      </c>
      <c r="G31" s="77">
        <v>1</v>
      </c>
      <c r="H31" s="80" t="s">
        <v>84</v>
      </c>
      <c r="I31" s="77">
        <v>2</v>
      </c>
      <c r="J31" s="77" t="s">
        <v>100</v>
      </c>
      <c r="K31" s="77" t="s">
        <v>73</v>
      </c>
      <c r="L31" s="77" t="s">
        <v>108</v>
      </c>
      <c r="M31" s="81">
        <v>22000000</v>
      </c>
      <c r="N31" s="82">
        <v>22000000</v>
      </c>
      <c r="O31" s="77" t="s">
        <v>75</v>
      </c>
      <c r="P31" s="77" t="s">
        <v>76</v>
      </c>
      <c r="Q31" s="77" t="s">
        <v>77</v>
      </c>
      <c r="S31" s="693"/>
      <c r="T31" s="693"/>
      <c r="U31" s="693"/>
      <c r="V31" s="693"/>
      <c r="W31" s="693"/>
      <c r="X31" s="693"/>
      <c r="Y31" s="693"/>
      <c r="Z31" s="693"/>
      <c r="AA31" s="693"/>
      <c r="AB31" s="693"/>
      <c r="AC31" s="693"/>
      <c r="AD31" s="693"/>
      <c r="AE31" s="693"/>
      <c r="AF31" s="693"/>
      <c r="AG31" s="693"/>
    </row>
    <row r="32" spans="1:33" ht="409.5" x14ac:dyDescent="0.35">
      <c r="A32" s="76">
        <f t="shared" ref="A32:A41" si="0">SUM(A31+1)</f>
        <v>13</v>
      </c>
      <c r="B32" s="77"/>
      <c r="C32" s="77" t="s">
        <v>68</v>
      </c>
      <c r="D32" s="78" t="s">
        <v>109</v>
      </c>
      <c r="E32" s="79" t="s">
        <v>110</v>
      </c>
      <c r="F32" s="77" t="s">
        <v>70</v>
      </c>
      <c r="G32" s="77">
        <v>1</v>
      </c>
      <c r="H32" s="80" t="s">
        <v>111</v>
      </c>
      <c r="I32" s="77">
        <v>1</v>
      </c>
      <c r="J32" s="77" t="s">
        <v>72</v>
      </c>
      <c r="K32" s="77" t="s">
        <v>73</v>
      </c>
      <c r="L32" s="77" t="s">
        <v>112</v>
      </c>
      <c r="M32" s="81">
        <v>2500000</v>
      </c>
      <c r="N32" s="82">
        <v>2500000</v>
      </c>
      <c r="O32" s="77" t="s">
        <v>75</v>
      </c>
      <c r="P32" s="77" t="s">
        <v>76</v>
      </c>
      <c r="Q32" s="77" t="s">
        <v>77</v>
      </c>
      <c r="S32" s="693"/>
      <c r="T32" s="693"/>
      <c r="U32" s="693"/>
      <c r="V32" s="693"/>
      <c r="W32" s="693"/>
      <c r="X32" s="693"/>
      <c r="Y32" s="693"/>
      <c r="Z32" s="693"/>
      <c r="AA32" s="693"/>
      <c r="AB32" s="693"/>
      <c r="AC32" s="693"/>
      <c r="AD32" s="693"/>
      <c r="AE32" s="693"/>
      <c r="AF32" s="693"/>
      <c r="AG32" s="693"/>
    </row>
    <row r="33" spans="1:33" ht="409.5" x14ac:dyDescent="0.35">
      <c r="A33" s="76">
        <f t="shared" si="0"/>
        <v>14</v>
      </c>
      <c r="B33" s="77"/>
      <c r="C33" s="77" t="s">
        <v>68</v>
      </c>
      <c r="D33" s="78" t="s">
        <v>109</v>
      </c>
      <c r="E33" s="79" t="s">
        <v>113</v>
      </c>
      <c r="F33" s="77" t="s">
        <v>70</v>
      </c>
      <c r="G33" s="77">
        <v>1</v>
      </c>
      <c r="H33" s="80" t="s">
        <v>111</v>
      </c>
      <c r="I33" s="77">
        <v>1</v>
      </c>
      <c r="J33" s="77" t="s">
        <v>72</v>
      </c>
      <c r="K33" s="77" t="s">
        <v>73</v>
      </c>
      <c r="L33" s="77" t="s">
        <v>114</v>
      </c>
      <c r="M33" s="81">
        <v>2500000</v>
      </c>
      <c r="N33" s="82">
        <v>2500000</v>
      </c>
      <c r="O33" s="77" t="s">
        <v>75</v>
      </c>
      <c r="P33" s="77" t="s">
        <v>76</v>
      </c>
      <c r="Q33" s="77" t="s">
        <v>77</v>
      </c>
      <c r="S33" s="693"/>
      <c r="T33" s="693"/>
      <c r="U33" s="693"/>
      <c r="V33" s="693"/>
      <c r="W33" s="693"/>
      <c r="X33" s="693"/>
      <c r="Y33" s="693"/>
      <c r="Z33" s="693"/>
      <c r="AA33" s="693"/>
      <c r="AB33" s="693"/>
      <c r="AC33" s="693"/>
      <c r="AD33" s="693"/>
      <c r="AE33" s="693"/>
      <c r="AF33" s="693"/>
      <c r="AG33" s="693"/>
    </row>
    <row r="34" spans="1:33" ht="120" x14ac:dyDescent="0.35">
      <c r="A34" s="76">
        <f t="shared" si="0"/>
        <v>15</v>
      </c>
      <c r="B34" s="77"/>
      <c r="C34" s="77" t="s">
        <v>68</v>
      </c>
      <c r="D34" s="78">
        <v>84131512</v>
      </c>
      <c r="E34" s="79" t="s">
        <v>115</v>
      </c>
      <c r="F34" s="77" t="s">
        <v>70</v>
      </c>
      <c r="G34" s="77">
        <v>1</v>
      </c>
      <c r="H34" s="80" t="s">
        <v>86</v>
      </c>
      <c r="I34" s="77">
        <v>12</v>
      </c>
      <c r="J34" s="77" t="s">
        <v>100</v>
      </c>
      <c r="K34" s="77" t="s">
        <v>73</v>
      </c>
      <c r="L34" s="77" t="s">
        <v>116</v>
      </c>
      <c r="M34" s="81">
        <v>8500000</v>
      </c>
      <c r="N34" s="82">
        <v>8500000</v>
      </c>
      <c r="O34" s="77" t="s">
        <v>75</v>
      </c>
      <c r="P34" s="77" t="s">
        <v>76</v>
      </c>
      <c r="Q34" s="77" t="s">
        <v>77</v>
      </c>
      <c r="S34" s="693"/>
      <c r="T34" s="693"/>
      <c r="U34" s="693"/>
      <c r="V34" s="693"/>
      <c r="W34" s="693"/>
      <c r="X34" s="693"/>
      <c r="Y34" s="693"/>
      <c r="Z34" s="693"/>
      <c r="AA34" s="693"/>
      <c r="AB34" s="693"/>
      <c r="AC34" s="693"/>
      <c r="AD34" s="693"/>
      <c r="AE34" s="693"/>
      <c r="AF34" s="693"/>
      <c r="AG34" s="693"/>
    </row>
    <row r="35" spans="1:33" ht="120" x14ac:dyDescent="0.35">
      <c r="A35" s="76">
        <f t="shared" si="0"/>
        <v>16</v>
      </c>
      <c r="B35" s="83"/>
      <c r="C35" s="77" t="s">
        <v>68</v>
      </c>
      <c r="D35" s="78">
        <v>81111820</v>
      </c>
      <c r="E35" s="79" t="s">
        <v>117</v>
      </c>
      <c r="F35" s="77" t="s">
        <v>70</v>
      </c>
      <c r="G35" s="77">
        <v>1</v>
      </c>
      <c r="H35" s="80" t="s">
        <v>97</v>
      </c>
      <c r="I35" s="77">
        <v>12</v>
      </c>
      <c r="J35" s="77" t="s">
        <v>118</v>
      </c>
      <c r="K35" s="77" t="s">
        <v>73</v>
      </c>
      <c r="L35" s="77" t="s">
        <v>103</v>
      </c>
      <c r="M35" s="81">
        <v>6800000</v>
      </c>
      <c r="N35" s="82">
        <v>6800000</v>
      </c>
      <c r="O35" s="77" t="s">
        <v>75</v>
      </c>
      <c r="P35" s="77" t="s">
        <v>76</v>
      </c>
      <c r="Q35" s="77" t="s">
        <v>77</v>
      </c>
      <c r="S35" s="693"/>
      <c r="T35" s="693"/>
      <c r="U35" s="693"/>
      <c r="V35" s="693"/>
      <c r="W35" s="693"/>
      <c r="X35" s="693"/>
      <c r="Y35" s="693"/>
      <c r="Z35" s="693"/>
      <c r="AA35" s="693"/>
      <c r="AB35" s="693"/>
      <c r="AC35" s="693"/>
      <c r="AD35" s="693"/>
      <c r="AE35" s="693"/>
      <c r="AF35" s="693"/>
      <c r="AG35" s="693"/>
    </row>
    <row r="36" spans="1:33" ht="120" x14ac:dyDescent="0.35">
      <c r="A36" s="76">
        <f t="shared" si="0"/>
        <v>17</v>
      </c>
      <c r="B36" s="77"/>
      <c r="C36" s="77" t="s">
        <v>119</v>
      </c>
      <c r="D36" s="78">
        <v>43211701</v>
      </c>
      <c r="E36" s="79" t="s">
        <v>120</v>
      </c>
      <c r="F36" s="77" t="s">
        <v>70</v>
      </c>
      <c r="G36" s="77">
        <v>1</v>
      </c>
      <c r="H36" s="80" t="s">
        <v>111</v>
      </c>
      <c r="I36" s="77">
        <v>1</v>
      </c>
      <c r="J36" s="77" t="s">
        <v>72</v>
      </c>
      <c r="K36" s="77" t="s">
        <v>73</v>
      </c>
      <c r="L36" s="77" t="s">
        <v>121</v>
      </c>
      <c r="M36" s="81">
        <v>23000000</v>
      </c>
      <c r="N36" s="82">
        <v>23000000</v>
      </c>
      <c r="O36" s="77" t="s">
        <v>75</v>
      </c>
      <c r="P36" s="77" t="s">
        <v>76</v>
      </c>
      <c r="Q36" s="77" t="s">
        <v>122</v>
      </c>
      <c r="S36" s="693"/>
      <c r="T36" s="693"/>
      <c r="U36" s="693"/>
      <c r="V36" s="693"/>
      <c r="W36" s="693"/>
      <c r="X36" s="693"/>
      <c r="Y36" s="693"/>
      <c r="Z36" s="693"/>
      <c r="AA36" s="693"/>
      <c r="AB36" s="693"/>
      <c r="AC36" s="693"/>
      <c r="AD36" s="693"/>
      <c r="AE36" s="693"/>
      <c r="AF36" s="693"/>
      <c r="AG36" s="693"/>
    </row>
    <row r="37" spans="1:33" ht="120" x14ac:dyDescent="0.35">
      <c r="A37" s="76">
        <f t="shared" si="0"/>
        <v>18</v>
      </c>
      <c r="B37" s="77"/>
      <c r="C37" s="77" t="s">
        <v>68</v>
      </c>
      <c r="D37" s="78">
        <v>44101706</v>
      </c>
      <c r="E37" s="79" t="s">
        <v>123</v>
      </c>
      <c r="F37" s="77" t="s">
        <v>70</v>
      </c>
      <c r="G37" s="77">
        <v>1</v>
      </c>
      <c r="H37" s="80" t="s">
        <v>124</v>
      </c>
      <c r="I37" s="77">
        <v>2</v>
      </c>
      <c r="J37" s="77" t="s">
        <v>72</v>
      </c>
      <c r="K37" s="77" t="s">
        <v>73</v>
      </c>
      <c r="L37" s="77" t="s">
        <v>125</v>
      </c>
      <c r="M37" s="81">
        <v>12000000</v>
      </c>
      <c r="N37" s="81">
        <v>12000000</v>
      </c>
      <c r="O37" s="77" t="s">
        <v>75</v>
      </c>
      <c r="P37" s="77" t="s">
        <v>76</v>
      </c>
      <c r="Q37" s="77" t="s">
        <v>77</v>
      </c>
      <c r="S37" s="693"/>
      <c r="T37" s="693"/>
      <c r="U37" s="693"/>
      <c r="V37" s="693"/>
      <c r="W37" s="693"/>
      <c r="X37" s="693"/>
      <c r="Y37" s="693"/>
      <c r="Z37" s="693"/>
      <c r="AA37" s="693"/>
      <c r="AB37" s="693"/>
      <c r="AC37" s="693"/>
      <c r="AD37" s="693"/>
      <c r="AE37" s="693"/>
      <c r="AF37" s="693"/>
      <c r="AG37" s="693"/>
    </row>
    <row r="38" spans="1:33" ht="120" x14ac:dyDescent="0.35">
      <c r="A38" s="76">
        <f t="shared" si="0"/>
        <v>19</v>
      </c>
      <c r="B38" s="77"/>
      <c r="C38" s="77" t="s">
        <v>68</v>
      </c>
      <c r="D38" s="78">
        <v>56120000</v>
      </c>
      <c r="E38" s="79" t="s">
        <v>126</v>
      </c>
      <c r="F38" s="77" t="s">
        <v>70</v>
      </c>
      <c r="G38" s="77">
        <v>1</v>
      </c>
      <c r="H38" s="80" t="s">
        <v>104</v>
      </c>
      <c r="I38" s="77">
        <v>2</v>
      </c>
      <c r="J38" s="77" t="s">
        <v>72</v>
      </c>
      <c r="K38" s="77" t="s">
        <v>73</v>
      </c>
      <c r="L38" s="77" t="s">
        <v>127</v>
      </c>
      <c r="M38" s="81">
        <v>22000000</v>
      </c>
      <c r="N38" s="82">
        <v>22000000</v>
      </c>
      <c r="O38" s="77" t="s">
        <v>75</v>
      </c>
      <c r="P38" s="77" t="s">
        <v>76</v>
      </c>
      <c r="Q38" s="77" t="s">
        <v>77</v>
      </c>
      <c r="S38" s="693"/>
      <c r="T38" s="693"/>
      <c r="U38" s="693"/>
      <c r="V38" s="693"/>
      <c r="W38" s="693"/>
      <c r="X38" s="693"/>
      <c r="Y38" s="693"/>
      <c r="Z38" s="693"/>
      <c r="AA38" s="693"/>
      <c r="AB38" s="693"/>
      <c r="AC38" s="693"/>
      <c r="AD38" s="693"/>
      <c r="AE38" s="693"/>
      <c r="AF38" s="693"/>
      <c r="AG38" s="693"/>
    </row>
    <row r="39" spans="1:33" ht="120" x14ac:dyDescent="0.35">
      <c r="A39" s="76">
        <f t="shared" si="0"/>
        <v>20</v>
      </c>
      <c r="B39" s="77"/>
      <c r="C39" s="77" t="s">
        <v>68</v>
      </c>
      <c r="D39" s="78" t="s">
        <v>128</v>
      </c>
      <c r="E39" s="79" t="s">
        <v>129</v>
      </c>
      <c r="F39" s="77" t="s">
        <v>70</v>
      </c>
      <c r="G39" s="77">
        <v>1</v>
      </c>
      <c r="H39" s="80" t="s">
        <v>71</v>
      </c>
      <c r="I39" s="77">
        <v>11</v>
      </c>
      <c r="J39" s="77" t="s">
        <v>100</v>
      </c>
      <c r="K39" s="77" t="s">
        <v>73</v>
      </c>
      <c r="L39" s="77" t="s">
        <v>103</v>
      </c>
      <c r="M39" s="81">
        <v>5000000</v>
      </c>
      <c r="N39" s="82">
        <v>5000000</v>
      </c>
      <c r="O39" s="77" t="s">
        <v>75</v>
      </c>
      <c r="P39" s="77" t="s">
        <v>76</v>
      </c>
      <c r="Q39" s="77" t="s">
        <v>77</v>
      </c>
      <c r="S39" s="693"/>
      <c r="T39" s="693"/>
      <c r="U39" s="693"/>
      <c r="V39" s="693"/>
      <c r="W39" s="693"/>
      <c r="X39" s="693"/>
      <c r="Y39" s="693"/>
      <c r="Z39" s="693"/>
      <c r="AA39" s="693"/>
      <c r="AB39" s="693"/>
      <c r="AC39" s="693"/>
      <c r="AD39" s="693"/>
      <c r="AE39" s="693"/>
      <c r="AF39" s="693"/>
      <c r="AG39" s="693"/>
    </row>
    <row r="40" spans="1:33" ht="150" x14ac:dyDescent="0.35">
      <c r="A40" s="690">
        <f t="shared" si="0"/>
        <v>21</v>
      </c>
      <c r="B40" s="77"/>
      <c r="C40" s="77" t="s">
        <v>68</v>
      </c>
      <c r="D40" s="78" t="s">
        <v>128</v>
      </c>
      <c r="E40" s="79" t="s">
        <v>130</v>
      </c>
      <c r="F40" s="77" t="s">
        <v>70</v>
      </c>
      <c r="G40" s="77">
        <v>1</v>
      </c>
      <c r="H40" s="80" t="s">
        <v>97</v>
      </c>
      <c r="I40" s="77">
        <v>11</v>
      </c>
      <c r="J40" s="77" t="s">
        <v>88</v>
      </c>
      <c r="K40" s="77" t="s">
        <v>73</v>
      </c>
      <c r="L40" s="77" t="s">
        <v>131</v>
      </c>
      <c r="M40" s="81">
        <v>145000000</v>
      </c>
      <c r="N40" s="82">
        <v>145000000</v>
      </c>
      <c r="O40" s="77" t="s">
        <v>75</v>
      </c>
      <c r="P40" s="77" t="s">
        <v>76</v>
      </c>
      <c r="Q40" s="77" t="s">
        <v>77</v>
      </c>
      <c r="S40" s="693"/>
      <c r="T40" s="693"/>
      <c r="U40" s="693"/>
      <c r="V40" s="693"/>
      <c r="W40" s="693"/>
      <c r="X40" s="693"/>
      <c r="Y40" s="693"/>
      <c r="Z40" s="693"/>
      <c r="AA40" s="693"/>
      <c r="AB40" s="693"/>
      <c r="AC40" s="693"/>
      <c r="AD40" s="693"/>
      <c r="AE40" s="693"/>
      <c r="AF40" s="693"/>
      <c r="AG40" s="693"/>
    </row>
    <row r="41" spans="1:33" ht="120" x14ac:dyDescent="0.35">
      <c r="A41" s="770">
        <f t="shared" si="0"/>
        <v>22</v>
      </c>
      <c r="B41" s="78"/>
      <c r="C41" s="77" t="s">
        <v>68</v>
      </c>
      <c r="D41" s="78" t="s">
        <v>132</v>
      </c>
      <c r="E41" s="79" t="s">
        <v>133</v>
      </c>
      <c r="F41" s="771" t="s">
        <v>70</v>
      </c>
      <c r="G41" s="771">
        <v>1</v>
      </c>
      <c r="H41" s="772" t="s">
        <v>97</v>
      </c>
      <c r="I41" s="773">
        <v>43570</v>
      </c>
      <c r="J41" s="771" t="s">
        <v>118</v>
      </c>
      <c r="K41" s="771" t="s">
        <v>73</v>
      </c>
      <c r="L41" s="771" t="s">
        <v>134</v>
      </c>
      <c r="M41" s="774"/>
      <c r="N41" s="775"/>
      <c r="O41" s="771" t="s">
        <v>75</v>
      </c>
      <c r="P41" s="771" t="s">
        <v>76</v>
      </c>
      <c r="Q41" s="771" t="s">
        <v>77</v>
      </c>
      <c r="S41" s="693"/>
      <c r="T41" s="693"/>
      <c r="U41" s="693"/>
      <c r="V41" s="693"/>
      <c r="W41" s="693"/>
      <c r="X41" s="693"/>
      <c r="Y41" s="693"/>
      <c r="Z41" s="693"/>
      <c r="AA41" s="693"/>
      <c r="AB41" s="693"/>
      <c r="AC41" s="693"/>
      <c r="AD41" s="693"/>
      <c r="AE41" s="693"/>
      <c r="AF41" s="693"/>
      <c r="AG41" s="693"/>
    </row>
    <row r="42" spans="1:33" ht="150" x14ac:dyDescent="0.35">
      <c r="A42" s="776"/>
      <c r="B42" s="88"/>
      <c r="C42" s="77" t="s">
        <v>135</v>
      </c>
      <c r="D42" s="78" t="s">
        <v>132</v>
      </c>
      <c r="E42" s="79" t="s">
        <v>133</v>
      </c>
      <c r="F42" s="77" t="s">
        <v>70</v>
      </c>
      <c r="G42" s="77">
        <v>1</v>
      </c>
      <c r="H42" s="80" t="s">
        <v>84</v>
      </c>
      <c r="I42" s="777">
        <v>9</v>
      </c>
      <c r="J42" s="77" t="s">
        <v>81</v>
      </c>
      <c r="K42" s="77" t="s">
        <v>136</v>
      </c>
      <c r="L42" s="77" t="s">
        <v>137</v>
      </c>
      <c r="M42" s="81">
        <v>290600000</v>
      </c>
      <c r="N42" s="82">
        <v>290600000</v>
      </c>
      <c r="O42" s="77" t="s">
        <v>75</v>
      </c>
      <c r="P42" s="77" t="s">
        <v>76</v>
      </c>
      <c r="Q42" s="77" t="s">
        <v>138</v>
      </c>
      <c r="S42" s="693"/>
      <c r="T42" s="693"/>
      <c r="U42" s="693"/>
      <c r="V42" s="693"/>
      <c r="W42" s="693"/>
      <c r="X42" s="693"/>
      <c r="Y42" s="693"/>
      <c r="Z42" s="693"/>
      <c r="AA42" s="693"/>
      <c r="AB42" s="693"/>
      <c r="AC42" s="693"/>
      <c r="AD42" s="693"/>
      <c r="AE42" s="693"/>
      <c r="AF42" s="693"/>
      <c r="AG42" s="693"/>
    </row>
    <row r="43" spans="1:33" ht="120" x14ac:dyDescent="0.35">
      <c r="A43" s="76">
        <f>SUM(A41+1)</f>
        <v>23</v>
      </c>
      <c r="B43" s="78"/>
      <c r="C43" s="77" t="s">
        <v>68</v>
      </c>
      <c r="D43" s="77" t="s">
        <v>139</v>
      </c>
      <c r="E43" s="79" t="s">
        <v>140</v>
      </c>
      <c r="F43" s="77" t="s">
        <v>70</v>
      </c>
      <c r="G43" s="77">
        <v>1</v>
      </c>
      <c r="H43" s="80" t="s">
        <v>111</v>
      </c>
      <c r="I43" s="77">
        <v>3</v>
      </c>
      <c r="J43" s="77" t="s">
        <v>100</v>
      </c>
      <c r="K43" s="77" t="s">
        <v>73</v>
      </c>
      <c r="L43" s="77" t="s">
        <v>141</v>
      </c>
      <c r="M43" s="82">
        <v>22000000</v>
      </c>
      <c r="N43" s="82">
        <v>22000000</v>
      </c>
      <c r="O43" s="77" t="s">
        <v>75</v>
      </c>
      <c r="P43" s="77" t="s">
        <v>76</v>
      </c>
      <c r="Q43" s="77" t="s">
        <v>77</v>
      </c>
      <c r="S43" s="693"/>
      <c r="T43" s="693"/>
      <c r="U43" s="693"/>
      <c r="V43" s="693"/>
      <c r="W43" s="693"/>
      <c r="X43" s="693"/>
      <c r="Y43" s="693"/>
      <c r="Z43" s="693"/>
      <c r="AA43" s="693"/>
      <c r="AB43" s="693"/>
      <c r="AC43" s="693"/>
      <c r="AD43" s="693"/>
      <c r="AE43" s="693"/>
      <c r="AF43" s="693"/>
      <c r="AG43" s="693"/>
    </row>
    <row r="44" spans="1:33" ht="150" x14ac:dyDescent="0.35">
      <c r="A44" s="76">
        <f>SUM(A43+1)</f>
        <v>24</v>
      </c>
      <c r="B44" s="88"/>
      <c r="C44" s="77" t="s">
        <v>142</v>
      </c>
      <c r="D44" s="77" t="s">
        <v>143</v>
      </c>
      <c r="E44" s="79" t="s">
        <v>144</v>
      </c>
      <c r="F44" s="77" t="s">
        <v>70</v>
      </c>
      <c r="G44" s="77">
        <v>1</v>
      </c>
      <c r="H44" s="80" t="s">
        <v>124</v>
      </c>
      <c r="I44" s="77">
        <v>1</v>
      </c>
      <c r="J44" s="77" t="s">
        <v>72</v>
      </c>
      <c r="K44" s="77" t="s">
        <v>73</v>
      </c>
      <c r="L44" s="77" t="s">
        <v>82</v>
      </c>
      <c r="M44" s="81">
        <v>3200000</v>
      </c>
      <c r="N44" s="82">
        <v>3200000</v>
      </c>
      <c r="O44" s="77" t="s">
        <v>75</v>
      </c>
      <c r="P44" s="77" t="s">
        <v>76</v>
      </c>
      <c r="Q44" s="77" t="s">
        <v>145</v>
      </c>
      <c r="S44" s="693"/>
      <c r="T44" s="693"/>
      <c r="U44" s="693"/>
      <c r="V44" s="693"/>
      <c r="W44" s="693"/>
      <c r="X44" s="693"/>
      <c r="Y44" s="693"/>
      <c r="Z44" s="693"/>
      <c r="AA44" s="693"/>
      <c r="AB44" s="693"/>
      <c r="AC44" s="693"/>
      <c r="AD44" s="693"/>
      <c r="AE44" s="693"/>
      <c r="AF44" s="693"/>
      <c r="AG44" s="693"/>
    </row>
    <row r="45" spans="1:33" s="693" customFormat="1" ht="180" x14ac:dyDescent="0.35">
      <c r="A45" s="690">
        <f>SUM(A44+1)</f>
        <v>25</v>
      </c>
      <c r="B45" s="78"/>
      <c r="C45" s="77" t="s">
        <v>146</v>
      </c>
      <c r="D45" s="77" t="s">
        <v>147</v>
      </c>
      <c r="E45" s="79" t="s">
        <v>148</v>
      </c>
      <c r="F45" s="778" t="s">
        <v>70</v>
      </c>
      <c r="G45" s="77">
        <v>1</v>
      </c>
      <c r="H45" s="80" t="s">
        <v>71</v>
      </c>
      <c r="I45" s="77">
        <v>10</v>
      </c>
      <c r="J45" s="778" t="s">
        <v>81</v>
      </c>
      <c r="K45" s="77" t="s">
        <v>73</v>
      </c>
      <c r="L45" s="77" t="s">
        <v>149</v>
      </c>
      <c r="M45" s="89">
        <v>17100000</v>
      </c>
      <c r="N45" s="89">
        <v>17100000</v>
      </c>
      <c r="O45" s="778" t="s">
        <v>75</v>
      </c>
      <c r="P45" s="77" t="s">
        <v>76</v>
      </c>
      <c r="Q45" s="77" t="s">
        <v>150</v>
      </c>
      <c r="R45" s="94"/>
    </row>
    <row r="46" spans="1:33" ht="120" x14ac:dyDescent="0.35">
      <c r="A46" s="76">
        <f>SUM(A45+1)</f>
        <v>26</v>
      </c>
      <c r="B46" s="77"/>
      <c r="C46" s="77" t="s">
        <v>146</v>
      </c>
      <c r="D46" s="77">
        <v>85122201</v>
      </c>
      <c r="E46" s="79" t="s">
        <v>151</v>
      </c>
      <c r="F46" s="77" t="s">
        <v>70</v>
      </c>
      <c r="G46" s="77">
        <v>1</v>
      </c>
      <c r="H46" s="80" t="s">
        <v>71</v>
      </c>
      <c r="I46" s="77">
        <v>10</v>
      </c>
      <c r="J46" s="77" t="s">
        <v>100</v>
      </c>
      <c r="K46" s="77" t="s">
        <v>73</v>
      </c>
      <c r="L46" s="77" t="s">
        <v>149</v>
      </c>
      <c r="M46" s="81">
        <v>12000000</v>
      </c>
      <c r="N46" s="89">
        <v>12000000</v>
      </c>
      <c r="O46" s="77" t="s">
        <v>75</v>
      </c>
      <c r="P46" s="77" t="s">
        <v>76</v>
      </c>
      <c r="Q46" s="77" t="s">
        <v>150</v>
      </c>
      <c r="S46" s="693"/>
      <c r="T46" s="693"/>
      <c r="U46" s="693"/>
      <c r="V46" s="693"/>
      <c r="W46" s="693"/>
      <c r="X46" s="693"/>
      <c r="Y46" s="693"/>
      <c r="Z46" s="693"/>
      <c r="AA46" s="693"/>
      <c r="AB46" s="693"/>
      <c r="AC46" s="693"/>
      <c r="AD46" s="693"/>
      <c r="AE46" s="693"/>
      <c r="AF46" s="693"/>
      <c r="AG46" s="693"/>
    </row>
    <row r="47" spans="1:33" ht="120" x14ac:dyDescent="0.35">
      <c r="A47" s="76">
        <f>SUM(A46+1)</f>
        <v>27</v>
      </c>
      <c r="B47" s="77"/>
      <c r="C47" s="77" t="s">
        <v>146</v>
      </c>
      <c r="D47" s="77">
        <v>78111803</v>
      </c>
      <c r="E47" s="79" t="s">
        <v>152</v>
      </c>
      <c r="F47" s="77" t="s">
        <v>70</v>
      </c>
      <c r="G47" s="77">
        <v>1</v>
      </c>
      <c r="H47" s="80" t="s">
        <v>111</v>
      </c>
      <c r="I47" s="77">
        <v>7</v>
      </c>
      <c r="J47" s="77" t="s">
        <v>100</v>
      </c>
      <c r="K47" s="77" t="s">
        <v>73</v>
      </c>
      <c r="L47" s="77" t="s">
        <v>153</v>
      </c>
      <c r="M47" s="81">
        <v>20000000</v>
      </c>
      <c r="N47" s="89">
        <v>20000000</v>
      </c>
      <c r="O47" s="77" t="s">
        <v>75</v>
      </c>
      <c r="P47" s="77" t="s">
        <v>76</v>
      </c>
      <c r="Q47" s="77" t="s">
        <v>150</v>
      </c>
      <c r="S47" s="693"/>
      <c r="T47" s="693"/>
      <c r="U47" s="693"/>
      <c r="V47" s="693"/>
      <c r="W47" s="693"/>
      <c r="X47" s="693"/>
      <c r="Y47" s="693"/>
      <c r="Z47" s="693"/>
      <c r="AA47" s="693"/>
      <c r="AB47" s="693"/>
      <c r="AC47" s="693"/>
      <c r="AD47" s="693"/>
      <c r="AE47" s="693"/>
      <c r="AF47" s="693"/>
      <c r="AG47" s="693"/>
    </row>
    <row r="48" spans="1:33" ht="120" x14ac:dyDescent="0.35">
      <c r="A48" s="76">
        <f t="shared" ref="A48:A111" si="1">SUM(A47+1)</f>
        <v>28</v>
      </c>
      <c r="B48" s="77"/>
      <c r="C48" s="77" t="s">
        <v>146</v>
      </c>
      <c r="D48" s="77" t="s">
        <v>154</v>
      </c>
      <c r="E48" s="79" t="s">
        <v>155</v>
      </c>
      <c r="F48" s="77" t="s">
        <v>70</v>
      </c>
      <c r="G48" s="77">
        <v>1</v>
      </c>
      <c r="H48" s="80" t="s">
        <v>93</v>
      </c>
      <c r="I48" s="77">
        <v>1</v>
      </c>
      <c r="J48" s="77" t="s">
        <v>100</v>
      </c>
      <c r="K48" s="77" t="s">
        <v>73</v>
      </c>
      <c r="L48" s="77" t="s">
        <v>153</v>
      </c>
      <c r="M48" s="81">
        <v>18000000</v>
      </c>
      <c r="N48" s="82">
        <v>18000000</v>
      </c>
      <c r="O48" s="77" t="s">
        <v>75</v>
      </c>
      <c r="P48" s="77" t="s">
        <v>76</v>
      </c>
      <c r="Q48" s="77" t="s">
        <v>150</v>
      </c>
      <c r="S48" s="693"/>
      <c r="T48" s="693"/>
      <c r="U48" s="693"/>
      <c r="V48" s="693"/>
      <c r="W48" s="693"/>
      <c r="X48" s="693"/>
      <c r="Y48" s="693"/>
      <c r="Z48" s="693"/>
      <c r="AA48" s="693"/>
      <c r="AB48" s="693"/>
      <c r="AC48" s="693"/>
      <c r="AD48" s="693"/>
      <c r="AE48" s="693"/>
      <c r="AF48" s="693"/>
      <c r="AG48" s="693"/>
    </row>
    <row r="49" spans="1:33" ht="120" x14ac:dyDescent="0.35">
      <c r="A49" s="694">
        <f t="shared" si="1"/>
        <v>29</v>
      </c>
      <c r="B49" s="771"/>
      <c r="C49" s="771" t="s">
        <v>119</v>
      </c>
      <c r="D49" s="771">
        <v>81112502</v>
      </c>
      <c r="E49" s="779" t="s">
        <v>156</v>
      </c>
      <c r="F49" s="771" t="s">
        <v>70</v>
      </c>
      <c r="G49" s="771">
        <v>1</v>
      </c>
      <c r="H49" s="772" t="s">
        <v>157</v>
      </c>
      <c r="I49" s="771">
        <v>13</v>
      </c>
      <c r="J49" s="771" t="s">
        <v>81</v>
      </c>
      <c r="K49" s="771" t="s">
        <v>73</v>
      </c>
      <c r="L49" s="771" t="s">
        <v>158</v>
      </c>
      <c r="M49" s="775"/>
      <c r="N49" s="775"/>
      <c r="O49" s="771" t="s">
        <v>90</v>
      </c>
      <c r="P49" s="77" t="s">
        <v>91</v>
      </c>
      <c r="Q49" s="771" t="s">
        <v>122</v>
      </c>
      <c r="S49" s="693"/>
      <c r="T49" s="693"/>
      <c r="U49" s="693"/>
      <c r="V49" s="693"/>
      <c r="W49" s="693"/>
      <c r="X49" s="693"/>
      <c r="Y49" s="693"/>
      <c r="Z49" s="693"/>
      <c r="AA49" s="693"/>
      <c r="AB49" s="693"/>
      <c r="AC49" s="693"/>
      <c r="AD49" s="693"/>
      <c r="AE49" s="693"/>
      <c r="AF49" s="693"/>
      <c r="AG49" s="693"/>
    </row>
    <row r="50" spans="1:33" ht="120" x14ac:dyDescent="0.35">
      <c r="A50" s="76">
        <f t="shared" si="1"/>
        <v>30</v>
      </c>
      <c r="B50" s="77"/>
      <c r="C50" s="77" t="s">
        <v>119</v>
      </c>
      <c r="D50" s="77">
        <v>43211507</v>
      </c>
      <c r="E50" s="79" t="s">
        <v>159</v>
      </c>
      <c r="F50" s="77" t="s">
        <v>70</v>
      </c>
      <c r="G50" s="77">
        <v>1</v>
      </c>
      <c r="H50" s="80" t="s">
        <v>80</v>
      </c>
      <c r="I50" s="77">
        <v>2</v>
      </c>
      <c r="J50" s="77" t="s">
        <v>81</v>
      </c>
      <c r="K50" s="77" t="s">
        <v>73</v>
      </c>
      <c r="L50" s="77" t="s">
        <v>121</v>
      </c>
      <c r="M50" s="82">
        <v>80000000</v>
      </c>
      <c r="N50" s="82">
        <v>80000000</v>
      </c>
      <c r="O50" s="77" t="s">
        <v>75</v>
      </c>
      <c r="P50" s="77" t="s">
        <v>76</v>
      </c>
      <c r="Q50" s="77" t="s">
        <v>122</v>
      </c>
      <c r="S50" s="693"/>
      <c r="T50" s="693"/>
      <c r="U50" s="693"/>
      <c r="V50" s="693"/>
      <c r="W50" s="693"/>
      <c r="X50" s="693"/>
      <c r="Y50" s="693"/>
      <c r="Z50" s="693"/>
      <c r="AA50" s="693"/>
      <c r="AB50" s="693"/>
      <c r="AC50" s="693"/>
      <c r="AD50" s="693"/>
      <c r="AE50" s="693"/>
      <c r="AF50" s="693"/>
      <c r="AG50" s="693"/>
    </row>
    <row r="51" spans="1:33" ht="150" x14ac:dyDescent="0.35">
      <c r="A51" s="694">
        <f t="shared" si="1"/>
        <v>31</v>
      </c>
      <c r="B51" s="771"/>
      <c r="C51" s="771" t="s">
        <v>119</v>
      </c>
      <c r="D51" s="771">
        <v>81112006</v>
      </c>
      <c r="E51" s="779" t="s">
        <v>160</v>
      </c>
      <c r="F51" s="771" t="s">
        <v>70</v>
      </c>
      <c r="G51" s="771">
        <v>1</v>
      </c>
      <c r="H51" s="772" t="s">
        <v>71</v>
      </c>
      <c r="I51" s="771">
        <v>12</v>
      </c>
      <c r="J51" s="771" t="s">
        <v>100</v>
      </c>
      <c r="K51" s="771" t="s">
        <v>73</v>
      </c>
      <c r="L51" s="771" t="s">
        <v>158</v>
      </c>
      <c r="M51" s="774"/>
      <c r="N51" s="775"/>
      <c r="O51" s="771" t="s">
        <v>75</v>
      </c>
      <c r="P51" s="77" t="s">
        <v>76</v>
      </c>
      <c r="Q51" s="771" t="s">
        <v>122</v>
      </c>
      <c r="S51" s="693"/>
      <c r="T51" s="693"/>
      <c r="U51" s="693"/>
      <c r="V51" s="693"/>
      <c r="W51" s="693"/>
      <c r="X51" s="693"/>
      <c r="Y51" s="693"/>
      <c r="Z51" s="693"/>
      <c r="AA51" s="693"/>
      <c r="AB51" s="693"/>
      <c r="AC51" s="693"/>
      <c r="AD51" s="693"/>
      <c r="AE51" s="693"/>
      <c r="AF51" s="693"/>
      <c r="AG51" s="693"/>
    </row>
    <row r="52" spans="1:33" ht="120" x14ac:dyDescent="0.35">
      <c r="A52" s="76">
        <f t="shared" si="1"/>
        <v>32</v>
      </c>
      <c r="B52" s="77"/>
      <c r="C52" s="77" t="s">
        <v>161</v>
      </c>
      <c r="D52" s="77">
        <v>32101617</v>
      </c>
      <c r="E52" s="79" t="s">
        <v>162</v>
      </c>
      <c r="F52" s="77" t="s">
        <v>70</v>
      </c>
      <c r="G52" s="77">
        <v>1</v>
      </c>
      <c r="H52" s="80" t="s">
        <v>86</v>
      </c>
      <c r="I52" s="77">
        <v>12</v>
      </c>
      <c r="J52" s="77" t="s">
        <v>100</v>
      </c>
      <c r="K52" s="77" t="s">
        <v>73</v>
      </c>
      <c r="L52" s="77" t="s">
        <v>121</v>
      </c>
      <c r="M52" s="81">
        <v>5000000</v>
      </c>
      <c r="N52" s="82">
        <v>5000000</v>
      </c>
      <c r="O52" s="77" t="s">
        <v>75</v>
      </c>
      <c r="P52" s="77" t="s">
        <v>76</v>
      </c>
      <c r="Q52" s="77" t="s">
        <v>163</v>
      </c>
      <c r="S52" s="693"/>
      <c r="T52" s="693"/>
      <c r="U52" s="693"/>
      <c r="V52" s="693"/>
      <c r="W52" s="693"/>
      <c r="X52" s="693"/>
      <c r="Y52" s="693"/>
      <c r="Z52" s="693"/>
      <c r="AA52" s="693"/>
      <c r="AB52" s="693"/>
      <c r="AC52" s="693"/>
      <c r="AD52" s="693"/>
      <c r="AE52" s="693"/>
      <c r="AF52" s="693"/>
      <c r="AG52" s="693"/>
    </row>
    <row r="53" spans="1:33" ht="120" x14ac:dyDescent="0.35">
      <c r="A53" s="76">
        <v>33</v>
      </c>
      <c r="B53" s="77"/>
      <c r="C53" s="77" t="s">
        <v>164</v>
      </c>
      <c r="D53" s="77">
        <v>81100000</v>
      </c>
      <c r="E53" s="79" t="s">
        <v>165</v>
      </c>
      <c r="F53" s="77" t="s">
        <v>70</v>
      </c>
      <c r="G53" s="77">
        <v>1</v>
      </c>
      <c r="H53" s="80" t="s">
        <v>93</v>
      </c>
      <c r="I53" s="77">
        <v>12</v>
      </c>
      <c r="J53" s="77" t="s">
        <v>100</v>
      </c>
      <c r="K53" s="77" t="s">
        <v>73</v>
      </c>
      <c r="L53" s="77" t="s">
        <v>158</v>
      </c>
      <c r="M53" s="81">
        <v>5900000</v>
      </c>
      <c r="N53" s="82">
        <v>5900000</v>
      </c>
      <c r="O53" s="77" t="s">
        <v>75</v>
      </c>
      <c r="P53" s="77" t="s">
        <v>76</v>
      </c>
      <c r="Q53" s="77" t="s">
        <v>166</v>
      </c>
      <c r="S53" s="693"/>
      <c r="T53" s="693"/>
      <c r="U53" s="693"/>
      <c r="V53" s="693"/>
      <c r="W53" s="693"/>
      <c r="X53" s="693"/>
      <c r="Y53" s="693"/>
      <c r="Z53" s="693"/>
      <c r="AA53" s="693"/>
      <c r="AB53" s="693"/>
      <c r="AC53" s="693"/>
      <c r="AD53" s="693"/>
      <c r="AE53" s="693"/>
      <c r="AF53" s="693"/>
      <c r="AG53" s="693"/>
    </row>
    <row r="54" spans="1:33" ht="150" x14ac:dyDescent="0.35">
      <c r="A54" s="76">
        <f t="shared" si="1"/>
        <v>34</v>
      </c>
      <c r="B54" s="771"/>
      <c r="C54" s="771" t="s">
        <v>164</v>
      </c>
      <c r="D54" s="771" t="s">
        <v>167</v>
      </c>
      <c r="E54" s="779" t="s">
        <v>168</v>
      </c>
      <c r="F54" s="771" t="s">
        <v>70</v>
      </c>
      <c r="G54" s="771">
        <v>1</v>
      </c>
      <c r="H54" s="772" t="s">
        <v>97</v>
      </c>
      <c r="I54" s="771">
        <v>12</v>
      </c>
      <c r="J54" s="771" t="s">
        <v>100</v>
      </c>
      <c r="K54" s="771" t="s">
        <v>73</v>
      </c>
      <c r="L54" s="771" t="s">
        <v>169</v>
      </c>
      <c r="M54" s="774"/>
      <c r="N54" s="775"/>
      <c r="O54" s="771" t="s">
        <v>75</v>
      </c>
      <c r="P54" s="771" t="s">
        <v>76</v>
      </c>
      <c r="Q54" s="771" t="s">
        <v>166</v>
      </c>
      <c r="S54" s="693"/>
      <c r="T54" s="693"/>
      <c r="U54" s="693"/>
      <c r="V54" s="693"/>
      <c r="W54" s="693"/>
      <c r="X54" s="693"/>
      <c r="Y54" s="693"/>
      <c r="Z54" s="693"/>
      <c r="AA54" s="693"/>
      <c r="AB54" s="693"/>
      <c r="AC54" s="693"/>
      <c r="AD54" s="693"/>
      <c r="AE54" s="693"/>
      <c r="AF54" s="693"/>
      <c r="AG54" s="693"/>
    </row>
    <row r="55" spans="1:33" ht="120" x14ac:dyDescent="0.35">
      <c r="A55" s="76">
        <f t="shared" si="1"/>
        <v>35</v>
      </c>
      <c r="B55" s="77"/>
      <c r="C55" s="77" t="s">
        <v>68</v>
      </c>
      <c r="D55" s="77">
        <v>80141623</v>
      </c>
      <c r="E55" s="90" t="s">
        <v>170</v>
      </c>
      <c r="F55" s="77" t="s">
        <v>70</v>
      </c>
      <c r="G55" s="77">
        <v>1</v>
      </c>
      <c r="H55" s="80" t="s">
        <v>84</v>
      </c>
      <c r="I55" s="77">
        <v>11</v>
      </c>
      <c r="J55" s="77" t="s">
        <v>118</v>
      </c>
      <c r="K55" s="77" t="s">
        <v>73</v>
      </c>
      <c r="L55" s="77" t="s">
        <v>171</v>
      </c>
      <c r="M55" s="81">
        <v>2000000</v>
      </c>
      <c r="N55" s="82">
        <v>2000000</v>
      </c>
      <c r="O55" s="77" t="s">
        <v>75</v>
      </c>
      <c r="P55" s="77" t="s">
        <v>76</v>
      </c>
      <c r="Q55" s="77" t="s">
        <v>77</v>
      </c>
      <c r="S55" s="693"/>
      <c r="T55" s="693"/>
      <c r="U55" s="693"/>
      <c r="V55" s="693"/>
      <c r="W55" s="693"/>
      <c r="X55" s="693"/>
      <c r="Y55" s="693"/>
      <c r="Z55" s="693"/>
      <c r="AA55" s="693"/>
      <c r="AB55" s="693"/>
      <c r="AC55" s="693"/>
      <c r="AD55" s="693"/>
      <c r="AE55" s="693"/>
      <c r="AF55" s="693"/>
      <c r="AG55" s="693"/>
    </row>
    <row r="56" spans="1:33" ht="120" x14ac:dyDescent="0.35">
      <c r="A56" s="76">
        <f t="shared" si="1"/>
        <v>36</v>
      </c>
      <c r="B56" s="77"/>
      <c r="C56" s="77" t="s">
        <v>68</v>
      </c>
      <c r="D56" s="77" t="s">
        <v>172</v>
      </c>
      <c r="E56" s="79" t="s">
        <v>173</v>
      </c>
      <c r="F56" s="77" t="s">
        <v>70</v>
      </c>
      <c r="G56" s="77">
        <v>1</v>
      </c>
      <c r="H56" s="80" t="s">
        <v>71</v>
      </c>
      <c r="I56" s="77">
        <v>10</v>
      </c>
      <c r="J56" s="77" t="s">
        <v>100</v>
      </c>
      <c r="K56" s="77" t="s">
        <v>73</v>
      </c>
      <c r="L56" s="77" t="s">
        <v>174</v>
      </c>
      <c r="M56" s="81">
        <v>3500000</v>
      </c>
      <c r="N56" s="82">
        <v>3500000</v>
      </c>
      <c r="O56" s="77" t="s">
        <v>75</v>
      </c>
      <c r="P56" s="77" t="s">
        <v>76</v>
      </c>
      <c r="Q56" s="77" t="s">
        <v>77</v>
      </c>
      <c r="S56" s="693"/>
      <c r="T56" s="693"/>
      <c r="U56" s="693"/>
      <c r="V56" s="693"/>
      <c r="W56" s="693"/>
      <c r="X56" s="693"/>
      <c r="Y56" s="693"/>
      <c r="Z56" s="693"/>
      <c r="AA56" s="693"/>
      <c r="AB56" s="693"/>
      <c r="AC56" s="693"/>
      <c r="AD56" s="693"/>
      <c r="AE56" s="693"/>
      <c r="AF56" s="693"/>
      <c r="AG56" s="693"/>
    </row>
    <row r="57" spans="1:33" ht="120" x14ac:dyDescent="0.35">
      <c r="A57" s="76">
        <f t="shared" si="1"/>
        <v>37</v>
      </c>
      <c r="B57" s="77"/>
      <c r="C57" s="77" t="s">
        <v>68</v>
      </c>
      <c r="D57" s="77" t="s">
        <v>175</v>
      </c>
      <c r="E57" s="79" t="s">
        <v>176</v>
      </c>
      <c r="F57" s="77" t="s">
        <v>70</v>
      </c>
      <c r="G57" s="77">
        <v>1</v>
      </c>
      <c r="H57" s="80" t="s">
        <v>84</v>
      </c>
      <c r="I57" s="77">
        <v>2</v>
      </c>
      <c r="J57" s="77" t="s">
        <v>72</v>
      </c>
      <c r="K57" s="77" t="s">
        <v>73</v>
      </c>
      <c r="L57" s="77" t="s">
        <v>177</v>
      </c>
      <c r="M57" s="81">
        <v>6000000</v>
      </c>
      <c r="N57" s="82">
        <v>6000000</v>
      </c>
      <c r="O57" s="77" t="s">
        <v>75</v>
      </c>
      <c r="P57" s="77" t="s">
        <v>76</v>
      </c>
      <c r="Q57" s="77" t="s">
        <v>77</v>
      </c>
      <c r="S57" s="693"/>
      <c r="T57" s="693"/>
      <c r="U57" s="693"/>
      <c r="V57" s="693"/>
      <c r="W57" s="693"/>
      <c r="X57" s="693"/>
      <c r="Y57" s="693"/>
      <c r="Z57" s="693"/>
      <c r="AA57" s="693"/>
      <c r="AB57" s="693"/>
      <c r="AC57" s="693"/>
      <c r="AD57" s="693"/>
      <c r="AE57" s="693"/>
      <c r="AF57" s="693"/>
      <c r="AG57" s="693"/>
    </row>
    <row r="58" spans="1:33" ht="120" x14ac:dyDescent="0.35">
      <c r="A58" s="76">
        <f t="shared" si="1"/>
        <v>38</v>
      </c>
      <c r="B58" s="77"/>
      <c r="C58" s="77" t="s">
        <v>68</v>
      </c>
      <c r="D58" s="78" t="s">
        <v>178</v>
      </c>
      <c r="E58" s="79" t="s">
        <v>179</v>
      </c>
      <c r="F58" s="77" t="s">
        <v>70</v>
      </c>
      <c r="G58" s="77">
        <v>1</v>
      </c>
      <c r="H58" s="80" t="s">
        <v>84</v>
      </c>
      <c r="I58" s="77">
        <v>2</v>
      </c>
      <c r="J58" s="77" t="s">
        <v>72</v>
      </c>
      <c r="K58" s="77" t="s">
        <v>73</v>
      </c>
      <c r="L58" s="77" t="s">
        <v>127</v>
      </c>
      <c r="M58" s="81">
        <v>22000000</v>
      </c>
      <c r="N58" s="82">
        <v>22000000</v>
      </c>
      <c r="O58" s="77" t="s">
        <v>75</v>
      </c>
      <c r="P58" s="77" t="s">
        <v>76</v>
      </c>
      <c r="Q58" s="77" t="s">
        <v>77</v>
      </c>
      <c r="S58" s="693"/>
      <c r="T58" s="693"/>
      <c r="U58" s="693"/>
      <c r="V58" s="693"/>
      <c r="W58" s="693"/>
      <c r="X58" s="693"/>
      <c r="Y58" s="693"/>
      <c r="Z58" s="693"/>
      <c r="AA58" s="693"/>
      <c r="AB58" s="693"/>
      <c r="AC58" s="693"/>
      <c r="AD58" s="693"/>
      <c r="AE58" s="693"/>
      <c r="AF58" s="693"/>
      <c r="AG58" s="693"/>
    </row>
    <row r="59" spans="1:33" ht="120" x14ac:dyDescent="0.35">
      <c r="A59" s="76">
        <f t="shared" si="1"/>
        <v>39</v>
      </c>
      <c r="B59" s="77"/>
      <c r="C59" s="77" t="s">
        <v>68</v>
      </c>
      <c r="D59" s="77">
        <v>24112700</v>
      </c>
      <c r="E59" s="79" t="s">
        <v>180</v>
      </c>
      <c r="F59" s="77" t="s">
        <v>70</v>
      </c>
      <c r="G59" s="77">
        <v>1</v>
      </c>
      <c r="H59" s="80" t="s">
        <v>71</v>
      </c>
      <c r="I59" s="77">
        <v>2</v>
      </c>
      <c r="J59" s="77" t="s">
        <v>72</v>
      </c>
      <c r="K59" s="77" t="s">
        <v>73</v>
      </c>
      <c r="L59" s="77" t="s">
        <v>177</v>
      </c>
      <c r="M59" s="81">
        <v>3000000</v>
      </c>
      <c r="N59" s="81">
        <v>3000000</v>
      </c>
      <c r="O59" s="77" t="s">
        <v>75</v>
      </c>
      <c r="P59" s="77" t="s">
        <v>76</v>
      </c>
      <c r="Q59" s="77" t="s">
        <v>77</v>
      </c>
      <c r="S59" s="693"/>
      <c r="T59" s="693"/>
      <c r="U59" s="693"/>
      <c r="V59" s="693"/>
      <c r="W59" s="693"/>
      <c r="X59" s="693"/>
      <c r="Y59" s="693"/>
      <c r="Z59" s="693"/>
      <c r="AA59" s="693"/>
      <c r="AB59" s="693"/>
      <c r="AC59" s="693"/>
      <c r="AD59" s="693"/>
      <c r="AE59" s="693"/>
      <c r="AF59" s="693"/>
      <c r="AG59" s="693"/>
    </row>
    <row r="60" spans="1:33" ht="180" x14ac:dyDescent="0.35">
      <c r="A60" s="76">
        <v>40</v>
      </c>
      <c r="B60" s="91"/>
      <c r="C60" s="77" t="s">
        <v>146</v>
      </c>
      <c r="D60" s="78" t="s">
        <v>181</v>
      </c>
      <c r="E60" s="79" t="s">
        <v>182</v>
      </c>
      <c r="F60" s="77" t="s">
        <v>70</v>
      </c>
      <c r="G60" s="77">
        <v>1</v>
      </c>
      <c r="H60" s="80" t="s">
        <v>86</v>
      </c>
      <c r="I60" s="77">
        <v>1</v>
      </c>
      <c r="J60" s="77" t="s">
        <v>72</v>
      </c>
      <c r="K60" s="77" t="s">
        <v>73</v>
      </c>
      <c r="L60" s="77" t="s">
        <v>82</v>
      </c>
      <c r="M60" s="89">
        <v>1500000</v>
      </c>
      <c r="N60" s="92">
        <v>1500000</v>
      </c>
      <c r="O60" s="77" t="s">
        <v>75</v>
      </c>
      <c r="P60" s="77" t="s">
        <v>76</v>
      </c>
      <c r="Q60" s="83" t="s">
        <v>150</v>
      </c>
      <c r="S60" s="693"/>
      <c r="T60" s="693"/>
      <c r="U60" s="693"/>
      <c r="V60" s="693"/>
      <c r="W60" s="693"/>
      <c r="X60" s="693"/>
      <c r="Y60" s="693"/>
      <c r="Z60" s="693"/>
      <c r="AA60" s="693"/>
      <c r="AB60" s="693"/>
      <c r="AC60" s="693"/>
      <c r="AD60" s="693"/>
      <c r="AE60" s="693"/>
      <c r="AF60" s="693"/>
      <c r="AG60" s="693"/>
    </row>
    <row r="61" spans="1:33" ht="120" x14ac:dyDescent="0.35">
      <c r="A61" s="76">
        <f t="shared" si="1"/>
        <v>41</v>
      </c>
      <c r="B61" s="77"/>
      <c r="C61" s="77" t="s">
        <v>146</v>
      </c>
      <c r="D61" s="78" t="s">
        <v>183</v>
      </c>
      <c r="E61" s="79" t="s">
        <v>184</v>
      </c>
      <c r="F61" s="77" t="s">
        <v>70</v>
      </c>
      <c r="G61" s="77">
        <v>1</v>
      </c>
      <c r="H61" s="80" t="s">
        <v>71</v>
      </c>
      <c r="I61" s="77">
        <v>11.5</v>
      </c>
      <c r="J61" s="77" t="s">
        <v>72</v>
      </c>
      <c r="K61" s="77" t="s">
        <v>73</v>
      </c>
      <c r="L61" s="77" t="s">
        <v>174</v>
      </c>
      <c r="M61" s="89">
        <v>2500000</v>
      </c>
      <c r="N61" s="92">
        <v>2500000</v>
      </c>
      <c r="O61" s="77" t="s">
        <v>75</v>
      </c>
      <c r="P61" s="77" t="s">
        <v>76</v>
      </c>
      <c r="Q61" s="83" t="s">
        <v>150</v>
      </c>
      <c r="S61" s="693"/>
      <c r="T61" s="693"/>
      <c r="U61" s="693"/>
      <c r="V61" s="693"/>
      <c r="W61" s="693"/>
      <c r="X61" s="693"/>
      <c r="Y61" s="693"/>
      <c r="Z61" s="693"/>
      <c r="AA61" s="693"/>
      <c r="AB61" s="693"/>
      <c r="AC61" s="693"/>
      <c r="AD61" s="693"/>
      <c r="AE61" s="693"/>
      <c r="AF61" s="693"/>
      <c r="AG61" s="693"/>
    </row>
    <row r="62" spans="1:33" ht="120" x14ac:dyDescent="0.35">
      <c r="A62" s="76">
        <f t="shared" si="1"/>
        <v>42</v>
      </c>
      <c r="B62" s="77"/>
      <c r="C62" s="77" t="s">
        <v>68</v>
      </c>
      <c r="D62" s="78" t="s">
        <v>185</v>
      </c>
      <c r="E62" s="79" t="s">
        <v>186</v>
      </c>
      <c r="F62" s="77" t="s">
        <v>70</v>
      </c>
      <c r="G62" s="77">
        <v>1</v>
      </c>
      <c r="H62" s="80" t="s">
        <v>104</v>
      </c>
      <c r="I62" s="77">
        <v>2</v>
      </c>
      <c r="J62" s="77" t="s">
        <v>72</v>
      </c>
      <c r="K62" s="77" t="s">
        <v>73</v>
      </c>
      <c r="L62" s="77" t="s">
        <v>187</v>
      </c>
      <c r="M62" s="81">
        <v>4000000</v>
      </c>
      <c r="N62" s="81">
        <v>4000000</v>
      </c>
      <c r="O62" s="77" t="s">
        <v>75</v>
      </c>
      <c r="P62" s="77" t="s">
        <v>76</v>
      </c>
      <c r="Q62" s="77" t="s">
        <v>77</v>
      </c>
      <c r="S62" s="693"/>
      <c r="T62" s="693"/>
      <c r="U62" s="693"/>
      <c r="V62" s="693"/>
      <c r="W62" s="693"/>
      <c r="X62" s="693"/>
      <c r="Y62" s="693"/>
      <c r="Z62" s="693"/>
      <c r="AA62" s="693"/>
      <c r="AB62" s="693"/>
      <c r="AC62" s="693"/>
      <c r="AD62" s="693"/>
      <c r="AE62" s="693"/>
      <c r="AF62" s="693"/>
      <c r="AG62" s="693"/>
    </row>
    <row r="63" spans="1:33" ht="150" x14ac:dyDescent="0.35">
      <c r="A63" s="76">
        <f t="shared" si="1"/>
        <v>43</v>
      </c>
      <c r="B63" s="771"/>
      <c r="C63" s="771" t="s">
        <v>68</v>
      </c>
      <c r="D63" s="771">
        <v>26111601</v>
      </c>
      <c r="E63" s="779" t="s">
        <v>188</v>
      </c>
      <c r="F63" s="771" t="s">
        <v>70</v>
      </c>
      <c r="G63" s="771">
        <v>1</v>
      </c>
      <c r="H63" s="771" t="s">
        <v>71</v>
      </c>
      <c r="I63" s="771">
        <v>2</v>
      </c>
      <c r="J63" s="771" t="s">
        <v>88</v>
      </c>
      <c r="K63" s="771" t="s">
        <v>73</v>
      </c>
      <c r="L63" s="771" t="s">
        <v>189</v>
      </c>
      <c r="M63" s="774"/>
      <c r="N63" s="774"/>
      <c r="O63" s="771" t="s">
        <v>75</v>
      </c>
      <c r="P63" s="771" t="s">
        <v>76</v>
      </c>
      <c r="Q63" s="771" t="s">
        <v>77</v>
      </c>
      <c r="S63" s="693"/>
      <c r="T63" s="693"/>
      <c r="U63" s="693"/>
      <c r="V63" s="693"/>
      <c r="W63" s="693"/>
      <c r="X63" s="693"/>
      <c r="Y63" s="693"/>
      <c r="Z63" s="693"/>
      <c r="AA63" s="693"/>
      <c r="AB63" s="693"/>
      <c r="AC63" s="693"/>
      <c r="AD63" s="693"/>
      <c r="AE63" s="693"/>
      <c r="AF63" s="693"/>
      <c r="AG63" s="693"/>
    </row>
    <row r="64" spans="1:33" ht="120" x14ac:dyDescent="0.35">
      <c r="A64" s="76">
        <f t="shared" si="1"/>
        <v>44</v>
      </c>
      <c r="B64" s="77"/>
      <c r="C64" s="77" t="s">
        <v>68</v>
      </c>
      <c r="D64" s="77" t="s">
        <v>190</v>
      </c>
      <c r="E64" s="79" t="s">
        <v>191</v>
      </c>
      <c r="F64" s="77" t="s">
        <v>70</v>
      </c>
      <c r="G64" s="77">
        <v>1</v>
      </c>
      <c r="H64" s="77" t="s">
        <v>84</v>
      </c>
      <c r="I64" s="77">
        <v>2</v>
      </c>
      <c r="J64" s="77" t="s">
        <v>72</v>
      </c>
      <c r="K64" s="77" t="s">
        <v>73</v>
      </c>
      <c r="L64" s="77" t="s">
        <v>192</v>
      </c>
      <c r="M64" s="81">
        <v>5000000</v>
      </c>
      <c r="N64" s="81">
        <v>5000000</v>
      </c>
      <c r="O64" s="77" t="s">
        <v>75</v>
      </c>
      <c r="P64" s="77" t="s">
        <v>76</v>
      </c>
      <c r="Q64" s="77" t="s">
        <v>77</v>
      </c>
      <c r="S64" s="693"/>
      <c r="T64" s="693"/>
      <c r="U64" s="693"/>
      <c r="V64" s="693"/>
      <c r="W64" s="693"/>
      <c r="X64" s="693"/>
      <c r="Y64" s="693"/>
      <c r="Z64" s="693"/>
      <c r="AA64" s="693"/>
      <c r="AB64" s="693"/>
      <c r="AC64" s="693"/>
      <c r="AD64" s="693"/>
      <c r="AE64" s="693"/>
      <c r="AF64" s="693"/>
      <c r="AG64" s="693"/>
    </row>
    <row r="65" spans="1:33" ht="120" x14ac:dyDescent="0.35">
      <c r="A65" s="76">
        <f t="shared" si="1"/>
        <v>45</v>
      </c>
      <c r="B65" s="77"/>
      <c r="C65" s="77" t="s">
        <v>68</v>
      </c>
      <c r="D65" s="77" t="s">
        <v>193</v>
      </c>
      <c r="E65" s="79" t="s">
        <v>194</v>
      </c>
      <c r="F65" s="77" t="s">
        <v>70</v>
      </c>
      <c r="G65" s="77">
        <v>1</v>
      </c>
      <c r="H65" s="77" t="s">
        <v>84</v>
      </c>
      <c r="I65" s="77">
        <v>2</v>
      </c>
      <c r="J65" s="77" t="s">
        <v>72</v>
      </c>
      <c r="K65" s="77" t="s">
        <v>73</v>
      </c>
      <c r="L65" s="77" t="s">
        <v>141</v>
      </c>
      <c r="M65" s="81">
        <v>5000000</v>
      </c>
      <c r="N65" s="81">
        <v>5000000</v>
      </c>
      <c r="O65" s="77" t="s">
        <v>75</v>
      </c>
      <c r="P65" s="77" t="s">
        <v>76</v>
      </c>
      <c r="Q65" s="77" t="s">
        <v>77</v>
      </c>
      <c r="S65" s="693"/>
      <c r="T65" s="693"/>
      <c r="U65" s="693"/>
      <c r="V65" s="693"/>
      <c r="W65" s="693"/>
      <c r="X65" s="693"/>
      <c r="Y65" s="693"/>
      <c r="Z65" s="693"/>
      <c r="AA65" s="693"/>
      <c r="AB65" s="693"/>
      <c r="AC65" s="693"/>
      <c r="AD65" s="693"/>
      <c r="AE65" s="693"/>
      <c r="AF65" s="693"/>
      <c r="AG65" s="693"/>
    </row>
    <row r="66" spans="1:33" ht="120" x14ac:dyDescent="0.35">
      <c r="A66" s="76">
        <f t="shared" si="1"/>
        <v>46</v>
      </c>
      <c r="B66" s="77"/>
      <c r="C66" s="77" t="s">
        <v>68</v>
      </c>
      <c r="D66" s="77" t="s">
        <v>195</v>
      </c>
      <c r="E66" s="79" t="s">
        <v>196</v>
      </c>
      <c r="F66" s="77" t="s">
        <v>70</v>
      </c>
      <c r="G66" s="77">
        <v>1</v>
      </c>
      <c r="H66" s="80" t="s">
        <v>104</v>
      </c>
      <c r="I66" s="77">
        <v>1</v>
      </c>
      <c r="J66" s="77" t="s">
        <v>100</v>
      </c>
      <c r="K66" s="77" t="s">
        <v>73</v>
      </c>
      <c r="L66" s="77" t="s">
        <v>171</v>
      </c>
      <c r="M66" s="81">
        <v>1600000</v>
      </c>
      <c r="N66" s="81">
        <v>1600000</v>
      </c>
      <c r="O66" s="77" t="s">
        <v>75</v>
      </c>
      <c r="P66" s="77" t="s">
        <v>76</v>
      </c>
      <c r="Q66" s="77" t="s">
        <v>77</v>
      </c>
      <c r="S66" s="693"/>
      <c r="T66" s="693"/>
      <c r="U66" s="693"/>
      <c r="V66" s="693"/>
      <c r="W66" s="693"/>
      <c r="X66" s="693"/>
      <c r="Y66" s="693"/>
      <c r="Z66" s="693"/>
      <c r="AA66" s="693"/>
      <c r="AB66" s="693"/>
      <c r="AC66" s="693"/>
      <c r="AD66" s="693"/>
      <c r="AE66" s="693"/>
      <c r="AF66" s="693"/>
      <c r="AG66" s="693"/>
    </row>
    <row r="67" spans="1:33" ht="120" x14ac:dyDescent="0.35">
      <c r="A67" s="76">
        <f t="shared" si="1"/>
        <v>47</v>
      </c>
      <c r="B67" s="77"/>
      <c r="C67" s="77" t="s">
        <v>68</v>
      </c>
      <c r="D67" s="77">
        <v>80100000</v>
      </c>
      <c r="E67" s="79" t="s">
        <v>197</v>
      </c>
      <c r="F67" s="77" t="s">
        <v>70</v>
      </c>
      <c r="G67" s="77">
        <v>1</v>
      </c>
      <c r="H67" s="77" t="s">
        <v>71</v>
      </c>
      <c r="I67" s="77">
        <v>2</v>
      </c>
      <c r="J67" s="77" t="s">
        <v>100</v>
      </c>
      <c r="K67" s="77" t="s">
        <v>73</v>
      </c>
      <c r="L67" s="77" t="s">
        <v>171</v>
      </c>
      <c r="M67" s="81">
        <v>15000000</v>
      </c>
      <c r="N67" s="81">
        <v>15000000</v>
      </c>
      <c r="O67" s="77" t="s">
        <v>75</v>
      </c>
      <c r="P67" s="77" t="s">
        <v>76</v>
      </c>
      <c r="Q67" s="77" t="s">
        <v>77</v>
      </c>
      <c r="S67" s="693"/>
      <c r="T67" s="693"/>
      <c r="U67" s="693"/>
      <c r="V67" s="693"/>
      <c r="W67" s="693"/>
      <c r="X67" s="693"/>
      <c r="Y67" s="693"/>
      <c r="Z67" s="693"/>
      <c r="AA67" s="693"/>
      <c r="AB67" s="693"/>
      <c r="AC67" s="693"/>
      <c r="AD67" s="693"/>
      <c r="AE67" s="693"/>
      <c r="AF67" s="693"/>
      <c r="AG67" s="693"/>
    </row>
    <row r="68" spans="1:33" ht="120" x14ac:dyDescent="0.35">
      <c r="A68" s="76">
        <f t="shared" si="1"/>
        <v>48</v>
      </c>
      <c r="B68" s="77"/>
      <c r="C68" s="77" t="s">
        <v>119</v>
      </c>
      <c r="D68" s="77" t="s">
        <v>198</v>
      </c>
      <c r="E68" s="79" t="s">
        <v>199</v>
      </c>
      <c r="F68" s="77" t="s">
        <v>70</v>
      </c>
      <c r="G68" s="77">
        <v>1</v>
      </c>
      <c r="H68" s="77" t="s">
        <v>97</v>
      </c>
      <c r="I68" s="77">
        <v>11.5</v>
      </c>
      <c r="J68" s="77" t="s">
        <v>118</v>
      </c>
      <c r="K68" s="77" t="s">
        <v>136</v>
      </c>
      <c r="L68" s="77" t="s">
        <v>200</v>
      </c>
      <c r="M68" s="81">
        <v>90000000</v>
      </c>
      <c r="N68" s="81">
        <v>90000000</v>
      </c>
      <c r="O68" s="77" t="s">
        <v>75</v>
      </c>
      <c r="P68" s="77" t="s">
        <v>76</v>
      </c>
      <c r="Q68" s="77" t="s">
        <v>122</v>
      </c>
      <c r="S68" s="693"/>
      <c r="T68" s="693"/>
      <c r="U68" s="693"/>
      <c r="V68" s="693"/>
      <c r="W68" s="693"/>
      <c r="X68" s="693"/>
      <c r="Y68" s="693"/>
      <c r="Z68" s="693"/>
      <c r="AA68" s="693"/>
      <c r="AB68" s="693"/>
      <c r="AC68" s="693"/>
      <c r="AD68" s="693"/>
      <c r="AE68" s="693"/>
      <c r="AF68" s="693"/>
      <c r="AG68" s="693"/>
    </row>
    <row r="69" spans="1:33" ht="120" x14ac:dyDescent="0.35">
      <c r="A69" s="76">
        <f t="shared" si="1"/>
        <v>49</v>
      </c>
      <c r="B69" s="77" t="s">
        <v>201</v>
      </c>
      <c r="C69" s="77" t="s">
        <v>68</v>
      </c>
      <c r="D69" s="78" t="s">
        <v>202</v>
      </c>
      <c r="E69" s="79" t="s">
        <v>203</v>
      </c>
      <c r="F69" s="77" t="s">
        <v>70</v>
      </c>
      <c r="G69" s="77">
        <v>1</v>
      </c>
      <c r="H69" s="77" t="s">
        <v>124</v>
      </c>
      <c r="I69" s="77">
        <v>5</v>
      </c>
      <c r="J69" s="77" t="s">
        <v>204</v>
      </c>
      <c r="K69" s="77" t="s">
        <v>136</v>
      </c>
      <c r="L69" s="77" t="s">
        <v>205</v>
      </c>
      <c r="M69" s="81">
        <v>300000000</v>
      </c>
      <c r="N69" s="81">
        <v>300000000</v>
      </c>
      <c r="O69" s="77" t="s">
        <v>75</v>
      </c>
      <c r="P69" s="77" t="s">
        <v>76</v>
      </c>
      <c r="Q69" s="77" t="s">
        <v>77</v>
      </c>
      <c r="S69" s="693"/>
      <c r="T69" s="693"/>
      <c r="U69" s="693"/>
      <c r="V69" s="693"/>
      <c r="W69" s="693"/>
      <c r="X69" s="693"/>
      <c r="Y69" s="693"/>
      <c r="Z69" s="693"/>
      <c r="AA69" s="693"/>
      <c r="AB69" s="693"/>
      <c r="AC69" s="693"/>
      <c r="AD69" s="693"/>
      <c r="AE69" s="693"/>
      <c r="AF69" s="693"/>
      <c r="AG69" s="693"/>
    </row>
    <row r="70" spans="1:33" ht="150" x14ac:dyDescent="0.35">
      <c r="A70" s="76">
        <f t="shared" si="1"/>
        <v>50</v>
      </c>
      <c r="B70" s="77"/>
      <c r="C70" s="77" t="s">
        <v>68</v>
      </c>
      <c r="D70" s="78" t="s">
        <v>128</v>
      </c>
      <c r="E70" s="79" t="s">
        <v>206</v>
      </c>
      <c r="F70" s="77" t="s">
        <v>70</v>
      </c>
      <c r="G70" s="77">
        <v>1</v>
      </c>
      <c r="H70" s="80" t="s">
        <v>111</v>
      </c>
      <c r="I70" s="77">
        <v>4.5</v>
      </c>
      <c r="J70" s="77" t="s">
        <v>100</v>
      </c>
      <c r="K70" s="77" t="s">
        <v>73</v>
      </c>
      <c r="L70" s="77" t="s">
        <v>89</v>
      </c>
      <c r="M70" s="81">
        <v>4000000</v>
      </c>
      <c r="N70" s="82">
        <v>4000000</v>
      </c>
      <c r="O70" s="77" t="s">
        <v>75</v>
      </c>
      <c r="P70" s="77" t="s">
        <v>76</v>
      </c>
      <c r="Q70" s="77" t="s">
        <v>77</v>
      </c>
      <c r="S70" s="693"/>
      <c r="T70" s="693"/>
      <c r="U70" s="693"/>
      <c r="V70" s="693"/>
      <c r="W70" s="693"/>
      <c r="X70" s="693"/>
      <c r="Y70" s="693"/>
      <c r="Z70" s="693"/>
      <c r="AA70" s="693"/>
      <c r="AB70" s="693"/>
      <c r="AC70" s="693"/>
      <c r="AD70" s="693"/>
      <c r="AE70" s="693"/>
      <c r="AF70" s="693"/>
      <c r="AG70" s="693"/>
    </row>
    <row r="71" spans="1:33" ht="240" x14ac:dyDescent="0.35">
      <c r="A71" s="76">
        <f t="shared" si="1"/>
        <v>51</v>
      </c>
      <c r="B71" s="771" t="s">
        <v>207</v>
      </c>
      <c r="C71" s="771" t="s">
        <v>208</v>
      </c>
      <c r="D71" s="780">
        <v>80141607</v>
      </c>
      <c r="E71" s="779" t="s">
        <v>209</v>
      </c>
      <c r="F71" s="771" t="s">
        <v>70</v>
      </c>
      <c r="G71" s="771">
        <v>1</v>
      </c>
      <c r="H71" s="771" t="s">
        <v>157</v>
      </c>
      <c r="I71" s="771">
        <v>1</v>
      </c>
      <c r="J71" s="771" t="s">
        <v>210</v>
      </c>
      <c r="K71" s="771" t="s">
        <v>136</v>
      </c>
      <c r="L71" s="771"/>
      <c r="M71" s="774"/>
      <c r="N71" s="774"/>
      <c r="O71" s="771" t="s">
        <v>75</v>
      </c>
      <c r="P71" s="771" t="s">
        <v>76</v>
      </c>
      <c r="Q71" s="771" t="s">
        <v>211</v>
      </c>
      <c r="S71" s="693"/>
      <c r="T71" s="693"/>
      <c r="U71" s="693"/>
      <c r="V71" s="693"/>
      <c r="W71" s="693"/>
      <c r="X71" s="693"/>
      <c r="Y71" s="693"/>
      <c r="Z71" s="693"/>
      <c r="AA71" s="693"/>
      <c r="AB71" s="693"/>
      <c r="AC71" s="693"/>
      <c r="AD71" s="693"/>
      <c r="AE71" s="693"/>
      <c r="AF71" s="693"/>
      <c r="AG71" s="693"/>
    </row>
    <row r="72" spans="1:33" ht="240" x14ac:dyDescent="0.35">
      <c r="A72" s="76">
        <f t="shared" si="1"/>
        <v>52</v>
      </c>
      <c r="B72" s="771" t="s">
        <v>207</v>
      </c>
      <c r="C72" s="771" t="s">
        <v>208</v>
      </c>
      <c r="D72" s="780">
        <v>80141607</v>
      </c>
      <c r="E72" s="779" t="s">
        <v>212</v>
      </c>
      <c r="F72" s="771" t="s">
        <v>70</v>
      </c>
      <c r="G72" s="771">
        <v>1</v>
      </c>
      <c r="H72" s="771" t="s">
        <v>93</v>
      </c>
      <c r="I72" s="771">
        <v>1</v>
      </c>
      <c r="J72" s="771" t="s">
        <v>210</v>
      </c>
      <c r="K72" s="771" t="s">
        <v>136</v>
      </c>
      <c r="L72" s="771"/>
      <c r="M72" s="774"/>
      <c r="N72" s="774"/>
      <c r="O72" s="771" t="s">
        <v>75</v>
      </c>
      <c r="P72" s="771" t="s">
        <v>76</v>
      </c>
      <c r="Q72" s="771" t="s">
        <v>211</v>
      </c>
      <c r="S72" s="693"/>
      <c r="T72" s="693"/>
      <c r="U72" s="693"/>
      <c r="V72" s="693"/>
      <c r="W72" s="693"/>
      <c r="X72" s="693"/>
      <c r="Y72" s="693"/>
      <c r="Z72" s="693"/>
      <c r="AA72" s="693"/>
      <c r="AB72" s="693"/>
      <c r="AC72" s="693"/>
      <c r="AD72" s="693"/>
      <c r="AE72" s="693"/>
      <c r="AF72" s="693"/>
      <c r="AG72" s="693"/>
    </row>
    <row r="73" spans="1:33" s="695" customFormat="1" ht="120" x14ac:dyDescent="0.35">
      <c r="A73" s="694">
        <f t="shared" si="1"/>
        <v>53</v>
      </c>
      <c r="B73" s="771"/>
      <c r="C73" s="771" t="s">
        <v>213</v>
      </c>
      <c r="D73" s="780">
        <v>86101705</v>
      </c>
      <c r="E73" s="779" t="s">
        <v>214</v>
      </c>
      <c r="F73" s="771" t="s">
        <v>70</v>
      </c>
      <c r="G73" s="771">
        <v>1</v>
      </c>
      <c r="H73" s="771" t="s">
        <v>80</v>
      </c>
      <c r="I73" s="771">
        <v>1</v>
      </c>
      <c r="J73" s="771" t="s">
        <v>118</v>
      </c>
      <c r="K73" s="771" t="s">
        <v>73</v>
      </c>
      <c r="L73" s="771" t="s">
        <v>215</v>
      </c>
      <c r="M73" s="774"/>
      <c r="N73" s="774"/>
      <c r="O73" s="771" t="s">
        <v>75</v>
      </c>
      <c r="P73" s="771" t="s">
        <v>76</v>
      </c>
      <c r="Q73" s="771" t="s">
        <v>216</v>
      </c>
      <c r="R73" s="696"/>
    </row>
    <row r="74" spans="1:33" ht="240" x14ac:dyDescent="0.35">
      <c r="A74" s="76">
        <f t="shared" si="1"/>
        <v>54</v>
      </c>
      <c r="B74" s="77"/>
      <c r="C74" s="77" t="s">
        <v>217</v>
      </c>
      <c r="D74" s="78">
        <v>52161520</v>
      </c>
      <c r="E74" s="79" t="s">
        <v>218</v>
      </c>
      <c r="F74" s="77" t="s">
        <v>70</v>
      </c>
      <c r="G74" s="77">
        <v>1</v>
      </c>
      <c r="H74" s="77" t="s">
        <v>219</v>
      </c>
      <c r="I74" s="77">
        <v>2</v>
      </c>
      <c r="J74" s="77" t="s">
        <v>72</v>
      </c>
      <c r="K74" s="77" t="s">
        <v>73</v>
      </c>
      <c r="L74" s="77" t="s">
        <v>220</v>
      </c>
      <c r="M74" s="81">
        <v>4500000</v>
      </c>
      <c r="N74" s="81">
        <v>4500000</v>
      </c>
      <c r="O74" s="77" t="s">
        <v>75</v>
      </c>
      <c r="P74" s="77" t="s">
        <v>76</v>
      </c>
      <c r="Q74" s="77" t="s">
        <v>221</v>
      </c>
      <c r="S74" s="693"/>
      <c r="T74" s="693"/>
      <c r="U74" s="693"/>
      <c r="V74" s="693"/>
      <c r="W74" s="693"/>
      <c r="X74" s="693"/>
      <c r="Y74" s="693"/>
      <c r="Z74" s="693"/>
      <c r="AA74" s="693"/>
      <c r="AB74" s="693"/>
      <c r="AC74" s="693"/>
      <c r="AD74" s="693"/>
      <c r="AE74" s="693"/>
      <c r="AF74" s="693"/>
      <c r="AG74" s="693"/>
    </row>
    <row r="75" spans="1:33" ht="120" x14ac:dyDescent="0.35">
      <c r="A75" s="76">
        <f t="shared" si="1"/>
        <v>55</v>
      </c>
      <c r="B75" s="77"/>
      <c r="C75" s="77" t="s">
        <v>217</v>
      </c>
      <c r="D75" s="78">
        <v>26111704</v>
      </c>
      <c r="E75" s="79" t="s">
        <v>222</v>
      </c>
      <c r="F75" s="77" t="s">
        <v>70</v>
      </c>
      <c r="G75" s="77">
        <v>1</v>
      </c>
      <c r="H75" s="77" t="s">
        <v>219</v>
      </c>
      <c r="I75" s="77">
        <v>2</v>
      </c>
      <c r="J75" s="77" t="s">
        <v>72</v>
      </c>
      <c r="K75" s="77" t="s">
        <v>73</v>
      </c>
      <c r="L75" s="77" t="s">
        <v>223</v>
      </c>
      <c r="M75" s="81">
        <v>500000</v>
      </c>
      <c r="N75" s="81">
        <v>500000</v>
      </c>
      <c r="O75" s="77" t="s">
        <v>75</v>
      </c>
      <c r="P75" s="77" t="s">
        <v>76</v>
      </c>
      <c r="Q75" s="77" t="s">
        <v>221</v>
      </c>
      <c r="S75" s="693"/>
      <c r="T75" s="693"/>
      <c r="U75" s="693"/>
      <c r="V75" s="693"/>
      <c r="W75" s="693"/>
      <c r="X75" s="693"/>
      <c r="Y75" s="693"/>
      <c r="Z75" s="693"/>
      <c r="AA75" s="693"/>
      <c r="AB75" s="693"/>
      <c r="AC75" s="693"/>
      <c r="AD75" s="693"/>
      <c r="AE75" s="693"/>
      <c r="AF75" s="693"/>
      <c r="AG75" s="693"/>
    </row>
    <row r="76" spans="1:33" ht="240" x14ac:dyDescent="0.35">
      <c r="A76" s="76">
        <f t="shared" si="1"/>
        <v>56</v>
      </c>
      <c r="B76" s="77"/>
      <c r="C76" s="77" t="s">
        <v>217</v>
      </c>
      <c r="D76" s="78">
        <v>52161535</v>
      </c>
      <c r="E76" s="79" t="s">
        <v>224</v>
      </c>
      <c r="F76" s="77" t="s">
        <v>70</v>
      </c>
      <c r="G76" s="77">
        <v>1</v>
      </c>
      <c r="H76" s="77" t="s">
        <v>219</v>
      </c>
      <c r="I76" s="77">
        <v>2</v>
      </c>
      <c r="J76" s="77" t="s">
        <v>72</v>
      </c>
      <c r="K76" s="77" t="s">
        <v>73</v>
      </c>
      <c r="L76" s="77" t="s">
        <v>220</v>
      </c>
      <c r="M76" s="81">
        <v>400000</v>
      </c>
      <c r="N76" s="81">
        <v>400000</v>
      </c>
      <c r="O76" s="77" t="s">
        <v>225</v>
      </c>
      <c r="P76" s="77" t="s">
        <v>76</v>
      </c>
      <c r="Q76" s="77" t="s">
        <v>221</v>
      </c>
      <c r="S76" s="693"/>
      <c r="T76" s="693"/>
      <c r="U76" s="693"/>
      <c r="V76" s="693"/>
      <c r="W76" s="693"/>
      <c r="X76" s="693"/>
      <c r="Y76" s="693"/>
      <c r="Z76" s="693"/>
      <c r="AA76" s="693"/>
      <c r="AB76" s="693"/>
      <c r="AC76" s="693"/>
      <c r="AD76" s="693"/>
      <c r="AE76" s="693"/>
      <c r="AF76" s="693"/>
      <c r="AG76" s="693"/>
    </row>
    <row r="77" spans="1:33" ht="120" x14ac:dyDescent="0.35">
      <c r="A77" s="76">
        <f t="shared" si="1"/>
        <v>57</v>
      </c>
      <c r="B77" s="77"/>
      <c r="C77" s="771" t="s">
        <v>217</v>
      </c>
      <c r="D77" s="780">
        <v>43202222</v>
      </c>
      <c r="E77" s="779" t="s">
        <v>226</v>
      </c>
      <c r="F77" s="771" t="s">
        <v>70</v>
      </c>
      <c r="G77" s="771">
        <v>1</v>
      </c>
      <c r="H77" s="771" t="s">
        <v>227</v>
      </c>
      <c r="I77" s="771">
        <v>2</v>
      </c>
      <c r="J77" s="771" t="s">
        <v>100</v>
      </c>
      <c r="K77" s="771" t="s">
        <v>73</v>
      </c>
      <c r="L77" s="771" t="s">
        <v>121</v>
      </c>
      <c r="M77" s="774"/>
      <c r="N77" s="774"/>
      <c r="O77" s="771" t="s">
        <v>75</v>
      </c>
      <c r="P77" s="771" t="s">
        <v>76</v>
      </c>
      <c r="Q77" s="771" t="s">
        <v>221</v>
      </c>
      <c r="S77" s="693"/>
      <c r="T77" s="693"/>
      <c r="U77" s="693"/>
      <c r="V77" s="693"/>
      <c r="W77" s="693"/>
      <c r="X77" s="693"/>
      <c r="Y77" s="693"/>
      <c r="Z77" s="693"/>
      <c r="AA77" s="693"/>
      <c r="AB77" s="693"/>
      <c r="AC77" s="693"/>
      <c r="AD77" s="693"/>
      <c r="AE77" s="693"/>
      <c r="AF77" s="693"/>
      <c r="AG77" s="693"/>
    </row>
    <row r="78" spans="1:33" ht="240" x14ac:dyDescent="0.35">
      <c r="A78" s="76">
        <f t="shared" si="1"/>
        <v>58</v>
      </c>
      <c r="B78" s="77"/>
      <c r="C78" s="77" t="s">
        <v>217</v>
      </c>
      <c r="D78" s="78">
        <v>45121601</v>
      </c>
      <c r="E78" s="79" t="s">
        <v>228</v>
      </c>
      <c r="F78" s="77" t="s">
        <v>70</v>
      </c>
      <c r="G78" s="77">
        <v>1</v>
      </c>
      <c r="H78" s="77" t="s">
        <v>219</v>
      </c>
      <c r="I78" s="77">
        <v>2</v>
      </c>
      <c r="J78" s="77" t="s">
        <v>72</v>
      </c>
      <c r="K78" s="77" t="s">
        <v>73</v>
      </c>
      <c r="L78" s="77" t="s">
        <v>220</v>
      </c>
      <c r="M78" s="81">
        <v>900000</v>
      </c>
      <c r="N78" s="81">
        <v>900000</v>
      </c>
      <c r="O78" s="77" t="s">
        <v>75</v>
      </c>
      <c r="P78" s="77" t="s">
        <v>76</v>
      </c>
      <c r="Q78" s="77" t="s">
        <v>221</v>
      </c>
      <c r="S78" s="693"/>
      <c r="T78" s="693"/>
      <c r="U78" s="693"/>
      <c r="V78" s="693"/>
      <c r="W78" s="693"/>
      <c r="X78" s="693"/>
      <c r="Y78" s="693"/>
      <c r="Z78" s="693"/>
      <c r="AA78" s="693"/>
      <c r="AB78" s="693"/>
      <c r="AC78" s="693"/>
      <c r="AD78" s="693"/>
      <c r="AE78" s="693"/>
      <c r="AF78" s="693"/>
      <c r="AG78" s="693"/>
    </row>
    <row r="79" spans="1:33" ht="150" x14ac:dyDescent="0.35">
      <c r="A79" s="76">
        <f t="shared" si="1"/>
        <v>59</v>
      </c>
      <c r="B79" s="77"/>
      <c r="C79" s="77" t="s">
        <v>217</v>
      </c>
      <c r="D79" s="78">
        <v>86131504</v>
      </c>
      <c r="E79" s="79" t="s">
        <v>229</v>
      </c>
      <c r="F79" s="77" t="s">
        <v>70</v>
      </c>
      <c r="G79" s="77">
        <v>1</v>
      </c>
      <c r="H79" s="77" t="s">
        <v>71</v>
      </c>
      <c r="I79" s="77">
        <v>11</v>
      </c>
      <c r="J79" s="77" t="s">
        <v>88</v>
      </c>
      <c r="K79" s="77" t="s">
        <v>73</v>
      </c>
      <c r="L79" s="77" t="s">
        <v>230</v>
      </c>
      <c r="M79" s="81">
        <v>36000000</v>
      </c>
      <c r="N79" s="81">
        <v>36000000</v>
      </c>
      <c r="O79" s="77" t="s">
        <v>75</v>
      </c>
      <c r="P79" s="77" t="s">
        <v>76</v>
      </c>
      <c r="Q79" s="77" t="s">
        <v>221</v>
      </c>
      <c r="S79" s="693"/>
      <c r="T79" s="693"/>
      <c r="U79" s="693"/>
      <c r="V79" s="693"/>
      <c r="W79" s="693"/>
      <c r="X79" s="693"/>
      <c r="Y79" s="693"/>
      <c r="Z79" s="693"/>
      <c r="AA79" s="693"/>
      <c r="AB79" s="693"/>
      <c r="AC79" s="693"/>
      <c r="AD79" s="693"/>
      <c r="AE79" s="693"/>
      <c r="AF79" s="693"/>
      <c r="AG79" s="693"/>
    </row>
    <row r="80" spans="1:33" ht="150" x14ac:dyDescent="0.35">
      <c r="A80" s="76">
        <f t="shared" si="1"/>
        <v>60</v>
      </c>
      <c r="B80" s="771"/>
      <c r="C80" s="771" t="s">
        <v>217</v>
      </c>
      <c r="D80" s="780">
        <v>72103302</v>
      </c>
      <c r="E80" s="779" t="s">
        <v>231</v>
      </c>
      <c r="F80" s="771" t="s">
        <v>70</v>
      </c>
      <c r="G80" s="771">
        <v>1</v>
      </c>
      <c r="H80" s="771" t="s">
        <v>219</v>
      </c>
      <c r="I80" s="771">
        <v>10</v>
      </c>
      <c r="J80" s="771" t="s">
        <v>100</v>
      </c>
      <c r="K80" s="771" t="s">
        <v>73</v>
      </c>
      <c r="L80" s="771" t="s">
        <v>89</v>
      </c>
      <c r="M80" s="774"/>
      <c r="N80" s="774"/>
      <c r="O80" s="771" t="s">
        <v>75</v>
      </c>
      <c r="P80" s="771" t="s">
        <v>76</v>
      </c>
      <c r="Q80" s="771" t="s">
        <v>221</v>
      </c>
      <c r="S80" s="693"/>
      <c r="T80" s="693"/>
      <c r="U80" s="693"/>
      <c r="V80" s="693"/>
      <c r="W80" s="693"/>
      <c r="X80" s="693"/>
      <c r="Y80" s="693"/>
      <c r="Z80" s="693"/>
      <c r="AA80" s="693"/>
      <c r="AB80" s="693"/>
      <c r="AC80" s="693"/>
      <c r="AD80" s="693"/>
      <c r="AE80" s="693"/>
      <c r="AF80" s="693"/>
      <c r="AG80" s="693"/>
    </row>
    <row r="81" spans="1:33" ht="210" x14ac:dyDescent="0.35">
      <c r="A81" s="76">
        <f t="shared" si="1"/>
        <v>61</v>
      </c>
      <c r="B81" s="77"/>
      <c r="C81" s="77" t="s">
        <v>232</v>
      </c>
      <c r="D81" s="780" t="s">
        <v>132</v>
      </c>
      <c r="E81" s="779" t="s">
        <v>233</v>
      </c>
      <c r="F81" s="771" t="s">
        <v>70</v>
      </c>
      <c r="G81" s="771">
        <v>1</v>
      </c>
      <c r="H81" s="771" t="s">
        <v>97</v>
      </c>
      <c r="I81" s="771">
        <v>11</v>
      </c>
      <c r="J81" s="771" t="s">
        <v>81</v>
      </c>
      <c r="K81" s="771" t="s">
        <v>136</v>
      </c>
      <c r="L81" s="771"/>
      <c r="M81" s="774"/>
      <c r="N81" s="774"/>
      <c r="O81" s="771" t="s">
        <v>225</v>
      </c>
      <c r="P81" s="771" t="s">
        <v>76</v>
      </c>
      <c r="Q81" s="771" t="s">
        <v>234</v>
      </c>
      <c r="S81" s="693"/>
      <c r="T81" s="693"/>
      <c r="U81" s="693"/>
      <c r="V81" s="693"/>
      <c r="W81" s="693"/>
      <c r="X81" s="693"/>
      <c r="Y81" s="693"/>
      <c r="Z81" s="693"/>
      <c r="AA81" s="693"/>
      <c r="AB81" s="693"/>
      <c r="AC81" s="693"/>
      <c r="AD81" s="693"/>
      <c r="AE81" s="693"/>
      <c r="AF81" s="693"/>
      <c r="AG81" s="693"/>
    </row>
    <row r="82" spans="1:33" ht="120" x14ac:dyDescent="0.35">
      <c r="A82" s="76">
        <f t="shared" si="1"/>
        <v>62</v>
      </c>
      <c r="B82" s="771"/>
      <c r="C82" s="771" t="s">
        <v>232</v>
      </c>
      <c r="D82" s="780">
        <v>43211507</v>
      </c>
      <c r="E82" s="779" t="s">
        <v>235</v>
      </c>
      <c r="F82" s="771" t="s">
        <v>70</v>
      </c>
      <c r="G82" s="771">
        <v>1</v>
      </c>
      <c r="H82" s="771" t="s">
        <v>71</v>
      </c>
      <c r="I82" s="771">
        <v>2</v>
      </c>
      <c r="J82" s="771" t="s">
        <v>236</v>
      </c>
      <c r="K82" s="771" t="s">
        <v>73</v>
      </c>
      <c r="L82" s="771" t="s">
        <v>121</v>
      </c>
      <c r="M82" s="774"/>
      <c r="N82" s="774"/>
      <c r="O82" s="771" t="s">
        <v>75</v>
      </c>
      <c r="P82" s="771" t="s">
        <v>76</v>
      </c>
      <c r="Q82" s="771" t="s">
        <v>234</v>
      </c>
      <c r="S82" s="693"/>
      <c r="T82" s="693"/>
      <c r="U82" s="693"/>
      <c r="V82" s="693"/>
      <c r="W82" s="693"/>
      <c r="X82" s="693"/>
      <c r="Y82" s="693"/>
      <c r="Z82" s="693"/>
      <c r="AA82" s="693"/>
      <c r="AB82" s="693"/>
      <c r="AC82" s="693"/>
      <c r="AD82" s="693"/>
      <c r="AE82" s="693"/>
      <c r="AF82" s="693"/>
      <c r="AG82" s="693"/>
    </row>
    <row r="83" spans="1:33" ht="120" x14ac:dyDescent="0.35">
      <c r="A83" s="76">
        <f t="shared" si="1"/>
        <v>63</v>
      </c>
      <c r="B83" s="771"/>
      <c r="C83" s="771" t="s">
        <v>232</v>
      </c>
      <c r="D83" s="780">
        <v>43211507</v>
      </c>
      <c r="E83" s="779" t="s">
        <v>237</v>
      </c>
      <c r="F83" s="771" t="s">
        <v>70</v>
      </c>
      <c r="G83" s="771">
        <v>1</v>
      </c>
      <c r="H83" s="771" t="s">
        <v>97</v>
      </c>
      <c r="I83" s="771">
        <v>12</v>
      </c>
      <c r="J83" s="771" t="s">
        <v>100</v>
      </c>
      <c r="K83" s="771" t="s">
        <v>73</v>
      </c>
      <c r="L83" s="771" t="s">
        <v>238</v>
      </c>
      <c r="M83" s="774"/>
      <c r="N83" s="774"/>
      <c r="O83" s="771" t="s">
        <v>75</v>
      </c>
      <c r="P83" s="771" t="s">
        <v>76</v>
      </c>
      <c r="Q83" s="771" t="s">
        <v>234</v>
      </c>
      <c r="S83" s="693"/>
      <c r="T83" s="693"/>
      <c r="U83" s="693"/>
      <c r="V83" s="693"/>
      <c r="W83" s="693"/>
      <c r="X83" s="693"/>
      <c r="Y83" s="693"/>
      <c r="Z83" s="693"/>
      <c r="AA83" s="693"/>
      <c r="AB83" s="693"/>
      <c r="AC83" s="693"/>
      <c r="AD83" s="693"/>
      <c r="AE83" s="693"/>
      <c r="AF83" s="693"/>
      <c r="AG83" s="693"/>
    </row>
    <row r="84" spans="1:33" ht="120" x14ac:dyDescent="0.35">
      <c r="A84" s="694">
        <f t="shared" si="1"/>
        <v>64</v>
      </c>
      <c r="B84" s="771" t="s">
        <v>239</v>
      </c>
      <c r="C84" s="771" t="s">
        <v>161</v>
      </c>
      <c r="D84" s="780">
        <v>32101617</v>
      </c>
      <c r="E84" s="779" t="s">
        <v>162</v>
      </c>
      <c r="F84" s="771" t="s">
        <v>70</v>
      </c>
      <c r="G84" s="771">
        <v>1</v>
      </c>
      <c r="H84" s="771" t="s">
        <v>104</v>
      </c>
      <c r="I84" s="771">
        <v>12</v>
      </c>
      <c r="J84" s="771" t="s">
        <v>100</v>
      </c>
      <c r="K84" s="771" t="s">
        <v>73</v>
      </c>
      <c r="L84" s="771" t="s">
        <v>121</v>
      </c>
      <c r="M84" s="774"/>
      <c r="N84" s="774"/>
      <c r="O84" s="771" t="s">
        <v>75</v>
      </c>
      <c r="P84" s="771" t="s">
        <v>76</v>
      </c>
      <c r="Q84" s="771" t="s">
        <v>163</v>
      </c>
      <c r="S84" s="693"/>
      <c r="T84" s="693"/>
      <c r="U84" s="693"/>
      <c r="V84" s="693"/>
      <c r="W84" s="693"/>
      <c r="X84" s="693"/>
      <c r="Y84" s="693"/>
      <c r="Z84" s="693"/>
      <c r="AA84" s="693"/>
      <c r="AB84" s="693"/>
      <c r="AC84" s="693"/>
      <c r="AD84" s="693"/>
      <c r="AE84" s="693"/>
      <c r="AF84" s="693"/>
      <c r="AG84" s="693"/>
    </row>
    <row r="85" spans="1:33" ht="120" x14ac:dyDescent="0.35">
      <c r="A85" s="76">
        <f t="shared" si="1"/>
        <v>65</v>
      </c>
      <c r="B85" s="77" t="s">
        <v>240</v>
      </c>
      <c r="C85" s="77" t="s">
        <v>119</v>
      </c>
      <c r="D85" s="78">
        <v>81110000</v>
      </c>
      <c r="E85" s="79" t="s">
        <v>241</v>
      </c>
      <c r="F85" s="77" t="s">
        <v>70</v>
      </c>
      <c r="G85" s="77">
        <v>1</v>
      </c>
      <c r="H85" s="77" t="s">
        <v>242</v>
      </c>
      <c r="I85" s="77">
        <v>12</v>
      </c>
      <c r="J85" s="77" t="s">
        <v>243</v>
      </c>
      <c r="K85" s="77" t="s">
        <v>136</v>
      </c>
      <c r="L85" s="77" t="s">
        <v>552</v>
      </c>
      <c r="M85" s="81">
        <v>650000000</v>
      </c>
      <c r="N85" s="81">
        <v>650000000</v>
      </c>
      <c r="O85" s="77" t="s">
        <v>75</v>
      </c>
      <c r="P85" s="77" t="s">
        <v>76</v>
      </c>
      <c r="Q85" s="77" t="s">
        <v>122</v>
      </c>
      <c r="S85" s="693"/>
      <c r="T85" s="693"/>
      <c r="U85" s="693"/>
      <c r="V85" s="693"/>
      <c r="W85" s="693"/>
      <c r="X85" s="693"/>
      <c r="Y85" s="693"/>
      <c r="Z85" s="693"/>
      <c r="AA85" s="693"/>
      <c r="AB85" s="693"/>
      <c r="AC85" s="693"/>
      <c r="AD85" s="693"/>
      <c r="AE85" s="693"/>
      <c r="AF85" s="693"/>
      <c r="AG85" s="693"/>
    </row>
    <row r="86" spans="1:33" ht="120" x14ac:dyDescent="0.35">
      <c r="A86" s="76">
        <f t="shared" si="1"/>
        <v>66</v>
      </c>
      <c r="B86" s="77" t="s">
        <v>244</v>
      </c>
      <c r="C86" s="77" t="s">
        <v>119</v>
      </c>
      <c r="D86" s="78" t="s">
        <v>245</v>
      </c>
      <c r="E86" s="79" t="s">
        <v>246</v>
      </c>
      <c r="F86" s="77" t="s">
        <v>70</v>
      </c>
      <c r="G86" s="77">
        <v>1</v>
      </c>
      <c r="H86" s="77" t="s">
        <v>71</v>
      </c>
      <c r="I86" s="77">
        <v>12</v>
      </c>
      <c r="J86" s="77" t="s">
        <v>561</v>
      </c>
      <c r="K86" s="77" t="s">
        <v>136</v>
      </c>
      <c r="L86" s="77" t="s">
        <v>200</v>
      </c>
      <c r="M86" s="81">
        <v>128000000</v>
      </c>
      <c r="N86" s="81">
        <v>128000000</v>
      </c>
      <c r="O86" s="77" t="s">
        <v>75</v>
      </c>
      <c r="P86" s="77" t="s">
        <v>76</v>
      </c>
      <c r="Q86" s="77" t="s">
        <v>122</v>
      </c>
      <c r="S86" s="693"/>
      <c r="T86" s="693"/>
      <c r="U86" s="693"/>
      <c r="V86" s="693"/>
      <c r="W86" s="693"/>
      <c r="X86" s="693"/>
      <c r="Y86" s="693"/>
      <c r="Z86" s="693"/>
      <c r="AA86" s="693"/>
      <c r="AB86" s="693"/>
      <c r="AC86" s="693"/>
      <c r="AD86" s="693"/>
      <c r="AE86" s="693"/>
      <c r="AF86" s="693"/>
      <c r="AG86" s="693"/>
    </row>
    <row r="87" spans="1:33" ht="120" x14ac:dyDescent="0.35">
      <c r="A87" s="76">
        <f t="shared" si="1"/>
        <v>67</v>
      </c>
      <c r="B87" s="77" t="s">
        <v>247</v>
      </c>
      <c r="C87" s="77" t="s">
        <v>119</v>
      </c>
      <c r="D87" s="78" t="s">
        <v>248</v>
      </c>
      <c r="E87" s="79" t="s">
        <v>249</v>
      </c>
      <c r="F87" s="77" t="s">
        <v>70</v>
      </c>
      <c r="G87" s="77">
        <v>1</v>
      </c>
      <c r="H87" s="77" t="s">
        <v>104</v>
      </c>
      <c r="I87" s="77">
        <v>12</v>
      </c>
      <c r="J87" s="77" t="s">
        <v>561</v>
      </c>
      <c r="K87" s="77" t="s">
        <v>136</v>
      </c>
      <c r="L87" s="77" t="s">
        <v>200</v>
      </c>
      <c r="M87" s="81">
        <v>67072480</v>
      </c>
      <c r="N87" s="81">
        <v>67072480</v>
      </c>
      <c r="O87" s="77" t="s">
        <v>75</v>
      </c>
      <c r="P87" s="77" t="s">
        <v>76</v>
      </c>
      <c r="Q87" s="77" t="s">
        <v>122</v>
      </c>
      <c r="S87" s="693"/>
      <c r="T87" s="693"/>
      <c r="U87" s="693"/>
      <c r="V87" s="693"/>
      <c r="W87" s="693"/>
      <c r="X87" s="693"/>
      <c r="Y87" s="693"/>
      <c r="Z87" s="693"/>
      <c r="AA87" s="693"/>
      <c r="AB87" s="693"/>
      <c r="AC87" s="693"/>
      <c r="AD87" s="693"/>
      <c r="AE87" s="693"/>
      <c r="AF87" s="693"/>
      <c r="AG87" s="693"/>
    </row>
    <row r="88" spans="1:33" ht="120" x14ac:dyDescent="0.35">
      <c r="A88" s="76">
        <f t="shared" si="1"/>
        <v>68</v>
      </c>
      <c r="B88" s="77" t="s">
        <v>250</v>
      </c>
      <c r="C88" s="77" t="s">
        <v>119</v>
      </c>
      <c r="D88" s="78" t="s">
        <v>245</v>
      </c>
      <c r="E88" s="79" t="s">
        <v>251</v>
      </c>
      <c r="F88" s="77" t="s">
        <v>70</v>
      </c>
      <c r="G88" s="77">
        <v>1</v>
      </c>
      <c r="H88" s="77" t="s">
        <v>84</v>
      </c>
      <c r="I88" s="77">
        <v>12</v>
      </c>
      <c r="J88" s="77" t="s">
        <v>561</v>
      </c>
      <c r="K88" s="77" t="s">
        <v>136</v>
      </c>
      <c r="L88" s="77" t="s">
        <v>552</v>
      </c>
      <c r="M88" s="81">
        <v>200000000</v>
      </c>
      <c r="N88" s="81">
        <v>200000000</v>
      </c>
      <c r="O88" s="77" t="s">
        <v>75</v>
      </c>
      <c r="P88" s="77" t="s">
        <v>76</v>
      </c>
      <c r="Q88" s="77" t="s">
        <v>122</v>
      </c>
      <c r="S88" s="693"/>
      <c r="T88" s="693"/>
      <c r="U88" s="693"/>
      <c r="V88" s="693"/>
      <c r="W88" s="693"/>
      <c r="X88" s="693"/>
      <c r="Y88" s="693"/>
      <c r="Z88" s="693"/>
      <c r="AA88" s="693"/>
      <c r="AB88" s="693"/>
      <c r="AC88" s="693"/>
      <c r="AD88" s="693"/>
      <c r="AE88" s="693"/>
      <c r="AF88" s="693"/>
      <c r="AG88" s="693"/>
    </row>
    <row r="89" spans="1:33" ht="120" x14ac:dyDescent="0.35">
      <c r="A89" s="76">
        <f t="shared" si="1"/>
        <v>69</v>
      </c>
      <c r="B89" s="77" t="s">
        <v>252</v>
      </c>
      <c r="C89" s="77" t="s">
        <v>119</v>
      </c>
      <c r="D89" s="78" t="s">
        <v>253</v>
      </c>
      <c r="E89" s="79" t="s">
        <v>254</v>
      </c>
      <c r="F89" s="77" t="s">
        <v>70</v>
      </c>
      <c r="G89" s="77">
        <v>1</v>
      </c>
      <c r="H89" s="77" t="s">
        <v>84</v>
      </c>
      <c r="I89" s="77">
        <v>12</v>
      </c>
      <c r="J89" s="77" t="s">
        <v>560</v>
      </c>
      <c r="K89" s="77" t="s">
        <v>136</v>
      </c>
      <c r="L89" s="77" t="s">
        <v>200</v>
      </c>
      <c r="M89" s="81">
        <v>367500000</v>
      </c>
      <c r="N89" s="81">
        <v>367500000</v>
      </c>
      <c r="O89" s="77" t="s">
        <v>75</v>
      </c>
      <c r="P89" s="77" t="s">
        <v>76</v>
      </c>
      <c r="Q89" s="77" t="s">
        <v>122</v>
      </c>
      <c r="S89" s="693"/>
      <c r="T89" s="693"/>
      <c r="U89" s="693"/>
      <c r="V89" s="693"/>
      <c r="W89" s="693"/>
      <c r="X89" s="693"/>
      <c r="Y89" s="693"/>
      <c r="Z89" s="693"/>
      <c r="AA89" s="693"/>
      <c r="AB89" s="693"/>
      <c r="AC89" s="693"/>
      <c r="AD89" s="693"/>
      <c r="AE89" s="693"/>
      <c r="AF89" s="693"/>
      <c r="AG89" s="693"/>
    </row>
    <row r="90" spans="1:33" ht="120" x14ac:dyDescent="0.35">
      <c r="A90" s="76">
        <f t="shared" si="1"/>
        <v>70</v>
      </c>
      <c r="B90" s="77" t="s">
        <v>255</v>
      </c>
      <c r="C90" s="77" t="s">
        <v>119</v>
      </c>
      <c r="D90" s="78" t="s">
        <v>253</v>
      </c>
      <c r="E90" s="79" t="s">
        <v>256</v>
      </c>
      <c r="F90" s="77" t="s">
        <v>70</v>
      </c>
      <c r="G90" s="77">
        <v>1</v>
      </c>
      <c r="H90" s="77" t="s">
        <v>84</v>
      </c>
      <c r="I90" s="77">
        <v>12</v>
      </c>
      <c r="J90" s="77" t="s">
        <v>81</v>
      </c>
      <c r="K90" s="77" t="s">
        <v>136</v>
      </c>
      <c r="L90" s="77" t="s">
        <v>552</v>
      </c>
      <c r="M90" s="81">
        <v>500000000</v>
      </c>
      <c r="N90" s="81">
        <v>500000000</v>
      </c>
      <c r="O90" s="77" t="s">
        <v>75</v>
      </c>
      <c r="P90" s="77" t="s">
        <v>76</v>
      </c>
      <c r="Q90" s="77" t="s">
        <v>122</v>
      </c>
      <c r="S90" s="693"/>
      <c r="T90" s="693"/>
      <c r="U90" s="693"/>
      <c r="V90" s="693"/>
      <c r="W90" s="693"/>
      <c r="X90" s="693"/>
      <c r="Y90" s="693"/>
      <c r="Z90" s="693"/>
      <c r="AA90" s="693"/>
      <c r="AB90" s="693"/>
      <c r="AC90" s="693"/>
      <c r="AD90" s="693"/>
      <c r="AE90" s="693"/>
      <c r="AF90" s="693"/>
      <c r="AG90" s="693"/>
    </row>
    <row r="91" spans="1:33" ht="120" x14ac:dyDescent="0.35">
      <c r="A91" s="76">
        <f t="shared" si="1"/>
        <v>71</v>
      </c>
      <c r="B91" s="77" t="s">
        <v>257</v>
      </c>
      <c r="C91" s="77" t="s">
        <v>119</v>
      </c>
      <c r="D91" s="78">
        <v>80101706</v>
      </c>
      <c r="E91" s="79" t="s">
        <v>258</v>
      </c>
      <c r="F91" s="77" t="s">
        <v>70</v>
      </c>
      <c r="G91" s="77">
        <v>1</v>
      </c>
      <c r="H91" s="77" t="s">
        <v>259</v>
      </c>
      <c r="I91" s="77">
        <v>12</v>
      </c>
      <c r="J91" s="77" t="s">
        <v>260</v>
      </c>
      <c r="K91" s="77" t="s">
        <v>136</v>
      </c>
      <c r="L91" s="77" t="s">
        <v>200</v>
      </c>
      <c r="M91" s="81">
        <v>50000000</v>
      </c>
      <c r="N91" s="81">
        <v>50000000</v>
      </c>
      <c r="O91" s="77" t="s">
        <v>75</v>
      </c>
      <c r="P91" s="77" t="s">
        <v>76</v>
      </c>
      <c r="Q91" s="77" t="s">
        <v>122</v>
      </c>
      <c r="S91" s="693"/>
      <c r="T91" s="693"/>
      <c r="U91" s="693"/>
      <c r="V91" s="693"/>
      <c r="W91" s="693"/>
      <c r="X91" s="693"/>
      <c r="Y91" s="693"/>
      <c r="Z91" s="693"/>
      <c r="AA91" s="693"/>
      <c r="AB91" s="693"/>
      <c r="AC91" s="693"/>
      <c r="AD91" s="693"/>
      <c r="AE91" s="693"/>
      <c r="AF91" s="693"/>
      <c r="AG91" s="693"/>
    </row>
    <row r="92" spans="1:33" ht="120" x14ac:dyDescent="0.35">
      <c r="A92" s="76">
        <f t="shared" si="1"/>
        <v>72</v>
      </c>
      <c r="B92" s="77" t="s">
        <v>261</v>
      </c>
      <c r="C92" s="77" t="s">
        <v>119</v>
      </c>
      <c r="D92" s="78">
        <v>43232703</v>
      </c>
      <c r="E92" s="79" t="s">
        <v>262</v>
      </c>
      <c r="F92" s="77" t="s">
        <v>263</v>
      </c>
      <c r="G92" s="77">
        <v>1</v>
      </c>
      <c r="H92" s="77" t="s">
        <v>111</v>
      </c>
      <c r="I92" s="77">
        <v>12</v>
      </c>
      <c r="J92" s="77" t="s">
        <v>559</v>
      </c>
      <c r="K92" s="77" t="s">
        <v>136</v>
      </c>
      <c r="L92" s="77" t="s">
        <v>200</v>
      </c>
      <c r="M92" s="81">
        <v>20000000</v>
      </c>
      <c r="N92" s="81">
        <v>20000000</v>
      </c>
      <c r="O92" s="77" t="s">
        <v>75</v>
      </c>
      <c r="P92" s="77" t="s">
        <v>76</v>
      </c>
      <c r="Q92" s="77" t="s">
        <v>122</v>
      </c>
      <c r="S92" s="693"/>
      <c r="T92" s="693"/>
      <c r="U92" s="693"/>
      <c r="V92" s="693"/>
      <c r="W92" s="693"/>
      <c r="X92" s="693"/>
      <c r="Y92" s="693"/>
      <c r="Z92" s="693"/>
      <c r="AA92" s="693"/>
      <c r="AB92" s="693"/>
      <c r="AC92" s="693"/>
      <c r="AD92" s="693"/>
      <c r="AE92" s="693"/>
      <c r="AF92" s="693"/>
      <c r="AG92" s="693"/>
    </row>
    <row r="93" spans="1:33" ht="120" x14ac:dyDescent="0.35">
      <c r="A93" s="76">
        <f t="shared" si="1"/>
        <v>73</v>
      </c>
      <c r="B93" s="77" t="s">
        <v>264</v>
      </c>
      <c r="C93" s="77" t="s">
        <v>119</v>
      </c>
      <c r="D93" s="78">
        <v>43232703</v>
      </c>
      <c r="E93" s="79" t="s">
        <v>265</v>
      </c>
      <c r="F93" s="77" t="s">
        <v>70</v>
      </c>
      <c r="G93" s="77">
        <v>1</v>
      </c>
      <c r="H93" s="77" t="s">
        <v>219</v>
      </c>
      <c r="I93" s="77">
        <v>6</v>
      </c>
      <c r="J93" s="77" t="s">
        <v>561</v>
      </c>
      <c r="K93" s="77" t="s">
        <v>136</v>
      </c>
      <c r="L93" s="77" t="s">
        <v>200</v>
      </c>
      <c r="M93" s="81">
        <v>30000000</v>
      </c>
      <c r="N93" s="81">
        <v>30000000</v>
      </c>
      <c r="O93" s="77" t="s">
        <v>75</v>
      </c>
      <c r="P93" s="77" t="s">
        <v>76</v>
      </c>
      <c r="Q93" s="77" t="s">
        <v>122</v>
      </c>
      <c r="S93" s="693"/>
      <c r="T93" s="693"/>
      <c r="U93" s="693"/>
      <c r="V93" s="693"/>
      <c r="W93" s="693"/>
      <c r="X93" s="693"/>
      <c r="Y93" s="693"/>
      <c r="Z93" s="693"/>
      <c r="AA93" s="693"/>
      <c r="AB93" s="693"/>
      <c r="AC93" s="693"/>
      <c r="AD93" s="693"/>
      <c r="AE93" s="693"/>
      <c r="AF93" s="693"/>
      <c r="AG93" s="693"/>
    </row>
    <row r="94" spans="1:33" ht="180" x14ac:dyDescent="0.35">
      <c r="A94" s="76">
        <f t="shared" si="1"/>
        <v>74</v>
      </c>
      <c r="B94" s="77" t="s">
        <v>266</v>
      </c>
      <c r="C94" s="77" t="s">
        <v>119</v>
      </c>
      <c r="D94" s="78" t="s">
        <v>267</v>
      </c>
      <c r="E94" s="79" t="s">
        <v>268</v>
      </c>
      <c r="F94" s="77" t="s">
        <v>70</v>
      </c>
      <c r="G94" s="77">
        <v>1</v>
      </c>
      <c r="H94" s="77" t="s">
        <v>86</v>
      </c>
      <c r="I94" s="77">
        <v>12</v>
      </c>
      <c r="J94" s="77" t="s">
        <v>561</v>
      </c>
      <c r="K94" s="77" t="s">
        <v>136</v>
      </c>
      <c r="L94" s="77" t="s">
        <v>552</v>
      </c>
      <c r="M94" s="81">
        <v>50000000</v>
      </c>
      <c r="N94" s="81">
        <v>50000000</v>
      </c>
      <c r="O94" s="77" t="s">
        <v>75</v>
      </c>
      <c r="P94" s="77" t="s">
        <v>76</v>
      </c>
      <c r="Q94" s="77" t="s">
        <v>122</v>
      </c>
      <c r="S94" s="693"/>
      <c r="T94" s="693"/>
      <c r="U94" s="693"/>
      <c r="V94" s="693"/>
      <c r="W94" s="693"/>
      <c r="X94" s="693"/>
      <c r="Y94" s="693"/>
      <c r="Z94" s="693"/>
      <c r="AA94" s="693"/>
      <c r="AB94" s="693"/>
      <c r="AC94" s="693"/>
      <c r="AD94" s="693"/>
      <c r="AE94" s="693"/>
      <c r="AF94" s="693"/>
      <c r="AG94" s="693"/>
    </row>
    <row r="95" spans="1:33" ht="120" x14ac:dyDescent="0.35">
      <c r="A95" s="76">
        <f t="shared" si="1"/>
        <v>75</v>
      </c>
      <c r="B95" s="77" t="s">
        <v>269</v>
      </c>
      <c r="C95" s="77" t="s">
        <v>119</v>
      </c>
      <c r="D95" s="78">
        <v>81112501</v>
      </c>
      <c r="E95" s="79" t="s">
        <v>270</v>
      </c>
      <c r="F95" s="77" t="s">
        <v>70</v>
      </c>
      <c r="G95" s="77">
        <v>1</v>
      </c>
      <c r="H95" s="77" t="s">
        <v>111</v>
      </c>
      <c r="I95" s="77">
        <v>12</v>
      </c>
      <c r="J95" s="77" t="s">
        <v>81</v>
      </c>
      <c r="K95" s="77" t="s">
        <v>136</v>
      </c>
      <c r="L95" s="77" t="s">
        <v>552</v>
      </c>
      <c r="M95" s="81">
        <v>180000000</v>
      </c>
      <c r="N95" s="81">
        <v>180000000</v>
      </c>
      <c r="O95" s="77" t="s">
        <v>75</v>
      </c>
      <c r="P95" s="77" t="s">
        <v>76</v>
      </c>
      <c r="Q95" s="77" t="s">
        <v>122</v>
      </c>
      <c r="S95" s="693"/>
      <c r="T95" s="693"/>
      <c r="U95" s="693"/>
      <c r="V95" s="693"/>
      <c r="W95" s="693"/>
      <c r="X95" s="693"/>
      <c r="Y95" s="693"/>
      <c r="Z95" s="693"/>
      <c r="AA95" s="693"/>
      <c r="AB95" s="693"/>
      <c r="AC95" s="693"/>
      <c r="AD95" s="693"/>
      <c r="AE95" s="693"/>
      <c r="AF95" s="693"/>
      <c r="AG95" s="693"/>
    </row>
    <row r="96" spans="1:33" ht="120" x14ac:dyDescent="0.35">
      <c r="A96" s="76">
        <f t="shared" si="1"/>
        <v>76</v>
      </c>
      <c r="B96" s="77" t="s">
        <v>271</v>
      </c>
      <c r="C96" s="77" t="s">
        <v>119</v>
      </c>
      <c r="D96" s="78">
        <v>81112501</v>
      </c>
      <c r="E96" s="79" t="s">
        <v>272</v>
      </c>
      <c r="F96" s="77" t="s">
        <v>70</v>
      </c>
      <c r="G96" s="77">
        <v>1</v>
      </c>
      <c r="H96" s="77" t="s">
        <v>111</v>
      </c>
      <c r="I96" s="77">
        <v>12</v>
      </c>
      <c r="J96" s="77" t="s">
        <v>81</v>
      </c>
      <c r="K96" s="77" t="s">
        <v>136</v>
      </c>
      <c r="L96" s="77" t="s">
        <v>552</v>
      </c>
      <c r="M96" s="81">
        <v>100000000</v>
      </c>
      <c r="N96" s="81">
        <v>100000000</v>
      </c>
      <c r="O96" s="77" t="s">
        <v>75</v>
      </c>
      <c r="P96" s="77" t="s">
        <v>76</v>
      </c>
      <c r="Q96" s="77" t="s">
        <v>122</v>
      </c>
      <c r="S96" s="693"/>
      <c r="T96" s="693"/>
      <c r="U96" s="693"/>
      <c r="V96" s="693"/>
      <c r="W96" s="693"/>
      <c r="X96" s="693"/>
      <c r="Y96" s="693"/>
      <c r="Z96" s="693"/>
      <c r="AA96" s="693"/>
      <c r="AB96" s="693"/>
      <c r="AC96" s="693"/>
      <c r="AD96" s="693"/>
      <c r="AE96" s="693"/>
      <c r="AF96" s="693"/>
      <c r="AG96" s="693"/>
    </row>
    <row r="97" spans="1:33" ht="120" x14ac:dyDescent="0.35">
      <c r="A97" s="76">
        <f t="shared" si="1"/>
        <v>77</v>
      </c>
      <c r="B97" s="77" t="s">
        <v>273</v>
      </c>
      <c r="C97" s="77" t="s">
        <v>119</v>
      </c>
      <c r="D97" s="78">
        <v>81111805</v>
      </c>
      <c r="E97" s="79" t="s">
        <v>274</v>
      </c>
      <c r="F97" s="77" t="s">
        <v>70</v>
      </c>
      <c r="G97" s="77">
        <v>1</v>
      </c>
      <c r="H97" s="77" t="s">
        <v>111</v>
      </c>
      <c r="I97" s="77">
        <v>12</v>
      </c>
      <c r="J97" s="77" t="s">
        <v>81</v>
      </c>
      <c r="K97" s="77" t="s">
        <v>136</v>
      </c>
      <c r="L97" s="77" t="s">
        <v>552</v>
      </c>
      <c r="M97" s="81">
        <v>20000000</v>
      </c>
      <c r="N97" s="81">
        <v>20000000</v>
      </c>
      <c r="O97" s="77" t="s">
        <v>75</v>
      </c>
      <c r="P97" s="77" t="s">
        <v>76</v>
      </c>
      <c r="Q97" s="77" t="s">
        <v>122</v>
      </c>
      <c r="S97" s="693"/>
      <c r="T97" s="693"/>
      <c r="U97" s="693"/>
      <c r="V97" s="693"/>
      <c r="W97" s="693"/>
      <c r="X97" s="693"/>
      <c r="Y97" s="693"/>
      <c r="Z97" s="693"/>
      <c r="AA97" s="693"/>
      <c r="AB97" s="693"/>
      <c r="AC97" s="693"/>
      <c r="AD97" s="693"/>
      <c r="AE97" s="693"/>
      <c r="AF97" s="693"/>
      <c r="AG97" s="693"/>
    </row>
    <row r="98" spans="1:33" ht="120" x14ac:dyDescent="0.35">
      <c r="A98" s="76">
        <f t="shared" si="1"/>
        <v>78</v>
      </c>
      <c r="B98" s="77" t="s">
        <v>275</v>
      </c>
      <c r="C98" s="77" t="s">
        <v>119</v>
      </c>
      <c r="D98" s="78">
        <v>81112501</v>
      </c>
      <c r="E98" s="79" t="s">
        <v>276</v>
      </c>
      <c r="F98" s="77" t="s">
        <v>70</v>
      </c>
      <c r="G98" s="77">
        <v>1</v>
      </c>
      <c r="H98" s="77" t="s">
        <v>97</v>
      </c>
      <c r="I98" s="77">
        <v>12</v>
      </c>
      <c r="J98" s="77" t="s">
        <v>81</v>
      </c>
      <c r="K98" s="77" t="s">
        <v>136</v>
      </c>
      <c r="L98" s="77" t="s">
        <v>200</v>
      </c>
      <c r="M98" s="81">
        <v>257000000</v>
      </c>
      <c r="N98" s="81">
        <v>257000000</v>
      </c>
      <c r="O98" s="77" t="s">
        <v>75</v>
      </c>
      <c r="P98" s="77" t="s">
        <v>76</v>
      </c>
      <c r="Q98" s="77" t="s">
        <v>122</v>
      </c>
      <c r="S98" s="693"/>
      <c r="T98" s="693"/>
      <c r="U98" s="693"/>
      <c r="V98" s="693"/>
      <c r="W98" s="693"/>
      <c r="X98" s="693"/>
      <c r="Y98" s="693"/>
      <c r="Z98" s="693"/>
      <c r="AA98" s="693"/>
      <c r="AB98" s="693"/>
      <c r="AC98" s="693"/>
      <c r="AD98" s="693"/>
      <c r="AE98" s="693"/>
      <c r="AF98" s="693"/>
      <c r="AG98" s="693"/>
    </row>
    <row r="99" spans="1:33" ht="120" x14ac:dyDescent="0.35">
      <c r="A99" s="694">
        <f t="shared" si="1"/>
        <v>79</v>
      </c>
      <c r="B99" s="771" t="s">
        <v>277</v>
      </c>
      <c r="C99" s="771" t="s">
        <v>119</v>
      </c>
      <c r="D99" s="780" t="s">
        <v>278</v>
      </c>
      <c r="E99" s="779" t="s">
        <v>279</v>
      </c>
      <c r="F99" s="771" t="s">
        <v>70</v>
      </c>
      <c r="G99" s="771">
        <v>1</v>
      </c>
      <c r="H99" s="771" t="s">
        <v>97</v>
      </c>
      <c r="I99" s="771">
        <v>12</v>
      </c>
      <c r="J99" s="771" t="s">
        <v>260</v>
      </c>
      <c r="K99" s="771" t="s">
        <v>136</v>
      </c>
      <c r="L99" s="771"/>
      <c r="M99" s="774"/>
      <c r="N99" s="774"/>
      <c r="O99" s="771" t="s">
        <v>75</v>
      </c>
      <c r="P99" s="771" t="s">
        <v>76</v>
      </c>
      <c r="Q99" s="771" t="s">
        <v>122</v>
      </c>
      <c r="S99" s="693"/>
      <c r="T99" s="693"/>
      <c r="U99" s="693"/>
      <c r="V99" s="693"/>
      <c r="W99" s="693"/>
      <c r="X99" s="693"/>
      <c r="Y99" s="693"/>
      <c r="Z99" s="693"/>
      <c r="AA99" s="693"/>
      <c r="AB99" s="693"/>
      <c r="AC99" s="693"/>
      <c r="AD99" s="693"/>
      <c r="AE99" s="693"/>
      <c r="AF99" s="693"/>
      <c r="AG99" s="693"/>
    </row>
    <row r="100" spans="1:33" ht="150" x14ac:dyDescent="0.35">
      <c r="A100" s="76">
        <f t="shared" si="1"/>
        <v>80</v>
      </c>
      <c r="B100" s="77" t="s">
        <v>280</v>
      </c>
      <c r="C100" s="77" t="s">
        <v>119</v>
      </c>
      <c r="D100" s="78" t="s">
        <v>281</v>
      </c>
      <c r="E100" s="79" t="s">
        <v>282</v>
      </c>
      <c r="F100" s="77" t="s">
        <v>70</v>
      </c>
      <c r="G100" s="77">
        <v>1</v>
      </c>
      <c r="H100" s="77" t="s">
        <v>104</v>
      </c>
      <c r="I100" s="77">
        <v>12</v>
      </c>
      <c r="J100" s="77" t="s">
        <v>561</v>
      </c>
      <c r="K100" s="77" t="s">
        <v>136</v>
      </c>
      <c r="L100" s="77" t="s">
        <v>552</v>
      </c>
      <c r="M100" s="81">
        <v>110000000</v>
      </c>
      <c r="N100" s="81">
        <v>110000000</v>
      </c>
      <c r="O100" s="77" t="s">
        <v>75</v>
      </c>
      <c r="P100" s="77" t="s">
        <v>76</v>
      </c>
      <c r="Q100" s="77" t="s">
        <v>122</v>
      </c>
      <c r="S100" s="693"/>
      <c r="T100" s="693"/>
      <c r="U100" s="693"/>
      <c r="V100" s="693"/>
      <c r="W100" s="693"/>
      <c r="X100" s="693"/>
      <c r="Y100" s="693"/>
      <c r="Z100" s="693"/>
      <c r="AA100" s="693"/>
      <c r="AB100" s="693"/>
      <c r="AC100" s="693"/>
      <c r="AD100" s="693"/>
      <c r="AE100" s="693"/>
      <c r="AF100" s="693"/>
      <c r="AG100" s="693"/>
    </row>
    <row r="101" spans="1:33" ht="150" x14ac:dyDescent="0.35">
      <c r="A101" s="76">
        <f t="shared" si="1"/>
        <v>81</v>
      </c>
      <c r="B101" s="77" t="s">
        <v>283</v>
      </c>
      <c r="C101" s="77" t="s">
        <v>119</v>
      </c>
      <c r="D101" s="78" t="s">
        <v>284</v>
      </c>
      <c r="E101" s="79" t="s">
        <v>285</v>
      </c>
      <c r="F101" s="77" t="s">
        <v>70</v>
      </c>
      <c r="G101" s="77">
        <v>1</v>
      </c>
      <c r="H101" s="77" t="s">
        <v>71</v>
      </c>
      <c r="I101" s="77">
        <v>12</v>
      </c>
      <c r="J101" s="77" t="s">
        <v>561</v>
      </c>
      <c r="K101" s="77" t="s">
        <v>136</v>
      </c>
      <c r="L101" s="77" t="s">
        <v>200</v>
      </c>
      <c r="M101" s="81">
        <v>200000000</v>
      </c>
      <c r="N101" s="81">
        <v>200000000</v>
      </c>
      <c r="O101" s="77" t="s">
        <v>75</v>
      </c>
      <c r="P101" s="77" t="s">
        <v>76</v>
      </c>
      <c r="Q101" s="77" t="s">
        <v>122</v>
      </c>
      <c r="S101" s="693"/>
      <c r="T101" s="693"/>
      <c r="U101" s="693"/>
      <c r="V101" s="693"/>
      <c r="W101" s="693"/>
      <c r="X101" s="693"/>
      <c r="Y101" s="693"/>
      <c r="Z101" s="693"/>
      <c r="AA101" s="693"/>
      <c r="AB101" s="693"/>
      <c r="AC101" s="693"/>
      <c r="AD101" s="693"/>
      <c r="AE101" s="693"/>
      <c r="AF101" s="693"/>
      <c r="AG101" s="693"/>
    </row>
    <row r="102" spans="1:33" ht="120" x14ac:dyDescent="0.35">
      <c r="A102" s="76">
        <f t="shared" si="1"/>
        <v>82</v>
      </c>
      <c r="B102" s="77" t="s">
        <v>286</v>
      </c>
      <c r="C102" s="77" t="s">
        <v>119</v>
      </c>
      <c r="D102" s="78">
        <v>81112501</v>
      </c>
      <c r="E102" s="79" t="s">
        <v>287</v>
      </c>
      <c r="F102" s="77" t="s">
        <v>70</v>
      </c>
      <c r="G102" s="77">
        <v>1</v>
      </c>
      <c r="H102" s="77" t="s">
        <v>104</v>
      </c>
      <c r="I102" s="77">
        <v>12</v>
      </c>
      <c r="J102" s="77" t="s">
        <v>559</v>
      </c>
      <c r="K102" s="77" t="s">
        <v>136</v>
      </c>
      <c r="L102" s="77" t="s">
        <v>552</v>
      </c>
      <c r="M102" s="81">
        <v>15000000</v>
      </c>
      <c r="N102" s="81">
        <v>15000000</v>
      </c>
      <c r="O102" s="77" t="s">
        <v>75</v>
      </c>
      <c r="P102" s="77" t="s">
        <v>76</v>
      </c>
      <c r="Q102" s="77" t="s">
        <v>122</v>
      </c>
      <c r="S102" s="693"/>
      <c r="T102" s="693"/>
      <c r="U102" s="693"/>
      <c r="V102" s="693"/>
      <c r="W102" s="693"/>
      <c r="X102" s="693"/>
      <c r="Y102" s="693"/>
      <c r="Z102" s="693"/>
      <c r="AA102" s="693"/>
      <c r="AB102" s="693"/>
      <c r="AC102" s="693"/>
      <c r="AD102" s="693"/>
      <c r="AE102" s="693"/>
      <c r="AF102" s="693"/>
      <c r="AG102" s="693"/>
    </row>
    <row r="103" spans="1:33" ht="120" x14ac:dyDescent="0.35">
      <c r="A103" s="76">
        <f t="shared" si="1"/>
        <v>83</v>
      </c>
      <c r="B103" s="77" t="s">
        <v>288</v>
      </c>
      <c r="C103" s="77" t="s">
        <v>119</v>
      </c>
      <c r="D103" s="78" t="s">
        <v>289</v>
      </c>
      <c r="E103" s="79" t="s">
        <v>290</v>
      </c>
      <c r="F103" s="77" t="s">
        <v>70</v>
      </c>
      <c r="G103" s="77">
        <v>1</v>
      </c>
      <c r="H103" s="77" t="s">
        <v>80</v>
      </c>
      <c r="I103" s="77">
        <v>12</v>
      </c>
      <c r="J103" s="77" t="s">
        <v>561</v>
      </c>
      <c r="K103" s="77" t="s">
        <v>136</v>
      </c>
      <c r="L103" s="77" t="s">
        <v>200</v>
      </c>
      <c r="M103" s="81">
        <v>26034767</v>
      </c>
      <c r="N103" s="81">
        <v>26034767</v>
      </c>
      <c r="O103" s="77" t="s">
        <v>75</v>
      </c>
      <c r="P103" s="77" t="s">
        <v>76</v>
      </c>
      <c r="Q103" s="77" t="s">
        <v>122</v>
      </c>
      <c r="S103" s="693"/>
      <c r="T103" s="693"/>
      <c r="U103" s="693"/>
      <c r="V103" s="693"/>
      <c r="W103" s="693"/>
      <c r="X103" s="693"/>
      <c r="Y103" s="693"/>
      <c r="Z103" s="693"/>
      <c r="AA103" s="693"/>
      <c r="AB103" s="693"/>
      <c r="AC103" s="693"/>
      <c r="AD103" s="693"/>
      <c r="AE103" s="693"/>
      <c r="AF103" s="693"/>
      <c r="AG103" s="693"/>
    </row>
    <row r="104" spans="1:33" ht="150" x14ac:dyDescent="0.35">
      <c r="A104" s="76">
        <f t="shared" si="1"/>
        <v>84</v>
      </c>
      <c r="B104" s="77" t="s">
        <v>291</v>
      </c>
      <c r="C104" s="77" t="s">
        <v>119</v>
      </c>
      <c r="D104" s="78" t="s">
        <v>292</v>
      </c>
      <c r="E104" s="79" t="s">
        <v>293</v>
      </c>
      <c r="F104" s="77" t="s">
        <v>70</v>
      </c>
      <c r="G104" s="77">
        <v>1</v>
      </c>
      <c r="H104" s="77" t="s">
        <v>157</v>
      </c>
      <c r="I104" s="77">
        <v>12</v>
      </c>
      <c r="J104" s="77" t="s">
        <v>561</v>
      </c>
      <c r="K104" s="77" t="s">
        <v>136</v>
      </c>
      <c r="L104" s="77" t="s">
        <v>552</v>
      </c>
      <c r="M104" s="81">
        <v>65000000</v>
      </c>
      <c r="N104" s="81">
        <v>65000000</v>
      </c>
      <c r="O104" s="77" t="s">
        <v>75</v>
      </c>
      <c r="P104" s="77" t="s">
        <v>76</v>
      </c>
      <c r="Q104" s="77" t="s">
        <v>122</v>
      </c>
      <c r="S104" s="693"/>
      <c r="T104" s="693"/>
      <c r="U104" s="693"/>
      <c r="V104" s="693"/>
      <c r="W104" s="693"/>
      <c r="X104" s="693"/>
      <c r="Y104" s="693"/>
      <c r="Z104" s="693"/>
      <c r="AA104" s="693"/>
      <c r="AB104" s="693"/>
      <c r="AC104" s="693"/>
      <c r="AD104" s="693"/>
      <c r="AE104" s="693"/>
      <c r="AF104" s="693"/>
      <c r="AG104" s="693"/>
    </row>
    <row r="105" spans="1:33" ht="120" x14ac:dyDescent="0.35">
      <c r="A105" s="76">
        <f t="shared" si="1"/>
        <v>85</v>
      </c>
      <c r="B105" s="77" t="s">
        <v>294</v>
      </c>
      <c r="C105" s="77" t="s">
        <v>119</v>
      </c>
      <c r="D105" s="78">
        <v>83120000</v>
      </c>
      <c r="E105" s="79" t="s">
        <v>295</v>
      </c>
      <c r="F105" s="77" t="s">
        <v>70</v>
      </c>
      <c r="G105" s="77">
        <v>1</v>
      </c>
      <c r="H105" s="77" t="s">
        <v>124</v>
      </c>
      <c r="I105" s="77">
        <v>11.5</v>
      </c>
      <c r="J105" s="77" t="s">
        <v>560</v>
      </c>
      <c r="K105" s="77" t="s">
        <v>136</v>
      </c>
      <c r="L105" s="77" t="s">
        <v>552</v>
      </c>
      <c r="M105" s="81">
        <v>600000000</v>
      </c>
      <c r="N105" s="81">
        <v>600000000</v>
      </c>
      <c r="O105" s="77" t="s">
        <v>75</v>
      </c>
      <c r="P105" s="77" t="s">
        <v>76</v>
      </c>
      <c r="Q105" s="77" t="s">
        <v>122</v>
      </c>
      <c r="S105" s="693"/>
      <c r="T105" s="693"/>
      <c r="U105" s="693"/>
      <c r="V105" s="693"/>
      <c r="W105" s="693"/>
      <c r="X105" s="693"/>
      <c r="Y105" s="693"/>
      <c r="Z105" s="693"/>
      <c r="AA105" s="693"/>
      <c r="AB105" s="693"/>
      <c r="AC105" s="693"/>
      <c r="AD105" s="693"/>
      <c r="AE105" s="693"/>
      <c r="AF105" s="693"/>
      <c r="AG105" s="693"/>
    </row>
    <row r="106" spans="1:33" ht="120" x14ac:dyDescent="0.35">
      <c r="A106" s="76">
        <f t="shared" si="1"/>
        <v>86</v>
      </c>
      <c r="B106" s="77" t="s">
        <v>297</v>
      </c>
      <c r="C106" s="77" t="s">
        <v>119</v>
      </c>
      <c r="D106" s="78">
        <v>83120000</v>
      </c>
      <c r="E106" s="79" t="s">
        <v>298</v>
      </c>
      <c r="F106" s="77" t="s">
        <v>70</v>
      </c>
      <c r="G106" s="77">
        <v>1</v>
      </c>
      <c r="H106" s="77" t="s">
        <v>124</v>
      </c>
      <c r="I106" s="77">
        <v>10</v>
      </c>
      <c r="J106" s="77" t="s">
        <v>88</v>
      </c>
      <c r="K106" s="77" t="s">
        <v>136</v>
      </c>
      <c r="L106" s="77" t="s">
        <v>552</v>
      </c>
      <c r="M106" s="81">
        <v>200000000</v>
      </c>
      <c r="N106" s="81">
        <v>200000000</v>
      </c>
      <c r="O106" s="77" t="s">
        <v>75</v>
      </c>
      <c r="P106" s="77" t="s">
        <v>76</v>
      </c>
      <c r="Q106" s="77" t="s">
        <v>122</v>
      </c>
      <c r="S106" s="693"/>
      <c r="T106" s="693"/>
      <c r="U106" s="693"/>
      <c r="V106" s="693"/>
      <c r="W106" s="693"/>
      <c r="X106" s="693"/>
      <c r="Y106" s="693"/>
      <c r="Z106" s="693"/>
      <c r="AA106" s="693"/>
      <c r="AB106" s="693"/>
      <c r="AC106" s="693"/>
      <c r="AD106" s="693"/>
      <c r="AE106" s="693"/>
      <c r="AF106" s="693"/>
      <c r="AG106" s="693"/>
    </row>
    <row r="107" spans="1:33" ht="120" x14ac:dyDescent="0.35">
      <c r="A107" s="76">
        <f t="shared" si="1"/>
        <v>87</v>
      </c>
      <c r="B107" s="77" t="s">
        <v>300</v>
      </c>
      <c r="C107" s="77" t="s">
        <v>119</v>
      </c>
      <c r="D107" s="78">
        <v>83120000</v>
      </c>
      <c r="E107" s="79" t="s">
        <v>301</v>
      </c>
      <c r="F107" s="77" t="s">
        <v>70</v>
      </c>
      <c r="G107" s="77">
        <v>1</v>
      </c>
      <c r="H107" s="77" t="s">
        <v>124</v>
      </c>
      <c r="I107" s="77">
        <v>11.5</v>
      </c>
      <c r="J107" s="77" t="s">
        <v>204</v>
      </c>
      <c r="K107" s="77" t="s">
        <v>136</v>
      </c>
      <c r="L107" s="77" t="s">
        <v>324</v>
      </c>
      <c r="M107" s="81">
        <v>600000000</v>
      </c>
      <c r="N107" s="81">
        <v>600000000</v>
      </c>
      <c r="O107" s="77" t="s">
        <v>75</v>
      </c>
      <c r="P107" s="77" t="s">
        <v>76</v>
      </c>
      <c r="Q107" s="77" t="s">
        <v>122</v>
      </c>
      <c r="S107" s="693"/>
      <c r="T107" s="693"/>
      <c r="U107" s="693"/>
      <c r="V107" s="693"/>
      <c r="W107" s="693"/>
      <c r="X107" s="693"/>
      <c r="Y107" s="693"/>
      <c r="Z107" s="693"/>
      <c r="AA107" s="693"/>
      <c r="AB107" s="693"/>
      <c r="AC107" s="693"/>
      <c r="AD107" s="693"/>
      <c r="AE107" s="693"/>
      <c r="AF107" s="693"/>
      <c r="AG107" s="693"/>
    </row>
    <row r="108" spans="1:33" ht="120" x14ac:dyDescent="0.35">
      <c r="A108" s="76">
        <f t="shared" si="1"/>
        <v>88</v>
      </c>
      <c r="B108" s="77" t="s">
        <v>302</v>
      </c>
      <c r="C108" s="77" t="s">
        <v>119</v>
      </c>
      <c r="D108" s="78">
        <v>83120000</v>
      </c>
      <c r="E108" s="79" t="s">
        <v>558</v>
      </c>
      <c r="F108" s="77" t="s">
        <v>70</v>
      </c>
      <c r="G108" s="77">
        <v>1</v>
      </c>
      <c r="H108" s="77" t="s">
        <v>124</v>
      </c>
      <c r="I108" s="77">
        <v>11.5</v>
      </c>
      <c r="J108" s="77" t="s">
        <v>204</v>
      </c>
      <c r="K108" s="77" t="s">
        <v>136</v>
      </c>
      <c r="L108" s="77" t="s">
        <v>324</v>
      </c>
      <c r="M108" s="81">
        <v>600000000</v>
      </c>
      <c r="N108" s="81">
        <v>600000000</v>
      </c>
      <c r="O108" s="77" t="s">
        <v>75</v>
      </c>
      <c r="P108" s="77" t="s">
        <v>76</v>
      </c>
      <c r="Q108" s="77" t="s">
        <v>122</v>
      </c>
      <c r="S108" s="693"/>
      <c r="T108" s="693"/>
      <c r="U108" s="693"/>
      <c r="V108" s="693"/>
      <c r="W108" s="693"/>
      <c r="X108" s="693"/>
      <c r="Y108" s="693"/>
      <c r="Z108" s="693"/>
      <c r="AA108" s="693"/>
      <c r="AB108" s="693"/>
      <c r="AC108" s="693"/>
      <c r="AD108" s="693"/>
      <c r="AE108" s="693"/>
      <c r="AF108" s="693"/>
      <c r="AG108" s="693"/>
    </row>
    <row r="109" spans="1:33" ht="150" x14ac:dyDescent="0.35">
      <c r="A109" s="76">
        <f t="shared" si="1"/>
        <v>89</v>
      </c>
      <c r="B109" s="77" t="s">
        <v>303</v>
      </c>
      <c r="C109" s="77" t="s">
        <v>119</v>
      </c>
      <c r="D109" s="78">
        <v>81110000</v>
      </c>
      <c r="E109" s="79" t="s">
        <v>304</v>
      </c>
      <c r="F109" s="77" t="s">
        <v>305</v>
      </c>
      <c r="G109" s="77">
        <v>1</v>
      </c>
      <c r="H109" s="77" t="s">
        <v>84</v>
      </c>
      <c r="I109" s="77">
        <v>9</v>
      </c>
      <c r="J109" s="77" t="s">
        <v>88</v>
      </c>
      <c r="K109" s="77" t="s">
        <v>136</v>
      </c>
      <c r="L109" s="77" t="s">
        <v>552</v>
      </c>
      <c r="M109" s="81">
        <v>50000000</v>
      </c>
      <c r="N109" s="81">
        <v>50000000</v>
      </c>
      <c r="O109" s="77" t="s">
        <v>75</v>
      </c>
      <c r="P109" s="77" t="s">
        <v>76</v>
      </c>
      <c r="Q109" s="77" t="s">
        <v>122</v>
      </c>
      <c r="S109" s="693"/>
      <c r="T109" s="693"/>
      <c r="U109" s="693"/>
      <c r="V109" s="693"/>
      <c r="W109" s="693"/>
      <c r="X109" s="693"/>
      <c r="Y109" s="693"/>
      <c r="Z109" s="693"/>
      <c r="AA109" s="693"/>
      <c r="AB109" s="693"/>
      <c r="AC109" s="693"/>
      <c r="AD109" s="693"/>
      <c r="AE109" s="693"/>
      <c r="AF109" s="693"/>
      <c r="AG109" s="693"/>
    </row>
    <row r="110" spans="1:33" ht="120" x14ac:dyDescent="0.35">
      <c r="A110" s="76">
        <f t="shared" si="1"/>
        <v>90</v>
      </c>
      <c r="B110" s="77" t="s">
        <v>306</v>
      </c>
      <c r="C110" s="77" t="s">
        <v>119</v>
      </c>
      <c r="D110" s="78">
        <v>86101808</v>
      </c>
      <c r="E110" s="79" t="s">
        <v>307</v>
      </c>
      <c r="F110" s="77" t="s">
        <v>70</v>
      </c>
      <c r="G110" s="77">
        <v>1</v>
      </c>
      <c r="H110" s="77" t="s">
        <v>111</v>
      </c>
      <c r="I110" s="77">
        <v>7</v>
      </c>
      <c r="J110" s="77" t="s">
        <v>562</v>
      </c>
      <c r="K110" s="77" t="s">
        <v>136</v>
      </c>
      <c r="L110" s="77" t="s">
        <v>324</v>
      </c>
      <c r="M110" s="81">
        <v>50000000</v>
      </c>
      <c r="N110" s="81">
        <v>50000000</v>
      </c>
      <c r="O110" s="77" t="s">
        <v>75</v>
      </c>
      <c r="P110" s="77" t="s">
        <v>76</v>
      </c>
      <c r="Q110" s="77" t="s">
        <v>122</v>
      </c>
      <c r="S110" s="693"/>
      <c r="T110" s="693"/>
      <c r="U110" s="693"/>
      <c r="V110" s="693"/>
      <c r="W110" s="693"/>
      <c r="X110" s="693"/>
      <c r="Y110" s="693"/>
      <c r="Z110" s="693"/>
      <c r="AA110" s="693"/>
      <c r="AB110" s="693"/>
      <c r="AC110" s="693"/>
      <c r="AD110" s="693"/>
      <c r="AE110" s="693"/>
      <c r="AF110" s="693"/>
      <c r="AG110" s="693"/>
    </row>
    <row r="111" spans="1:33" ht="120" x14ac:dyDescent="0.35">
      <c r="A111" s="76">
        <f t="shared" si="1"/>
        <v>91</v>
      </c>
      <c r="B111" s="77" t="s">
        <v>308</v>
      </c>
      <c r="C111" s="77" t="s">
        <v>119</v>
      </c>
      <c r="D111" s="78">
        <v>81112501</v>
      </c>
      <c r="E111" s="79" t="s">
        <v>308</v>
      </c>
      <c r="F111" s="77" t="s">
        <v>70</v>
      </c>
      <c r="G111" s="77">
        <v>1</v>
      </c>
      <c r="H111" s="77" t="s">
        <v>259</v>
      </c>
      <c r="I111" s="77">
        <v>12</v>
      </c>
      <c r="J111" s="77" t="s">
        <v>81</v>
      </c>
      <c r="K111" s="77" t="s">
        <v>136</v>
      </c>
      <c r="L111" s="77" t="s">
        <v>324</v>
      </c>
      <c r="M111" s="81">
        <v>407944240.00000006</v>
      </c>
      <c r="N111" s="81">
        <v>407944240.00000006</v>
      </c>
      <c r="O111" s="77" t="s">
        <v>75</v>
      </c>
      <c r="P111" s="77" t="s">
        <v>76</v>
      </c>
      <c r="Q111" s="77" t="s">
        <v>122</v>
      </c>
      <c r="S111" s="693"/>
      <c r="T111" s="693"/>
      <c r="U111" s="693"/>
      <c r="V111" s="693"/>
      <c r="W111" s="693"/>
      <c r="X111" s="693"/>
      <c r="Y111" s="693"/>
      <c r="Z111" s="693"/>
      <c r="AA111" s="693"/>
      <c r="AB111" s="693"/>
      <c r="AC111" s="693"/>
      <c r="AD111" s="693"/>
      <c r="AE111" s="693"/>
      <c r="AF111" s="693"/>
      <c r="AG111" s="693"/>
    </row>
    <row r="112" spans="1:33" ht="120" x14ac:dyDescent="0.35">
      <c r="A112" s="76">
        <f t="shared" ref="A112:A117" si="2">SUM(A111+1)</f>
        <v>92</v>
      </c>
      <c r="B112" s="77" t="s">
        <v>309</v>
      </c>
      <c r="C112" s="77" t="s">
        <v>119</v>
      </c>
      <c r="D112" s="78">
        <v>81112501</v>
      </c>
      <c r="E112" s="79" t="s">
        <v>309</v>
      </c>
      <c r="F112" s="77" t="s">
        <v>70</v>
      </c>
      <c r="G112" s="77">
        <v>1</v>
      </c>
      <c r="H112" s="77" t="s">
        <v>97</v>
      </c>
      <c r="I112" s="77">
        <v>12</v>
      </c>
      <c r="J112" s="77" t="s">
        <v>260</v>
      </c>
      <c r="K112" s="77" t="s">
        <v>136</v>
      </c>
      <c r="L112" s="77" t="s">
        <v>324</v>
      </c>
      <c r="M112" s="81">
        <v>150000000</v>
      </c>
      <c r="N112" s="81">
        <v>150000000</v>
      </c>
      <c r="O112" s="77" t="s">
        <v>75</v>
      </c>
      <c r="P112" s="77" t="s">
        <v>76</v>
      </c>
      <c r="Q112" s="77" t="s">
        <v>122</v>
      </c>
      <c r="S112" s="693"/>
      <c r="T112" s="693"/>
      <c r="U112" s="693"/>
      <c r="V112" s="693"/>
      <c r="W112" s="693"/>
      <c r="X112" s="693"/>
      <c r="Y112" s="693"/>
      <c r="Z112" s="693"/>
      <c r="AA112" s="693"/>
      <c r="AB112" s="693"/>
      <c r="AC112" s="693"/>
      <c r="AD112" s="693"/>
      <c r="AE112" s="693"/>
      <c r="AF112" s="693"/>
      <c r="AG112" s="693"/>
    </row>
    <row r="113" spans="1:33" ht="150" x14ac:dyDescent="0.35">
      <c r="A113" s="76">
        <f t="shared" si="2"/>
        <v>93</v>
      </c>
      <c r="B113" s="77" t="s">
        <v>310</v>
      </c>
      <c r="C113" s="77" t="s">
        <v>119</v>
      </c>
      <c r="D113" s="78" t="s">
        <v>311</v>
      </c>
      <c r="E113" s="79" t="s">
        <v>312</v>
      </c>
      <c r="F113" s="77" t="s">
        <v>70</v>
      </c>
      <c r="G113" s="77">
        <v>1</v>
      </c>
      <c r="H113" s="77" t="s">
        <v>124</v>
      </c>
      <c r="I113" s="77">
        <v>12</v>
      </c>
      <c r="J113" s="77" t="s">
        <v>561</v>
      </c>
      <c r="K113" s="77" t="s">
        <v>136</v>
      </c>
      <c r="L113" s="77" t="s">
        <v>324</v>
      </c>
      <c r="M113" s="81">
        <v>300582187</v>
      </c>
      <c r="N113" s="81">
        <v>300582187</v>
      </c>
      <c r="O113" s="77" t="s">
        <v>75</v>
      </c>
      <c r="P113" s="77" t="s">
        <v>76</v>
      </c>
      <c r="Q113" s="77" t="s">
        <v>122</v>
      </c>
      <c r="S113" s="693"/>
      <c r="T113" s="693"/>
      <c r="U113" s="693"/>
      <c r="V113" s="693"/>
      <c r="W113" s="693"/>
      <c r="X113" s="693"/>
      <c r="Y113" s="693"/>
      <c r="Z113" s="693"/>
      <c r="AA113" s="693"/>
      <c r="AB113" s="693"/>
      <c r="AC113" s="693"/>
      <c r="AD113" s="693"/>
      <c r="AE113" s="693"/>
      <c r="AF113" s="693"/>
      <c r="AG113" s="693"/>
    </row>
    <row r="114" spans="1:33" ht="120" x14ac:dyDescent="0.35">
      <c r="A114" s="76">
        <f t="shared" si="2"/>
        <v>94</v>
      </c>
      <c r="B114" s="77" t="s">
        <v>313</v>
      </c>
      <c r="C114" s="77" t="s">
        <v>119</v>
      </c>
      <c r="D114" s="78">
        <v>81112006</v>
      </c>
      <c r="E114" s="79" t="s">
        <v>314</v>
      </c>
      <c r="F114" s="77" t="s">
        <v>70</v>
      </c>
      <c r="G114" s="77">
        <v>1</v>
      </c>
      <c r="H114" s="77" t="s">
        <v>71</v>
      </c>
      <c r="I114" s="77">
        <v>41</v>
      </c>
      <c r="J114" s="77" t="s">
        <v>559</v>
      </c>
      <c r="K114" s="77" t="s">
        <v>73</v>
      </c>
      <c r="L114" s="77" t="s">
        <v>158</v>
      </c>
      <c r="M114" s="81">
        <v>17000000</v>
      </c>
      <c r="N114" s="81">
        <f>M114/41*10</f>
        <v>4146341.4634146346</v>
      </c>
      <c r="O114" s="77" t="s">
        <v>90</v>
      </c>
      <c r="P114" s="77" t="s">
        <v>76</v>
      </c>
      <c r="Q114" s="77" t="s">
        <v>122</v>
      </c>
      <c r="S114" s="693"/>
      <c r="T114" s="693"/>
      <c r="U114" s="693"/>
      <c r="V114" s="693"/>
      <c r="W114" s="693"/>
      <c r="X114" s="693"/>
      <c r="Y114" s="693"/>
      <c r="Z114" s="693"/>
      <c r="AA114" s="693"/>
      <c r="AB114" s="693"/>
      <c r="AC114" s="693"/>
      <c r="AD114" s="693"/>
      <c r="AE114" s="693"/>
      <c r="AF114" s="693"/>
      <c r="AG114" s="693"/>
    </row>
    <row r="115" spans="1:33" ht="120" x14ac:dyDescent="0.35">
      <c r="A115" s="76">
        <f t="shared" si="2"/>
        <v>95</v>
      </c>
      <c r="B115" s="77" t="s">
        <v>315</v>
      </c>
      <c r="C115" s="77" t="s">
        <v>119</v>
      </c>
      <c r="D115" s="78">
        <v>81112502</v>
      </c>
      <c r="E115" s="79" t="s">
        <v>316</v>
      </c>
      <c r="F115" s="77" t="s">
        <v>70</v>
      </c>
      <c r="G115" s="77">
        <v>1</v>
      </c>
      <c r="H115" s="77" t="s">
        <v>111</v>
      </c>
      <c r="I115" s="77">
        <v>35</v>
      </c>
      <c r="J115" s="77" t="s">
        <v>81</v>
      </c>
      <c r="K115" s="77" t="s">
        <v>73</v>
      </c>
      <c r="L115" s="77" t="s">
        <v>158</v>
      </c>
      <c r="M115" s="81">
        <v>1288986000</v>
      </c>
      <c r="N115" s="81">
        <v>147313000</v>
      </c>
      <c r="O115" s="77" t="s">
        <v>90</v>
      </c>
      <c r="P115" s="77" t="s">
        <v>91</v>
      </c>
      <c r="Q115" s="77" t="s">
        <v>122</v>
      </c>
      <c r="S115" s="693"/>
      <c r="T115" s="693"/>
      <c r="U115" s="693"/>
      <c r="V115" s="693"/>
      <c r="W115" s="693"/>
      <c r="X115" s="693"/>
      <c r="Y115" s="693"/>
      <c r="Z115" s="693"/>
      <c r="AA115" s="693"/>
      <c r="AB115" s="693"/>
      <c r="AC115" s="693"/>
      <c r="AD115" s="693"/>
      <c r="AE115" s="693"/>
      <c r="AF115" s="693"/>
      <c r="AG115" s="693"/>
    </row>
    <row r="116" spans="1:33" ht="180" customHeight="1" x14ac:dyDescent="0.35">
      <c r="A116" s="76">
        <f t="shared" si="2"/>
        <v>96</v>
      </c>
      <c r="B116" s="77" t="s">
        <v>318</v>
      </c>
      <c r="C116" s="77" t="s">
        <v>119</v>
      </c>
      <c r="D116" s="78">
        <v>81112502</v>
      </c>
      <c r="E116" s="79" t="s">
        <v>319</v>
      </c>
      <c r="F116" s="77" t="s">
        <v>70</v>
      </c>
      <c r="G116" s="77">
        <v>1</v>
      </c>
      <c r="H116" s="77" t="s">
        <v>111</v>
      </c>
      <c r="I116" s="77">
        <v>18</v>
      </c>
      <c r="J116" s="77" t="s">
        <v>81</v>
      </c>
      <c r="K116" s="77" t="s">
        <v>73</v>
      </c>
      <c r="L116" s="77" t="s">
        <v>158</v>
      </c>
      <c r="M116" s="81">
        <v>233000000</v>
      </c>
      <c r="N116" s="81">
        <v>130000000</v>
      </c>
      <c r="O116" s="77" t="s">
        <v>90</v>
      </c>
      <c r="P116" s="77" t="s">
        <v>91</v>
      </c>
      <c r="Q116" s="77" t="s">
        <v>122</v>
      </c>
      <c r="S116" s="693"/>
      <c r="T116" s="693"/>
      <c r="U116" s="693"/>
      <c r="V116" s="693"/>
      <c r="W116" s="693"/>
      <c r="X116" s="693"/>
      <c r="Y116" s="693"/>
      <c r="Z116" s="693"/>
      <c r="AA116" s="693"/>
      <c r="AB116" s="693"/>
      <c r="AC116" s="693"/>
      <c r="AD116" s="693"/>
      <c r="AE116" s="693"/>
      <c r="AF116" s="693"/>
      <c r="AG116" s="693"/>
    </row>
    <row r="117" spans="1:33" ht="120" x14ac:dyDescent="0.35">
      <c r="A117" s="76">
        <f t="shared" si="2"/>
        <v>97</v>
      </c>
      <c r="B117" s="77" t="s">
        <v>320</v>
      </c>
      <c r="C117" s="77" t="s">
        <v>119</v>
      </c>
      <c r="D117" s="78">
        <v>81112502</v>
      </c>
      <c r="E117" s="79" t="s">
        <v>321</v>
      </c>
      <c r="F117" s="77" t="s">
        <v>70</v>
      </c>
      <c r="G117" s="77">
        <v>1</v>
      </c>
      <c r="H117" s="77" t="s">
        <v>111</v>
      </c>
      <c r="I117" s="77">
        <v>12</v>
      </c>
      <c r="J117" s="77" t="s">
        <v>81</v>
      </c>
      <c r="K117" s="77" t="s">
        <v>73</v>
      </c>
      <c r="L117" s="77" t="s">
        <v>158</v>
      </c>
      <c r="M117" s="81">
        <v>16130000</v>
      </c>
      <c r="N117" s="81">
        <v>16130000</v>
      </c>
      <c r="O117" s="77" t="s">
        <v>75</v>
      </c>
      <c r="P117" s="77" t="s">
        <v>76</v>
      </c>
      <c r="Q117" s="77" t="s">
        <v>122</v>
      </c>
      <c r="S117" s="693"/>
      <c r="T117" s="693"/>
      <c r="U117" s="693"/>
      <c r="V117" s="693"/>
      <c r="W117" s="693"/>
      <c r="X117" s="693"/>
      <c r="Y117" s="693"/>
      <c r="Z117" s="693"/>
      <c r="AA117" s="693"/>
      <c r="AB117" s="693"/>
      <c r="AC117" s="693"/>
      <c r="AD117" s="693"/>
      <c r="AE117" s="693"/>
      <c r="AF117" s="693"/>
      <c r="AG117" s="693"/>
    </row>
    <row r="118" spans="1:33" ht="150" x14ac:dyDescent="0.35">
      <c r="A118" s="76">
        <f>+A117+1</f>
        <v>98</v>
      </c>
      <c r="B118" s="77"/>
      <c r="C118" s="77" t="s">
        <v>135</v>
      </c>
      <c r="D118" s="78">
        <v>80101706</v>
      </c>
      <c r="E118" s="79" t="s">
        <v>322</v>
      </c>
      <c r="F118" s="77" t="s">
        <v>70</v>
      </c>
      <c r="G118" s="77">
        <v>1</v>
      </c>
      <c r="H118" s="77" t="s">
        <v>97</v>
      </c>
      <c r="I118" s="77">
        <v>10.5</v>
      </c>
      <c r="J118" s="77" t="s">
        <v>260</v>
      </c>
      <c r="K118" s="77" t="s">
        <v>136</v>
      </c>
      <c r="L118" s="77" t="s">
        <v>137</v>
      </c>
      <c r="M118" s="81">
        <v>91875000</v>
      </c>
      <c r="N118" s="81">
        <v>91875000</v>
      </c>
      <c r="O118" s="77" t="s">
        <v>75</v>
      </c>
      <c r="P118" s="77" t="s">
        <v>76</v>
      </c>
      <c r="Q118" s="77" t="s">
        <v>138</v>
      </c>
      <c r="S118" s="693"/>
      <c r="T118" s="693"/>
      <c r="U118" s="693"/>
      <c r="V118" s="693"/>
      <c r="W118" s="693"/>
      <c r="X118" s="693"/>
      <c r="Y118" s="693"/>
      <c r="Z118" s="693"/>
      <c r="AA118" s="693"/>
      <c r="AB118" s="693"/>
      <c r="AC118" s="693"/>
      <c r="AD118" s="693"/>
      <c r="AE118" s="693"/>
      <c r="AF118" s="693"/>
      <c r="AG118" s="693"/>
    </row>
    <row r="119" spans="1:33" ht="150" x14ac:dyDescent="0.35">
      <c r="A119" s="76">
        <f t="shared" ref="A119:A182" si="3">+A118+1</f>
        <v>99</v>
      </c>
      <c r="B119" s="77"/>
      <c r="C119" s="77" t="s">
        <v>135</v>
      </c>
      <c r="D119" s="78">
        <v>80101706</v>
      </c>
      <c r="E119" s="79" t="s">
        <v>322</v>
      </c>
      <c r="F119" s="77" t="s">
        <v>70</v>
      </c>
      <c r="G119" s="77">
        <v>1</v>
      </c>
      <c r="H119" s="77" t="s">
        <v>97</v>
      </c>
      <c r="I119" s="77">
        <v>11.5</v>
      </c>
      <c r="J119" s="77" t="s">
        <v>260</v>
      </c>
      <c r="K119" s="77" t="s">
        <v>136</v>
      </c>
      <c r="L119" s="77" t="s">
        <v>137</v>
      </c>
      <c r="M119" s="81">
        <v>82800000</v>
      </c>
      <c r="N119" s="81">
        <v>82800000</v>
      </c>
      <c r="O119" s="77" t="s">
        <v>75</v>
      </c>
      <c r="P119" s="77" t="s">
        <v>76</v>
      </c>
      <c r="Q119" s="77" t="s">
        <v>138</v>
      </c>
      <c r="S119" s="783" t="s">
        <v>573</v>
      </c>
      <c r="T119" s="783" t="s">
        <v>574</v>
      </c>
      <c r="U119" s="784">
        <v>43476</v>
      </c>
      <c r="V119" s="785" t="s">
        <v>575</v>
      </c>
      <c r="W119" s="786" t="s">
        <v>568</v>
      </c>
      <c r="X119" s="787">
        <v>82800000</v>
      </c>
      <c r="Y119" s="788">
        <v>0</v>
      </c>
      <c r="Z119" s="787">
        <v>82800000</v>
      </c>
      <c r="AA119" s="789" t="s">
        <v>576</v>
      </c>
      <c r="AB119" s="790">
        <v>719</v>
      </c>
      <c r="AC119" s="789" t="s">
        <v>570</v>
      </c>
      <c r="AD119" s="791">
        <v>43476</v>
      </c>
      <c r="AE119" s="791">
        <v>43824</v>
      </c>
      <c r="AF119" s="790" t="s">
        <v>577</v>
      </c>
      <c r="AG119" s="792" t="s">
        <v>578</v>
      </c>
    </row>
    <row r="120" spans="1:33" ht="150" x14ac:dyDescent="0.35">
      <c r="A120" s="76">
        <f t="shared" si="3"/>
        <v>100</v>
      </c>
      <c r="B120" s="77"/>
      <c r="C120" s="77" t="s">
        <v>135</v>
      </c>
      <c r="D120" s="78">
        <v>80101706</v>
      </c>
      <c r="E120" s="79" t="s">
        <v>322</v>
      </c>
      <c r="F120" s="77" t="s">
        <v>70</v>
      </c>
      <c r="G120" s="77">
        <v>1</v>
      </c>
      <c r="H120" s="77" t="s">
        <v>97</v>
      </c>
      <c r="I120" s="77">
        <v>11.5</v>
      </c>
      <c r="J120" s="77" t="s">
        <v>260</v>
      </c>
      <c r="K120" s="77" t="s">
        <v>136</v>
      </c>
      <c r="L120" s="77" t="s">
        <v>137</v>
      </c>
      <c r="M120" s="81">
        <v>62100000</v>
      </c>
      <c r="N120" s="81">
        <v>62100000</v>
      </c>
      <c r="O120" s="77" t="s">
        <v>75</v>
      </c>
      <c r="P120" s="77" t="s">
        <v>76</v>
      </c>
      <c r="Q120" s="77" t="s">
        <v>138</v>
      </c>
      <c r="S120" s="783" t="s">
        <v>599</v>
      </c>
      <c r="T120" s="783" t="s">
        <v>600</v>
      </c>
      <c r="U120" s="784">
        <v>43476</v>
      </c>
      <c r="V120" s="785" t="s">
        <v>601</v>
      </c>
      <c r="W120" s="786" t="s">
        <v>568</v>
      </c>
      <c r="X120" s="793">
        <v>62100000</v>
      </c>
      <c r="Y120" s="788">
        <v>0</v>
      </c>
      <c r="Z120" s="787">
        <v>62100000</v>
      </c>
      <c r="AA120" s="789" t="s">
        <v>602</v>
      </c>
      <c r="AB120" s="790">
        <v>619</v>
      </c>
      <c r="AC120" s="789" t="s">
        <v>570</v>
      </c>
      <c r="AD120" s="791">
        <v>43476</v>
      </c>
      <c r="AE120" s="791">
        <v>43824</v>
      </c>
      <c r="AF120" s="794"/>
      <c r="AG120" s="794"/>
    </row>
    <row r="121" spans="1:33" ht="150" x14ac:dyDescent="0.35">
      <c r="A121" s="76">
        <f t="shared" si="3"/>
        <v>101</v>
      </c>
      <c r="B121" s="77"/>
      <c r="C121" s="77" t="s">
        <v>135</v>
      </c>
      <c r="D121" s="78">
        <v>80101706</v>
      </c>
      <c r="E121" s="79" t="s">
        <v>322</v>
      </c>
      <c r="F121" s="77" t="s">
        <v>70</v>
      </c>
      <c r="G121" s="77">
        <v>1</v>
      </c>
      <c r="H121" s="77" t="s">
        <v>97</v>
      </c>
      <c r="I121" s="77">
        <v>11</v>
      </c>
      <c r="J121" s="77" t="s">
        <v>260</v>
      </c>
      <c r="K121" s="77" t="s">
        <v>136</v>
      </c>
      <c r="L121" s="77" t="s">
        <v>137</v>
      </c>
      <c r="M121" s="81">
        <v>53900000</v>
      </c>
      <c r="N121" s="81">
        <v>53900000</v>
      </c>
      <c r="O121" s="77" t="s">
        <v>75</v>
      </c>
      <c r="P121" s="77" t="s">
        <v>76</v>
      </c>
      <c r="Q121" s="77" t="s">
        <v>138</v>
      </c>
      <c r="S121" s="693"/>
      <c r="T121" s="693"/>
      <c r="U121" s="693"/>
      <c r="V121" s="693"/>
      <c r="W121" s="693"/>
      <c r="X121" s="693"/>
      <c r="Y121" s="693"/>
      <c r="Z121" s="693"/>
      <c r="AA121" s="693"/>
      <c r="AB121" s="693"/>
      <c r="AC121" s="693"/>
      <c r="AD121" s="693"/>
      <c r="AE121" s="693"/>
      <c r="AF121" s="693"/>
      <c r="AG121" s="693"/>
    </row>
    <row r="122" spans="1:33" ht="150" x14ac:dyDescent="0.35">
      <c r="A122" s="76">
        <f t="shared" si="3"/>
        <v>102</v>
      </c>
      <c r="B122" s="77"/>
      <c r="C122" s="77" t="s">
        <v>135</v>
      </c>
      <c r="D122" s="78">
        <v>80101706</v>
      </c>
      <c r="E122" s="79" t="s">
        <v>322</v>
      </c>
      <c r="F122" s="77" t="s">
        <v>70</v>
      </c>
      <c r="G122" s="77">
        <v>1</v>
      </c>
      <c r="H122" s="77" t="s">
        <v>97</v>
      </c>
      <c r="I122" s="77">
        <v>11</v>
      </c>
      <c r="J122" s="77" t="s">
        <v>260</v>
      </c>
      <c r="K122" s="77" t="s">
        <v>136</v>
      </c>
      <c r="L122" s="77" t="s">
        <v>137</v>
      </c>
      <c r="M122" s="81">
        <v>53900000</v>
      </c>
      <c r="N122" s="81">
        <v>53900000</v>
      </c>
      <c r="O122" s="77" t="s">
        <v>75</v>
      </c>
      <c r="P122" s="77" t="s">
        <v>76</v>
      </c>
      <c r="Q122" s="77" t="s">
        <v>138</v>
      </c>
      <c r="S122" s="693"/>
      <c r="T122" s="693"/>
      <c r="U122" s="693"/>
      <c r="V122" s="693"/>
      <c r="W122" s="693"/>
      <c r="X122" s="693"/>
      <c r="Y122" s="693"/>
      <c r="Z122" s="693"/>
      <c r="AA122" s="693"/>
      <c r="AB122" s="693"/>
      <c r="AC122" s="693"/>
      <c r="AD122" s="693"/>
      <c r="AE122" s="693"/>
      <c r="AF122" s="693"/>
      <c r="AG122" s="693"/>
    </row>
    <row r="123" spans="1:33" ht="150" x14ac:dyDescent="0.35">
      <c r="A123" s="76">
        <f t="shared" si="3"/>
        <v>103</v>
      </c>
      <c r="B123" s="77"/>
      <c r="C123" s="77" t="s">
        <v>135</v>
      </c>
      <c r="D123" s="78">
        <v>80101706</v>
      </c>
      <c r="E123" s="79" t="s">
        <v>323</v>
      </c>
      <c r="F123" s="77" t="s">
        <v>70</v>
      </c>
      <c r="G123" s="77">
        <v>1</v>
      </c>
      <c r="H123" s="77" t="s">
        <v>97</v>
      </c>
      <c r="I123" s="77">
        <v>11</v>
      </c>
      <c r="J123" s="77" t="s">
        <v>260</v>
      </c>
      <c r="K123" s="77" t="s">
        <v>136</v>
      </c>
      <c r="L123" s="77" t="s">
        <v>137</v>
      </c>
      <c r="M123" s="81">
        <v>22000000</v>
      </c>
      <c r="N123" s="81">
        <v>22000000</v>
      </c>
      <c r="O123" s="77" t="s">
        <v>75</v>
      </c>
      <c r="P123" s="77" t="s">
        <v>76</v>
      </c>
      <c r="Q123" s="77" t="s">
        <v>138</v>
      </c>
      <c r="S123" s="693"/>
      <c r="T123" s="693"/>
      <c r="U123" s="693"/>
      <c r="V123" s="693"/>
      <c r="W123" s="693"/>
      <c r="X123" s="693"/>
      <c r="Y123" s="693"/>
      <c r="Z123" s="693"/>
      <c r="AA123" s="693"/>
      <c r="AB123" s="693"/>
      <c r="AC123" s="693"/>
      <c r="AD123" s="693"/>
      <c r="AE123" s="693"/>
      <c r="AF123" s="693"/>
      <c r="AG123" s="693"/>
    </row>
    <row r="124" spans="1:33" ht="150" x14ac:dyDescent="0.35">
      <c r="A124" s="76">
        <f t="shared" si="3"/>
        <v>104</v>
      </c>
      <c r="B124" s="77"/>
      <c r="C124" s="77" t="s">
        <v>135</v>
      </c>
      <c r="D124" s="78">
        <v>80101706</v>
      </c>
      <c r="E124" s="79" t="s">
        <v>322</v>
      </c>
      <c r="F124" s="77" t="s">
        <v>70</v>
      </c>
      <c r="G124" s="77">
        <v>1</v>
      </c>
      <c r="H124" s="77" t="s">
        <v>97</v>
      </c>
      <c r="I124" s="77">
        <v>11</v>
      </c>
      <c r="J124" s="77" t="s">
        <v>260</v>
      </c>
      <c r="K124" s="77" t="s">
        <v>136</v>
      </c>
      <c r="L124" s="77" t="s">
        <v>317</v>
      </c>
      <c r="M124" s="81">
        <v>49500000</v>
      </c>
      <c r="N124" s="81">
        <v>49500000</v>
      </c>
      <c r="O124" s="77" t="s">
        <v>75</v>
      </c>
      <c r="P124" s="77" t="s">
        <v>76</v>
      </c>
      <c r="Q124" s="77" t="s">
        <v>138</v>
      </c>
      <c r="S124" s="693"/>
      <c r="T124" s="693"/>
      <c r="U124" s="693"/>
      <c r="V124" s="693"/>
      <c r="W124" s="693"/>
      <c r="X124" s="693"/>
      <c r="Y124" s="693"/>
      <c r="Z124" s="693"/>
      <c r="AA124" s="693"/>
      <c r="AB124" s="693"/>
      <c r="AC124" s="693"/>
      <c r="AD124" s="693"/>
      <c r="AE124" s="693"/>
      <c r="AF124" s="693"/>
      <c r="AG124" s="693"/>
    </row>
    <row r="125" spans="1:33" ht="150" x14ac:dyDescent="0.35">
      <c r="A125" s="76">
        <f t="shared" si="3"/>
        <v>105</v>
      </c>
      <c r="B125" s="77"/>
      <c r="C125" s="77" t="s">
        <v>135</v>
      </c>
      <c r="D125" s="78">
        <v>80101706</v>
      </c>
      <c r="E125" s="79" t="s">
        <v>322</v>
      </c>
      <c r="F125" s="77" t="s">
        <v>70</v>
      </c>
      <c r="G125" s="77">
        <v>1</v>
      </c>
      <c r="H125" s="77" t="s">
        <v>97</v>
      </c>
      <c r="I125" s="77">
        <v>10.5</v>
      </c>
      <c r="J125" s="77" t="s">
        <v>260</v>
      </c>
      <c r="K125" s="77" t="s">
        <v>136</v>
      </c>
      <c r="L125" s="77" t="s">
        <v>137</v>
      </c>
      <c r="M125" s="81">
        <v>91875000</v>
      </c>
      <c r="N125" s="81">
        <v>91875000</v>
      </c>
      <c r="O125" s="77" t="s">
        <v>75</v>
      </c>
      <c r="P125" s="77" t="s">
        <v>76</v>
      </c>
      <c r="Q125" s="77" t="s">
        <v>138</v>
      </c>
      <c r="S125" s="693"/>
      <c r="T125" s="693"/>
      <c r="U125" s="693"/>
      <c r="V125" s="693"/>
      <c r="W125" s="693"/>
      <c r="X125" s="693"/>
      <c r="Y125" s="693"/>
      <c r="Z125" s="693"/>
      <c r="AA125" s="693"/>
      <c r="AB125" s="693"/>
      <c r="AC125" s="693"/>
      <c r="AD125" s="693"/>
      <c r="AE125" s="693"/>
      <c r="AF125" s="693"/>
      <c r="AG125" s="693"/>
    </row>
    <row r="126" spans="1:33" ht="150" x14ac:dyDescent="0.35">
      <c r="A126" s="76">
        <f t="shared" si="3"/>
        <v>106</v>
      </c>
      <c r="B126" s="77"/>
      <c r="C126" s="77" t="s">
        <v>135</v>
      </c>
      <c r="D126" s="78">
        <v>80101706</v>
      </c>
      <c r="E126" s="79" t="s">
        <v>322</v>
      </c>
      <c r="F126" s="77" t="s">
        <v>70</v>
      </c>
      <c r="G126" s="77">
        <v>1</v>
      </c>
      <c r="H126" s="77" t="s">
        <v>97</v>
      </c>
      <c r="I126" s="77">
        <v>10.5</v>
      </c>
      <c r="J126" s="77" t="s">
        <v>260</v>
      </c>
      <c r="K126" s="77" t="s">
        <v>136</v>
      </c>
      <c r="L126" s="77" t="s">
        <v>137</v>
      </c>
      <c r="M126" s="81">
        <v>91875000</v>
      </c>
      <c r="N126" s="81">
        <v>91875000</v>
      </c>
      <c r="O126" s="77" t="s">
        <v>75</v>
      </c>
      <c r="P126" s="77" t="s">
        <v>76</v>
      </c>
      <c r="Q126" s="77" t="s">
        <v>138</v>
      </c>
      <c r="S126" s="693"/>
      <c r="T126" s="693"/>
      <c r="U126" s="693"/>
      <c r="V126" s="693"/>
      <c r="W126" s="693"/>
      <c r="X126" s="693"/>
      <c r="Y126" s="693"/>
      <c r="Z126" s="693"/>
      <c r="AA126" s="693"/>
      <c r="AB126" s="693"/>
      <c r="AC126" s="693"/>
      <c r="AD126" s="693"/>
      <c r="AE126" s="693"/>
      <c r="AF126" s="693"/>
      <c r="AG126" s="693"/>
    </row>
    <row r="127" spans="1:33" ht="150" x14ac:dyDescent="0.35">
      <c r="A127" s="76">
        <f t="shared" si="3"/>
        <v>107</v>
      </c>
      <c r="B127" s="77"/>
      <c r="C127" s="77" t="s">
        <v>135</v>
      </c>
      <c r="D127" s="78">
        <v>80101706</v>
      </c>
      <c r="E127" s="79" t="s">
        <v>322</v>
      </c>
      <c r="F127" s="77" t="s">
        <v>70</v>
      </c>
      <c r="G127" s="77">
        <v>1</v>
      </c>
      <c r="H127" s="77" t="s">
        <v>97</v>
      </c>
      <c r="I127" s="77">
        <v>10.5</v>
      </c>
      <c r="J127" s="77" t="s">
        <v>260</v>
      </c>
      <c r="K127" s="77" t="s">
        <v>136</v>
      </c>
      <c r="L127" s="77" t="s">
        <v>137</v>
      </c>
      <c r="M127" s="81">
        <v>91875000</v>
      </c>
      <c r="N127" s="81">
        <v>91875000</v>
      </c>
      <c r="O127" s="77" t="s">
        <v>75</v>
      </c>
      <c r="P127" s="77" t="s">
        <v>76</v>
      </c>
      <c r="Q127" s="77" t="s">
        <v>138</v>
      </c>
      <c r="S127" s="693"/>
      <c r="T127" s="693"/>
      <c r="U127" s="693"/>
      <c r="V127" s="693"/>
      <c r="W127" s="693"/>
      <c r="X127" s="693"/>
      <c r="Y127" s="693"/>
      <c r="Z127" s="693"/>
      <c r="AA127" s="693"/>
      <c r="AB127" s="693"/>
      <c r="AC127" s="693"/>
      <c r="AD127" s="693"/>
      <c r="AE127" s="693"/>
      <c r="AF127" s="693"/>
      <c r="AG127" s="693"/>
    </row>
    <row r="128" spans="1:33" ht="150" x14ac:dyDescent="0.35">
      <c r="A128" s="76">
        <f t="shared" si="3"/>
        <v>108</v>
      </c>
      <c r="B128" s="77"/>
      <c r="C128" s="77" t="s">
        <v>135</v>
      </c>
      <c r="D128" s="78">
        <v>80101706</v>
      </c>
      <c r="E128" s="79" t="s">
        <v>322</v>
      </c>
      <c r="F128" s="77" t="s">
        <v>70</v>
      </c>
      <c r="G128" s="77">
        <v>1</v>
      </c>
      <c r="H128" s="77" t="s">
        <v>97</v>
      </c>
      <c r="I128" s="77">
        <v>10.5</v>
      </c>
      <c r="J128" s="77" t="s">
        <v>260</v>
      </c>
      <c r="K128" s="77" t="s">
        <v>136</v>
      </c>
      <c r="L128" s="77" t="s">
        <v>137</v>
      </c>
      <c r="M128" s="81">
        <v>91875000</v>
      </c>
      <c r="N128" s="81">
        <v>91875000</v>
      </c>
      <c r="O128" s="77" t="s">
        <v>75</v>
      </c>
      <c r="P128" s="77" t="s">
        <v>76</v>
      </c>
      <c r="Q128" s="77" t="s">
        <v>138</v>
      </c>
      <c r="S128" s="693"/>
      <c r="T128" s="693"/>
      <c r="U128" s="693"/>
      <c r="V128" s="693"/>
      <c r="W128" s="693"/>
      <c r="X128" s="693"/>
      <c r="Y128" s="693"/>
      <c r="Z128" s="693"/>
      <c r="AA128" s="693"/>
      <c r="AB128" s="693"/>
      <c r="AC128" s="693"/>
      <c r="AD128" s="693"/>
      <c r="AE128" s="693"/>
      <c r="AF128" s="693"/>
      <c r="AG128" s="693"/>
    </row>
    <row r="129" spans="1:33" ht="150" x14ac:dyDescent="0.35">
      <c r="A129" s="76">
        <f t="shared" si="3"/>
        <v>109</v>
      </c>
      <c r="B129" s="77"/>
      <c r="C129" s="77" t="s">
        <v>135</v>
      </c>
      <c r="D129" s="78">
        <v>80101706</v>
      </c>
      <c r="E129" s="79" t="s">
        <v>322</v>
      </c>
      <c r="F129" s="77" t="s">
        <v>70</v>
      </c>
      <c r="G129" s="77">
        <v>1</v>
      </c>
      <c r="H129" s="77" t="s">
        <v>97</v>
      </c>
      <c r="I129" s="77">
        <v>10.5</v>
      </c>
      <c r="J129" s="77" t="s">
        <v>260</v>
      </c>
      <c r="K129" s="77" t="s">
        <v>136</v>
      </c>
      <c r="L129" s="77" t="s">
        <v>137</v>
      </c>
      <c r="M129" s="81">
        <v>91875000</v>
      </c>
      <c r="N129" s="81">
        <v>91875000</v>
      </c>
      <c r="O129" s="77" t="s">
        <v>75</v>
      </c>
      <c r="P129" s="77" t="s">
        <v>76</v>
      </c>
      <c r="Q129" s="77" t="s">
        <v>138</v>
      </c>
      <c r="S129" s="693"/>
      <c r="T129" s="693"/>
      <c r="U129" s="693"/>
      <c r="V129" s="693"/>
      <c r="W129" s="693"/>
      <c r="X129" s="693"/>
      <c r="Y129" s="693"/>
      <c r="Z129" s="693"/>
      <c r="AA129" s="693"/>
      <c r="AB129" s="693"/>
      <c r="AC129" s="693"/>
      <c r="AD129" s="693"/>
      <c r="AE129" s="693"/>
      <c r="AF129" s="693"/>
      <c r="AG129" s="693"/>
    </row>
    <row r="130" spans="1:33" ht="150" x14ac:dyDescent="0.35">
      <c r="A130" s="76">
        <f t="shared" si="3"/>
        <v>110</v>
      </c>
      <c r="B130" s="77"/>
      <c r="C130" s="77" t="s">
        <v>135</v>
      </c>
      <c r="D130" s="78">
        <v>80101706</v>
      </c>
      <c r="E130" s="79" t="s">
        <v>322</v>
      </c>
      <c r="F130" s="77" t="s">
        <v>70</v>
      </c>
      <c r="G130" s="77">
        <v>1</v>
      </c>
      <c r="H130" s="77" t="s">
        <v>97</v>
      </c>
      <c r="I130" s="77">
        <v>10.5</v>
      </c>
      <c r="J130" s="77" t="s">
        <v>260</v>
      </c>
      <c r="K130" s="77" t="s">
        <v>136</v>
      </c>
      <c r="L130" s="77" t="s">
        <v>137</v>
      </c>
      <c r="M130" s="81">
        <v>91875000</v>
      </c>
      <c r="N130" s="81">
        <v>91875000</v>
      </c>
      <c r="O130" s="77" t="s">
        <v>75</v>
      </c>
      <c r="P130" s="77" t="s">
        <v>76</v>
      </c>
      <c r="Q130" s="77" t="s">
        <v>138</v>
      </c>
      <c r="S130" s="693"/>
      <c r="T130" s="693"/>
      <c r="U130" s="693"/>
      <c r="V130" s="693"/>
      <c r="W130" s="693"/>
      <c r="X130" s="693"/>
      <c r="Y130" s="693"/>
      <c r="Z130" s="693"/>
      <c r="AA130" s="693"/>
      <c r="AB130" s="693"/>
      <c r="AC130" s="693"/>
      <c r="AD130" s="693"/>
      <c r="AE130" s="693"/>
      <c r="AF130" s="693"/>
      <c r="AG130" s="693"/>
    </row>
    <row r="131" spans="1:33" ht="150" x14ac:dyDescent="0.35">
      <c r="A131" s="76">
        <f t="shared" si="3"/>
        <v>111</v>
      </c>
      <c r="B131" s="77"/>
      <c r="C131" s="77" t="s">
        <v>135</v>
      </c>
      <c r="D131" s="78">
        <v>80101706</v>
      </c>
      <c r="E131" s="79" t="s">
        <v>322</v>
      </c>
      <c r="F131" s="77" t="s">
        <v>70</v>
      </c>
      <c r="G131" s="77">
        <v>1</v>
      </c>
      <c r="H131" s="77" t="s">
        <v>97</v>
      </c>
      <c r="I131" s="77">
        <v>10.5</v>
      </c>
      <c r="J131" s="77" t="s">
        <v>260</v>
      </c>
      <c r="K131" s="77" t="s">
        <v>136</v>
      </c>
      <c r="L131" s="77" t="s">
        <v>137</v>
      </c>
      <c r="M131" s="81">
        <v>91875000</v>
      </c>
      <c r="N131" s="81">
        <v>91875000</v>
      </c>
      <c r="O131" s="77" t="s">
        <v>75</v>
      </c>
      <c r="P131" s="77" t="s">
        <v>76</v>
      </c>
      <c r="Q131" s="77" t="s">
        <v>138</v>
      </c>
      <c r="S131" s="693"/>
      <c r="T131" s="693"/>
      <c r="U131" s="693"/>
      <c r="V131" s="693"/>
      <c r="W131" s="693"/>
      <c r="X131" s="693"/>
      <c r="Y131" s="693"/>
      <c r="Z131" s="693"/>
      <c r="AA131" s="693"/>
      <c r="AB131" s="693"/>
      <c r="AC131" s="693"/>
      <c r="AD131" s="693"/>
      <c r="AE131" s="693"/>
      <c r="AF131" s="693"/>
      <c r="AG131" s="693"/>
    </row>
    <row r="132" spans="1:33" ht="150" x14ac:dyDescent="0.35">
      <c r="A132" s="76">
        <f t="shared" si="3"/>
        <v>112</v>
      </c>
      <c r="B132" s="77"/>
      <c r="C132" s="77" t="s">
        <v>135</v>
      </c>
      <c r="D132" s="78">
        <v>80101706</v>
      </c>
      <c r="E132" s="79" t="s">
        <v>322</v>
      </c>
      <c r="F132" s="77" t="s">
        <v>70</v>
      </c>
      <c r="G132" s="77">
        <v>1</v>
      </c>
      <c r="H132" s="77" t="s">
        <v>97</v>
      </c>
      <c r="I132" s="77">
        <v>10.5</v>
      </c>
      <c r="J132" s="77" t="s">
        <v>260</v>
      </c>
      <c r="K132" s="77" t="s">
        <v>136</v>
      </c>
      <c r="L132" s="77" t="s">
        <v>137</v>
      </c>
      <c r="M132" s="81">
        <v>91875000</v>
      </c>
      <c r="N132" s="81">
        <v>91875000</v>
      </c>
      <c r="O132" s="77" t="s">
        <v>75</v>
      </c>
      <c r="P132" s="77" t="s">
        <v>76</v>
      </c>
      <c r="Q132" s="77" t="s">
        <v>138</v>
      </c>
      <c r="S132" s="693"/>
      <c r="T132" s="693"/>
      <c r="U132" s="693"/>
      <c r="V132" s="693"/>
      <c r="W132" s="693"/>
      <c r="X132" s="693"/>
      <c r="Y132" s="693"/>
      <c r="Z132" s="693"/>
      <c r="AA132" s="693"/>
      <c r="AB132" s="693"/>
      <c r="AC132" s="693"/>
      <c r="AD132" s="693"/>
      <c r="AE132" s="693"/>
      <c r="AF132" s="693"/>
      <c r="AG132" s="693"/>
    </row>
    <row r="133" spans="1:33" ht="150" x14ac:dyDescent="0.35">
      <c r="A133" s="76">
        <f t="shared" si="3"/>
        <v>113</v>
      </c>
      <c r="B133" s="77"/>
      <c r="C133" s="77" t="s">
        <v>135</v>
      </c>
      <c r="D133" s="78">
        <v>80101706</v>
      </c>
      <c r="E133" s="79" t="s">
        <v>322</v>
      </c>
      <c r="F133" s="77" t="s">
        <v>70</v>
      </c>
      <c r="G133" s="77">
        <v>1</v>
      </c>
      <c r="H133" s="77" t="s">
        <v>97</v>
      </c>
      <c r="I133" s="77">
        <v>10.5</v>
      </c>
      <c r="J133" s="77" t="s">
        <v>260</v>
      </c>
      <c r="K133" s="77" t="s">
        <v>136</v>
      </c>
      <c r="L133" s="77" t="s">
        <v>137</v>
      </c>
      <c r="M133" s="81">
        <v>91875000</v>
      </c>
      <c r="N133" s="81">
        <v>91875000</v>
      </c>
      <c r="O133" s="77" t="s">
        <v>75</v>
      </c>
      <c r="P133" s="77" t="s">
        <v>76</v>
      </c>
      <c r="Q133" s="77" t="s">
        <v>138</v>
      </c>
      <c r="S133" s="693"/>
      <c r="T133" s="693"/>
      <c r="U133" s="693"/>
      <c r="V133" s="693"/>
      <c r="W133" s="693"/>
      <c r="X133" s="693"/>
      <c r="Y133" s="693"/>
      <c r="Z133" s="693"/>
      <c r="AA133" s="693"/>
      <c r="AB133" s="693"/>
      <c r="AC133" s="693"/>
      <c r="AD133" s="693"/>
      <c r="AE133" s="693"/>
      <c r="AF133" s="693"/>
      <c r="AG133" s="693"/>
    </row>
    <row r="134" spans="1:33" ht="150" x14ac:dyDescent="0.35">
      <c r="A134" s="76">
        <f t="shared" si="3"/>
        <v>114</v>
      </c>
      <c r="B134" s="77"/>
      <c r="C134" s="77" t="s">
        <v>135</v>
      </c>
      <c r="D134" s="78">
        <v>80101706</v>
      </c>
      <c r="E134" s="79" t="s">
        <v>322</v>
      </c>
      <c r="F134" s="77" t="s">
        <v>70</v>
      </c>
      <c r="G134" s="77">
        <v>1</v>
      </c>
      <c r="H134" s="77" t="s">
        <v>97</v>
      </c>
      <c r="I134" s="77">
        <v>10.5</v>
      </c>
      <c r="J134" s="77" t="s">
        <v>260</v>
      </c>
      <c r="K134" s="77" t="s">
        <v>136</v>
      </c>
      <c r="L134" s="77" t="s">
        <v>137</v>
      </c>
      <c r="M134" s="81">
        <v>91875000</v>
      </c>
      <c r="N134" s="81">
        <v>91875000</v>
      </c>
      <c r="O134" s="77" t="s">
        <v>75</v>
      </c>
      <c r="P134" s="77" t="s">
        <v>76</v>
      </c>
      <c r="Q134" s="77" t="s">
        <v>138</v>
      </c>
      <c r="S134" s="693"/>
      <c r="T134" s="693"/>
      <c r="U134" s="693"/>
      <c r="V134" s="693"/>
      <c r="W134" s="693"/>
      <c r="X134" s="693"/>
      <c r="Y134" s="693"/>
      <c r="Z134" s="693"/>
      <c r="AA134" s="693"/>
      <c r="AB134" s="693"/>
      <c r="AC134" s="693"/>
      <c r="AD134" s="693"/>
      <c r="AE134" s="693"/>
      <c r="AF134" s="693"/>
      <c r="AG134" s="693"/>
    </row>
    <row r="135" spans="1:33" ht="150" x14ac:dyDescent="0.35">
      <c r="A135" s="76">
        <f t="shared" si="3"/>
        <v>115</v>
      </c>
      <c r="B135" s="77"/>
      <c r="C135" s="77" t="s">
        <v>135</v>
      </c>
      <c r="D135" s="78">
        <v>80101706</v>
      </c>
      <c r="E135" s="79" t="s">
        <v>322</v>
      </c>
      <c r="F135" s="77" t="s">
        <v>70</v>
      </c>
      <c r="G135" s="77">
        <v>1</v>
      </c>
      <c r="H135" s="77" t="s">
        <v>97</v>
      </c>
      <c r="I135" s="77">
        <v>10.5</v>
      </c>
      <c r="J135" s="77" t="s">
        <v>260</v>
      </c>
      <c r="K135" s="77" t="s">
        <v>136</v>
      </c>
      <c r="L135" s="77" t="s">
        <v>137</v>
      </c>
      <c r="M135" s="81">
        <v>91875000</v>
      </c>
      <c r="N135" s="81">
        <v>91875000</v>
      </c>
      <c r="O135" s="77" t="s">
        <v>75</v>
      </c>
      <c r="P135" s="77" t="s">
        <v>76</v>
      </c>
      <c r="Q135" s="77" t="s">
        <v>138</v>
      </c>
      <c r="S135" s="693"/>
      <c r="T135" s="693"/>
      <c r="U135" s="693"/>
      <c r="V135" s="693"/>
      <c r="W135" s="693"/>
      <c r="X135" s="693"/>
      <c r="Y135" s="693"/>
      <c r="Z135" s="693"/>
      <c r="AA135" s="693"/>
      <c r="AB135" s="693"/>
      <c r="AC135" s="693"/>
      <c r="AD135" s="693"/>
      <c r="AE135" s="693"/>
      <c r="AF135" s="693"/>
      <c r="AG135" s="693"/>
    </row>
    <row r="136" spans="1:33" ht="150" x14ac:dyDescent="0.35">
      <c r="A136" s="76">
        <f t="shared" si="3"/>
        <v>116</v>
      </c>
      <c r="B136" s="77"/>
      <c r="C136" s="77" t="s">
        <v>135</v>
      </c>
      <c r="D136" s="78">
        <v>80101706</v>
      </c>
      <c r="E136" s="79" t="s">
        <v>322</v>
      </c>
      <c r="F136" s="77" t="s">
        <v>70</v>
      </c>
      <c r="G136" s="77">
        <v>1</v>
      </c>
      <c r="H136" s="77" t="s">
        <v>97</v>
      </c>
      <c r="I136" s="77">
        <v>10.5</v>
      </c>
      <c r="J136" s="77" t="s">
        <v>260</v>
      </c>
      <c r="K136" s="77" t="s">
        <v>136</v>
      </c>
      <c r="L136" s="77" t="s">
        <v>137</v>
      </c>
      <c r="M136" s="81">
        <v>91875000</v>
      </c>
      <c r="N136" s="81">
        <v>91875000</v>
      </c>
      <c r="O136" s="77" t="s">
        <v>75</v>
      </c>
      <c r="P136" s="77" t="s">
        <v>76</v>
      </c>
      <c r="Q136" s="77" t="s">
        <v>138</v>
      </c>
      <c r="S136" s="693"/>
      <c r="T136" s="693"/>
      <c r="U136" s="693"/>
      <c r="V136" s="693"/>
      <c r="W136" s="693"/>
      <c r="X136" s="693"/>
      <c r="Y136" s="693"/>
      <c r="Z136" s="693"/>
      <c r="AA136" s="693"/>
      <c r="AB136" s="693"/>
      <c r="AC136" s="693"/>
      <c r="AD136" s="693"/>
      <c r="AE136" s="693"/>
      <c r="AF136" s="693"/>
      <c r="AG136" s="693"/>
    </row>
    <row r="137" spans="1:33" ht="150" x14ac:dyDescent="0.35">
      <c r="A137" s="76">
        <f t="shared" si="3"/>
        <v>117</v>
      </c>
      <c r="B137" s="77"/>
      <c r="C137" s="77" t="s">
        <v>135</v>
      </c>
      <c r="D137" s="78">
        <v>80101706</v>
      </c>
      <c r="E137" s="79" t="s">
        <v>322</v>
      </c>
      <c r="F137" s="77" t="s">
        <v>70</v>
      </c>
      <c r="G137" s="77">
        <v>1</v>
      </c>
      <c r="H137" s="77" t="s">
        <v>97</v>
      </c>
      <c r="I137" s="77">
        <v>10.5</v>
      </c>
      <c r="J137" s="77" t="s">
        <v>260</v>
      </c>
      <c r="K137" s="77" t="s">
        <v>136</v>
      </c>
      <c r="L137" s="77" t="s">
        <v>137</v>
      </c>
      <c r="M137" s="81">
        <v>91875000</v>
      </c>
      <c r="N137" s="81">
        <v>91875000</v>
      </c>
      <c r="O137" s="77" t="s">
        <v>75</v>
      </c>
      <c r="P137" s="77" t="s">
        <v>76</v>
      </c>
      <c r="Q137" s="77" t="s">
        <v>138</v>
      </c>
      <c r="S137" s="693"/>
      <c r="T137" s="693"/>
      <c r="U137" s="693"/>
      <c r="V137" s="693"/>
      <c r="W137" s="693"/>
      <c r="X137" s="693"/>
      <c r="Y137" s="693"/>
      <c r="Z137" s="693"/>
      <c r="AA137" s="693"/>
      <c r="AB137" s="693"/>
      <c r="AC137" s="693"/>
      <c r="AD137" s="693"/>
      <c r="AE137" s="693"/>
      <c r="AF137" s="693"/>
      <c r="AG137" s="693"/>
    </row>
    <row r="138" spans="1:33" ht="150" x14ac:dyDescent="0.35">
      <c r="A138" s="76">
        <f t="shared" si="3"/>
        <v>118</v>
      </c>
      <c r="B138" s="77"/>
      <c r="C138" s="77" t="s">
        <v>135</v>
      </c>
      <c r="D138" s="78">
        <v>80101706</v>
      </c>
      <c r="E138" s="79" t="s">
        <v>322</v>
      </c>
      <c r="F138" s="77" t="s">
        <v>70</v>
      </c>
      <c r="G138" s="77">
        <v>1</v>
      </c>
      <c r="H138" s="77" t="s">
        <v>97</v>
      </c>
      <c r="I138" s="77">
        <v>10.5</v>
      </c>
      <c r="J138" s="77" t="s">
        <v>260</v>
      </c>
      <c r="K138" s="77" t="s">
        <v>136</v>
      </c>
      <c r="L138" s="77" t="s">
        <v>137</v>
      </c>
      <c r="M138" s="81">
        <v>91875000</v>
      </c>
      <c r="N138" s="81">
        <v>91875000</v>
      </c>
      <c r="O138" s="77" t="s">
        <v>75</v>
      </c>
      <c r="P138" s="77" t="s">
        <v>76</v>
      </c>
      <c r="Q138" s="77" t="s">
        <v>138</v>
      </c>
      <c r="S138" s="693"/>
      <c r="T138" s="693"/>
      <c r="U138" s="693"/>
      <c r="V138" s="693"/>
      <c r="W138" s="693"/>
      <c r="X138" s="693"/>
      <c r="Y138" s="693"/>
      <c r="Z138" s="693"/>
      <c r="AA138" s="693"/>
      <c r="AB138" s="693"/>
      <c r="AC138" s="693"/>
      <c r="AD138" s="693"/>
      <c r="AE138" s="693"/>
      <c r="AF138" s="693"/>
      <c r="AG138" s="693"/>
    </row>
    <row r="139" spans="1:33" ht="150" x14ac:dyDescent="0.35">
      <c r="A139" s="76">
        <f t="shared" si="3"/>
        <v>119</v>
      </c>
      <c r="B139" s="77"/>
      <c r="C139" s="77" t="s">
        <v>135</v>
      </c>
      <c r="D139" s="78">
        <v>80101706</v>
      </c>
      <c r="E139" s="79" t="s">
        <v>322</v>
      </c>
      <c r="F139" s="77" t="s">
        <v>70</v>
      </c>
      <c r="G139" s="77">
        <v>1</v>
      </c>
      <c r="H139" s="77" t="s">
        <v>71</v>
      </c>
      <c r="I139" s="77">
        <v>10</v>
      </c>
      <c r="J139" s="77" t="s">
        <v>260</v>
      </c>
      <c r="K139" s="77" t="s">
        <v>136</v>
      </c>
      <c r="L139" s="77" t="s">
        <v>317</v>
      </c>
      <c r="M139" s="81">
        <v>60000000</v>
      </c>
      <c r="N139" s="81">
        <v>60000000</v>
      </c>
      <c r="O139" s="77" t="s">
        <v>75</v>
      </c>
      <c r="P139" s="77" t="s">
        <v>76</v>
      </c>
      <c r="Q139" s="77" t="s">
        <v>138</v>
      </c>
      <c r="S139" s="693"/>
      <c r="T139" s="693"/>
      <c r="U139" s="693"/>
      <c r="V139" s="693"/>
      <c r="W139" s="693"/>
      <c r="X139" s="693"/>
      <c r="Y139" s="693"/>
      <c r="Z139" s="693"/>
      <c r="AA139" s="693"/>
      <c r="AB139" s="693"/>
      <c r="AC139" s="693"/>
      <c r="AD139" s="693"/>
      <c r="AE139" s="693"/>
      <c r="AF139" s="693"/>
      <c r="AG139" s="693"/>
    </row>
    <row r="140" spans="1:33" ht="150" x14ac:dyDescent="0.35">
      <c r="A140" s="76">
        <f t="shared" si="3"/>
        <v>120</v>
      </c>
      <c r="B140" s="77"/>
      <c r="C140" s="77" t="s">
        <v>135</v>
      </c>
      <c r="D140" s="78">
        <v>80101706</v>
      </c>
      <c r="E140" s="79" t="s">
        <v>322</v>
      </c>
      <c r="F140" s="77" t="s">
        <v>70</v>
      </c>
      <c r="G140" s="77">
        <v>1</v>
      </c>
      <c r="H140" s="77" t="s">
        <v>71</v>
      </c>
      <c r="I140" s="77">
        <v>10</v>
      </c>
      <c r="J140" s="77" t="s">
        <v>260</v>
      </c>
      <c r="K140" s="77" t="s">
        <v>136</v>
      </c>
      <c r="L140" s="77" t="s">
        <v>317</v>
      </c>
      <c r="M140" s="81">
        <v>60000000</v>
      </c>
      <c r="N140" s="81">
        <v>60000000</v>
      </c>
      <c r="O140" s="77" t="s">
        <v>75</v>
      </c>
      <c r="P140" s="77" t="s">
        <v>76</v>
      </c>
      <c r="Q140" s="77" t="s">
        <v>138</v>
      </c>
      <c r="S140" s="693"/>
      <c r="T140" s="693"/>
      <c r="U140" s="693"/>
      <c r="V140" s="693"/>
      <c r="W140" s="693"/>
      <c r="X140" s="693"/>
      <c r="Y140" s="693"/>
      <c r="Z140" s="693"/>
      <c r="AA140" s="693"/>
      <c r="AB140" s="693"/>
      <c r="AC140" s="693"/>
      <c r="AD140" s="693"/>
      <c r="AE140" s="693"/>
      <c r="AF140" s="693"/>
      <c r="AG140" s="693"/>
    </row>
    <row r="141" spans="1:33" ht="120" x14ac:dyDescent="0.35">
      <c r="A141" s="76">
        <f t="shared" si="3"/>
        <v>121</v>
      </c>
      <c r="B141" s="77"/>
      <c r="C141" s="77" t="s">
        <v>135</v>
      </c>
      <c r="D141" s="78">
        <v>80101706</v>
      </c>
      <c r="E141" s="79" t="s">
        <v>322</v>
      </c>
      <c r="F141" s="77" t="s">
        <v>70</v>
      </c>
      <c r="G141" s="77">
        <v>1</v>
      </c>
      <c r="H141" s="77" t="s">
        <v>97</v>
      </c>
      <c r="I141" s="777">
        <v>10.5</v>
      </c>
      <c r="J141" s="77" t="s">
        <v>260</v>
      </c>
      <c r="K141" s="77" t="s">
        <v>136</v>
      </c>
      <c r="L141" s="77" t="s">
        <v>324</v>
      </c>
      <c r="M141" s="81">
        <v>96600000</v>
      </c>
      <c r="N141" s="81">
        <v>96600000</v>
      </c>
      <c r="O141" s="77" t="s">
        <v>75</v>
      </c>
      <c r="P141" s="77" t="s">
        <v>76</v>
      </c>
      <c r="Q141" s="77" t="s">
        <v>138</v>
      </c>
      <c r="S141" s="693"/>
      <c r="T141" s="693"/>
      <c r="U141" s="693"/>
      <c r="V141" s="693"/>
      <c r="W141" s="693"/>
      <c r="X141" s="693"/>
      <c r="Y141" s="693"/>
      <c r="Z141" s="693"/>
      <c r="AA141" s="693"/>
      <c r="AB141" s="693"/>
      <c r="AC141" s="693"/>
      <c r="AD141" s="693"/>
      <c r="AE141" s="693"/>
      <c r="AF141" s="693"/>
      <c r="AG141" s="693"/>
    </row>
    <row r="142" spans="1:33" ht="120" x14ac:dyDescent="0.35">
      <c r="A142" s="76">
        <f t="shared" si="3"/>
        <v>122</v>
      </c>
      <c r="B142" s="77"/>
      <c r="C142" s="77" t="s">
        <v>135</v>
      </c>
      <c r="D142" s="78">
        <v>80101706</v>
      </c>
      <c r="E142" s="79" t="s">
        <v>322</v>
      </c>
      <c r="F142" s="77" t="s">
        <v>70</v>
      </c>
      <c r="G142" s="77">
        <v>1</v>
      </c>
      <c r="H142" s="77" t="s">
        <v>97</v>
      </c>
      <c r="I142" s="77">
        <v>10.5</v>
      </c>
      <c r="J142" s="77" t="s">
        <v>260</v>
      </c>
      <c r="K142" s="77" t="s">
        <v>136</v>
      </c>
      <c r="L142" s="77" t="s">
        <v>324</v>
      </c>
      <c r="M142" s="81">
        <v>96600000</v>
      </c>
      <c r="N142" s="81">
        <v>96600000</v>
      </c>
      <c r="O142" s="77" t="s">
        <v>75</v>
      </c>
      <c r="P142" s="77" t="s">
        <v>76</v>
      </c>
      <c r="Q142" s="77" t="s">
        <v>138</v>
      </c>
      <c r="S142" s="693"/>
      <c r="T142" s="693"/>
      <c r="U142" s="693"/>
      <c r="V142" s="693"/>
      <c r="W142" s="693"/>
      <c r="X142" s="693"/>
      <c r="Y142" s="693"/>
      <c r="Z142" s="693"/>
      <c r="AA142" s="693"/>
      <c r="AB142" s="693"/>
      <c r="AC142" s="693"/>
      <c r="AD142" s="693"/>
      <c r="AE142" s="693"/>
      <c r="AF142" s="693"/>
      <c r="AG142" s="693"/>
    </row>
    <row r="143" spans="1:33" ht="150" x14ac:dyDescent="0.35">
      <c r="A143" s="76">
        <f t="shared" si="3"/>
        <v>123</v>
      </c>
      <c r="B143" s="77"/>
      <c r="C143" s="77" t="s">
        <v>135</v>
      </c>
      <c r="D143" s="78">
        <v>80101706</v>
      </c>
      <c r="E143" s="79" t="s">
        <v>322</v>
      </c>
      <c r="F143" s="77" t="s">
        <v>70</v>
      </c>
      <c r="G143" s="77">
        <v>1</v>
      </c>
      <c r="H143" s="77" t="s">
        <v>97</v>
      </c>
      <c r="I143" s="77">
        <v>6</v>
      </c>
      <c r="J143" s="77" t="s">
        <v>260</v>
      </c>
      <c r="K143" s="77" t="s">
        <v>136</v>
      </c>
      <c r="L143" s="77" t="s">
        <v>317</v>
      </c>
      <c r="M143" s="81">
        <v>51000000</v>
      </c>
      <c r="N143" s="81">
        <v>51000000</v>
      </c>
      <c r="O143" s="77" t="s">
        <v>75</v>
      </c>
      <c r="P143" s="77" t="s">
        <v>76</v>
      </c>
      <c r="Q143" s="77" t="s">
        <v>138</v>
      </c>
      <c r="S143" s="693"/>
      <c r="T143" s="693"/>
      <c r="U143" s="693"/>
      <c r="V143" s="693"/>
      <c r="W143" s="693"/>
      <c r="X143" s="693"/>
      <c r="Y143" s="693"/>
      <c r="Z143" s="693"/>
      <c r="AA143" s="693"/>
      <c r="AB143" s="693"/>
      <c r="AC143" s="693"/>
      <c r="AD143" s="693"/>
      <c r="AE143" s="693"/>
      <c r="AF143" s="693"/>
      <c r="AG143" s="693"/>
    </row>
    <row r="144" spans="1:33" ht="150" x14ac:dyDescent="0.35">
      <c r="A144" s="76">
        <f t="shared" si="3"/>
        <v>124</v>
      </c>
      <c r="B144" s="77"/>
      <c r="C144" s="77" t="s">
        <v>135</v>
      </c>
      <c r="D144" s="78">
        <v>80101706</v>
      </c>
      <c r="E144" s="79" t="s">
        <v>322</v>
      </c>
      <c r="F144" s="77" t="s">
        <v>70</v>
      </c>
      <c r="G144" s="77">
        <v>1</v>
      </c>
      <c r="H144" s="77" t="s">
        <v>97</v>
      </c>
      <c r="I144" s="77">
        <v>9</v>
      </c>
      <c r="J144" s="77" t="s">
        <v>260</v>
      </c>
      <c r="K144" s="77" t="s">
        <v>136</v>
      </c>
      <c r="L144" s="77" t="s">
        <v>317</v>
      </c>
      <c r="M144" s="81">
        <v>63800000</v>
      </c>
      <c r="N144" s="81">
        <v>63800000</v>
      </c>
      <c r="O144" s="77" t="s">
        <v>75</v>
      </c>
      <c r="P144" s="77" t="s">
        <v>76</v>
      </c>
      <c r="Q144" s="77" t="s">
        <v>138</v>
      </c>
      <c r="S144" s="693"/>
      <c r="T144" s="693"/>
      <c r="U144" s="693"/>
      <c r="V144" s="693"/>
      <c r="W144" s="693"/>
      <c r="X144" s="693"/>
      <c r="Y144" s="693"/>
      <c r="Z144" s="693"/>
      <c r="AA144" s="693"/>
      <c r="AB144" s="693"/>
      <c r="AC144" s="693"/>
      <c r="AD144" s="693"/>
      <c r="AE144" s="693"/>
      <c r="AF144" s="693"/>
      <c r="AG144" s="693"/>
    </row>
    <row r="145" spans="1:33" ht="120" x14ac:dyDescent="0.35">
      <c r="A145" s="76">
        <f t="shared" si="3"/>
        <v>125</v>
      </c>
      <c r="B145" s="77"/>
      <c r="C145" s="77" t="s">
        <v>135</v>
      </c>
      <c r="D145" s="78">
        <v>80101706</v>
      </c>
      <c r="E145" s="79" t="s">
        <v>322</v>
      </c>
      <c r="F145" s="77" t="s">
        <v>70</v>
      </c>
      <c r="G145" s="77">
        <v>1</v>
      </c>
      <c r="H145" s="77" t="s">
        <v>71</v>
      </c>
      <c r="I145" s="77">
        <v>10</v>
      </c>
      <c r="J145" s="77" t="s">
        <v>260</v>
      </c>
      <c r="K145" s="77" t="s">
        <v>136</v>
      </c>
      <c r="L145" s="77" t="s">
        <v>324</v>
      </c>
      <c r="M145" s="81">
        <v>61000000</v>
      </c>
      <c r="N145" s="81">
        <v>61000000</v>
      </c>
      <c r="O145" s="77" t="s">
        <v>75</v>
      </c>
      <c r="P145" s="77" t="s">
        <v>76</v>
      </c>
      <c r="Q145" s="77" t="s">
        <v>138</v>
      </c>
      <c r="S145" s="693"/>
      <c r="T145" s="693"/>
      <c r="U145" s="693"/>
      <c r="V145" s="693"/>
      <c r="W145" s="693"/>
      <c r="X145" s="693"/>
      <c r="Y145" s="693"/>
      <c r="Z145" s="693"/>
      <c r="AA145" s="693"/>
      <c r="AB145" s="693"/>
      <c r="AC145" s="693"/>
      <c r="AD145" s="693"/>
      <c r="AE145" s="693"/>
      <c r="AF145" s="693"/>
      <c r="AG145" s="693"/>
    </row>
    <row r="146" spans="1:33" ht="120" x14ac:dyDescent="0.35">
      <c r="A146" s="76">
        <f t="shared" si="3"/>
        <v>126</v>
      </c>
      <c r="B146" s="77"/>
      <c r="C146" s="77" t="s">
        <v>232</v>
      </c>
      <c r="D146" s="78">
        <v>80101706</v>
      </c>
      <c r="E146" s="79" t="s">
        <v>325</v>
      </c>
      <c r="F146" s="77" t="s">
        <v>70</v>
      </c>
      <c r="G146" s="77">
        <v>1</v>
      </c>
      <c r="H146" s="77" t="s">
        <v>97</v>
      </c>
      <c r="I146" s="77">
        <v>11</v>
      </c>
      <c r="J146" s="77" t="s">
        <v>260</v>
      </c>
      <c r="K146" s="77" t="s">
        <v>136</v>
      </c>
      <c r="L146" s="77" t="s">
        <v>296</v>
      </c>
      <c r="M146" s="81">
        <v>69300000</v>
      </c>
      <c r="N146" s="81">
        <v>69300000</v>
      </c>
      <c r="O146" s="77" t="s">
        <v>75</v>
      </c>
      <c r="P146" s="77" t="s">
        <v>76</v>
      </c>
      <c r="Q146" s="77" t="s">
        <v>234</v>
      </c>
      <c r="S146" s="693"/>
      <c r="T146" s="693"/>
      <c r="U146" s="693"/>
      <c r="V146" s="693"/>
      <c r="W146" s="693"/>
      <c r="X146" s="693"/>
      <c r="Y146" s="693"/>
      <c r="Z146" s="693"/>
      <c r="AA146" s="693"/>
      <c r="AB146" s="693"/>
      <c r="AC146" s="693"/>
      <c r="AD146" s="693"/>
      <c r="AE146" s="693"/>
      <c r="AF146" s="693"/>
      <c r="AG146" s="693"/>
    </row>
    <row r="147" spans="1:33" ht="120" x14ac:dyDescent="0.35">
      <c r="A147" s="76">
        <f t="shared" si="3"/>
        <v>127</v>
      </c>
      <c r="B147" s="77"/>
      <c r="C147" s="77" t="s">
        <v>232</v>
      </c>
      <c r="D147" s="78">
        <v>80101706</v>
      </c>
      <c r="E147" s="79" t="s">
        <v>325</v>
      </c>
      <c r="F147" s="77" t="s">
        <v>70</v>
      </c>
      <c r="G147" s="77">
        <v>1</v>
      </c>
      <c r="H147" s="77" t="s">
        <v>97</v>
      </c>
      <c r="I147" s="77">
        <v>11</v>
      </c>
      <c r="J147" s="77" t="s">
        <v>260</v>
      </c>
      <c r="K147" s="77" t="s">
        <v>136</v>
      </c>
      <c r="L147" s="77" t="s">
        <v>324</v>
      </c>
      <c r="M147" s="81">
        <v>67100000</v>
      </c>
      <c r="N147" s="81">
        <v>67100000</v>
      </c>
      <c r="O147" s="77" t="s">
        <v>75</v>
      </c>
      <c r="P147" s="77" t="s">
        <v>76</v>
      </c>
      <c r="Q147" s="77" t="s">
        <v>234</v>
      </c>
      <c r="S147" s="693"/>
      <c r="T147" s="693"/>
      <c r="U147" s="693"/>
      <c r="V147" s="693"/>
      <c r="W147" s="693"/>
      <c r="X147" s="693"/>
      <c r="Y147" s="693"/>
      <c r="Z147" s="693"/>
      <c r="AA147" s="693"/>
      <c r="AB147" s="693"/>
      <c r="AC147" s="693"/>
      <c r="AD147" s="693"/>
      <c r="AE147" s="693"/>
      <c r="AF147" s="693"/>
      <c r="AG147" s="693"/>
    </row>
    <row r="148" spans="1:33" ht="120" x14ac:dyDescent="0.35">
      <c r="A148" s="76">
        <f t="shared" si="3"/>
        <v>128</v>
      </c>
      <c r="B148" s="77"/>
      <c r="C148" s="77" t="s">
        <v>232</v>
      </c>
      <c r="D148" s="78">
        <v>80101706</v>
      </c>
      <c r="E148" s="79" t="s">
        <v>325</v>
      </c>
      <c r="F148" s="77" t="s">
        <v>70</v>
      </c>
      <c r="G148" s="77">
        <v>1</v>
      </c>
      <c r="H148" s="77" t="s">
        <v>97</v>
      </c>
      <c r="I148" s="77">
        <v>11</v>
      </c>
      <c r="J148" s="77" t="s">
        <v>260</v>
      </c>
      <c r="K148" s="77" t="s">
        <v>136</v>
      </c>
      <c r="L148" s="77" t="s">
        <v>324</v>
      </c>
      <c r="M148" s="81">
        <v>67100000</v>
      </c>
      <c r="N148" s="81">
        <v>67100000</v>
      </c>
      <c r="O148" s="77" t="s">
        <v>75</v>
      </c>
      <c r="P148" s="77" t="s">
        <v>76</v>
      </c>
      <c r="Q148" s="77" t="s">
        <v>234</v>
      </c>
      <c r="S148" s="693"/>
      <c r="T148" s="693"/>
      <c r="U148" s="693"/>
      <c r="V148" s="693"/>
      <c r="W148" s="693"/>
      <c r="X148" s="693"/>
      <c r="Y148" s="693"/>
      <c r="Z148" s="693"/>
      <c r="AA148" s="693"/>
      <c r="AB148" s="693"/>
      <c r="AC148" s="693"/>
      <c r="AD148" s="693"/>
      <c r="AE148" s="693"/>
      <c r="AF148" s="693"/>
      <c r="AG148" s="693"/>
    </row>
    <row r="149" spans="1:33" ht="120" x14ac:dyDescent="0.35">
      <c r="A149" s="76">
        <f t="shared" si="3"/>
        <v>129</v>
      </c>
      <c r="B149" s="77"/>
      <c r="C149" s="77" t="s">
        <v>232</v>
      </c>
      <c r="D149" s="78">
        <v>80101706</v>
      </c>
      <c r="E149" s="79" t="s">
        <v>325</v>
      </c>
      <c r="F149" s="77" t="s">
        <v>70</v>
      </c>
      <c r="G149" s="77">
        <v>1</v>
      </c>
      <c r="H149" s="77" t="s">
        <v>97</v>
      </c>
      <c r="I149" s="77">
        <v>11</v>
      </c>
      <c r="J149" s="77" t="s">
        <v>260</v>
      </c>
      <c r="K149" s="77" t="s">
        <v>136</v>
      </c>
      <c r="L149" s="77" t="s">
        <v>324</v>
      </c>
      <c r="M149" s="81">
        <v>72600000</v>
      </c>
      <c r="N149" s="81">
        <v>72600000</v>
      </c>
      <c r="O149" s="77" t="s">
        <v>75</v>
      </c>
      <c r="P149" s="77" t="s">
        <v>76</v>
      </c>
      <c r="Q149" s="77" t="s">
        <v>234</v>
      </c>
      <c r="S149" s="693"/>
      <c r="T149" s="693"/>
      <c r="U149" s="693"/>
      <c r="V149" s="693"/>
      <c r="W149" s="693"/>
      <c r="X149" s="693"/>
      <c r="Y149" s="693"/>
      <c r="Z149" s="693"/>
      <c r="AA149" s="693"/>
      <c r="AB149" s="693"/>
      <c r="AC149" s="693"/>
      <c r="AD149" s="693"/>
      <c r="AE149" s="693"/>
      <c r="AF149" s="693"/>
      <c r="AG149" s="693"/>
    </row>
    <row r="150" spans="1:33" ht="120" x14ac:dyDescent="0.35">
      <c r="A150" s="76">
        <f t="shared" si="3"/>
        <v>130</v>
      </c>
      <c r="B150" s="77"/>
      <c r="C150" s="77" t="s">
        <v>326</v>
      </c>
      <c r="D150" s="78">
        <v>80101706</v>
      </c>
      <c r="E150" s="79" t="s">
        <v>327</v>
      </c>
      <c r="F150" s="77" t="s">
        <v>70</v>
      </c>
      <c r="G150" s="77">
        <v>1</v>
      </c>
      <c r="H150" s="77" t="s">
        <v>97</v>
      </c>
      <c r="I150" s="77">
        <v>11</v>
      </c>
      <c r="J150" s="77" t="s">
        <v>260</v>
      </c>
      <c r="K150" s="77" t="s">
        <v>136</v>
      </c>
      <c r="L150" s="77" t="s">
        <v>296</v>
      </c>
      <c r="M150" s="81">
        <v>59400000</v>
      </c>
      <c r="N150" s="81">
        <v>59400000</v>
      </c>
      <c r="O150" s="77" t="s">
        <v>75</v>
      </c>
      <c r="P150" s="77" t="s">
        <v>76</v>
      </c>
      <c r="Q150" s="77" t="s">
        <v>328</v>
      </c>
      <c r="S150" s="693"/>
      <c r="T150" s="693"/>
      <c r="U150" s="693"/>
      <c r="V150" s="693"/>
      <c r="W150" s="693"/>
      <c r="X150" s="693"/>
      <c r="Y150" s="693"/>
      <c r="Z150" s="693"/>
      <c r="AA150" s="693"/>
      <c r="AB150" s="693"/>
      <c r="AC150" s="693"/>
      <c r="AD150" s="693"/>
      <c r="AE150" s="693"/>
      <c r="AF150" s="693"/>
      <c r="AG150" s="693"/>
    </row>
    <row r="151" spans="1:33" ht="120" x14ac:dyDescent="0.35">
      <c r="A151" s="76">
        <f t="shared" si="3"/>
        <v>131</v>
      </c>
      <c r="B151" s="77"/>
      <c r="C151" s="77" t="s">
        <v>326</v>
      </c>
      <c r="D151" s="78">
        <v>80101706</v>
      </c>
      <c r="E151" s="79" t="s">
        <v>327</v>
      </c>
      <c r="F151" s="77" t="s">
        <v>70</v>
      </c>
      <c r="G151" s="77">
        <v>1</v>
      </c>
      <c r="H151" s="77" t="s">
        <v>97</v>
      </c>
      <c r="I151" s="77">
        <v>11</v>
      </c>
      <c r="J151" s="77" t="s">
        <v>260</v>
      </c>
      <c r="K151" s="77" t="s">
        <v>136</v>
      </c>
      <c r="L151" s="77" t="s">
        <v>296</v>
      </c>
      <c r="M151" s="81">
        <v>67100000</v>
      </c>
      <c r="N151" s="81">
        <v>67100000</v>
      </c>
      <c r="O151" s="77" t="s">
        <v>75</v>
      </c>
      <c r="P151" s="77" t="s">
        <v>76</v>
      </c>
      <c r="Q151" s="77" t="s">
        <v>328</v>
      </c>
      <c r="S151" s="693"/>
      <c r="T151" s="693"/>
      <c r="U151" s="693"/>
      <c r="V151" s="693"/>
      <c r="W151" s="693"/>
      <c r="X151" s="693"/>
      <c r="Y151" s="693"/>
      <c r="Z151" s="693"/>
      <c r="AA151" s="693"/>
      <c r="AB151" s="693"/>
      <c r="AC151" s="693"/>
      <c r="AD151" s="693"/>
      <c r="AE151" s="693"/>
      <c r="AF151" s="693"/>
      <c r="AG151" s="693"/>
    </row>
    <row r="152" spans="1:33" ht="120" x14ac:dyDescent="0.35">
      <c r="A152" s="76">
        <f t="shared" si="3"/>
        <v>132</v>
      </c>
      <c r="B152" s="77"/>
      <c r="C152" s="77" t="s">
        <v>326</v>
      </c>
      <c r="D152" s="78">
        <v>80101706</v>
      </c>
      <c r="E152" s="79" t="s">
        <v>327</v>
      </c>
      <c r="F152" s="77" t="s">
        <v>70</v>
      </c>
      <c r="G152" s="77">
        <v>1</v>
      </c>
      <c r="H152" s="77" t="s">
        <v>97</v>
      </c>
      <c r="I152" s="77">
        <v>11</v>
      </c>
      <c r="J152" s="77" t="s">
        <v>260</v>
      </c>
      <c r="K152" s="77" t="s">
        <v>136</v>
      </c>
      <c r="L152" s="77" t="s">
        <v>296</v>
      </c>
      <c r="M152" s="81">
        <v>27500000</v>
      </c>
      <c r="N152" s="81">
        <v>27500000</v>
      </c>
      <c r="O152" s="77" t="s">
        <v>75</v>
      </c>
      <c r="P152" s="77" t="s">
        <v>76</v>
      </c>
      <c r="Q152" s="77" t="s">
        <v>328</v>
      </c>
      <c r="S152" s="693"/>
      <c r="T152" s="693"/>
      <c r="U152" s="693"/>
      <c r="V152" s="693"/>
      <c r="W152" s="693"/>
      <c r="X152" s="693"/>
      <c r="Y152" s="693"/>
      <c r="Z152" s="693"/>
      <c r="AA152" s="693"/>
      <c r="AB152" s="693"/>
      <c r="AC152" s="693"/>
      <c r="AD152" s="693"/>
      <c r="AE152" s="693"/>
      <c r="AF152" s="693"/>
      <c r="AG152" s="693"/>
    </row>
    <row r="153" spans="1:33" ht="120" x14ac:dyDescent="0.35">
      <c r="A153" s="76">
        <f t="shared" si="3"/>
        <v>133</v>
      </c>
      <c r="B153" s="77"/>
      <c r="C153" s="77" t="s">
        <v>326</v>
      </c>
      <c r="D153" s="78">
        <v>80101706</v>
      </c>
      <c r="E153" s="79" t="s">
        <v>327</v>
      </c>
      <c r="F153" s="77" t="s">
        <v>70</v>
      </c>
      <c r="G153" s="77">
        <v>1</v>
      </c>
      <c r="H153" s="77" t="s">
        <v>71</v>
      </c>
      <c r="I153" s="77">
        <v>6</v>
      </c>
      <c r="J153" s="77" t="s">
        <v>260</v>
      </c>
      <c r="K153" s="77" t="s">
        <v>136</v>
      </c>
      <c r="L153" s="77" t="s">
        <v>324</v>
      </c>
      <c r="M153" s="81">
        <v>49800000</v>
      </c>
      <c r="N153" s="81">
        <v>49800000</v>
      </c>
      <c r="O153" s="77" t="s">
        <v>75</v>
      </c>
      <c r="P153" s="77" t="s">
        <v>76</v>
      </c>
      <c r="Q153" s="77" t="s">
        <v>328</v>
      </c>
      <c r="S153" s="693"/>
      <c r="T153" s="693"/>
      <c r="U153" s="693"/>
      <c r="V153" s="693"/>
      <c r="W153" s="693"/>
      <c r="X153" s="693"/>
      <c r="Y153" s="693"/>
      <c r="Z153" s="693"/>
      <c r="AA153" s="693"/>
      <c r="AB153" s="693"/>
      <c r="AC153" s="693"/>
      <c r="AD153" s="693"/>
      <c r="AE153" s="693"/>
      <c r="AF153" s="693"/>
      <c r="AG153" s="693"/>
    </row>
    <row r="154" spans="1:33" ht="131.25" x14ac:dyDescent="0.35">
      <c r="A154" s="76">
        <f t="shared" si="3"/>
        <v>134</v>
      </c>
      <c r="B154" s="77"/>
      <c r="C154" s="77" t="s">
        <v>329</v>
      </c>
      <c r="D154" s="78">
        <v>80101706</v>
      </c>
      <c r="E154" s="79" t="s">
        <v>330</v>
      </c>
      <c r="F154" s="77" t="s">
        <v>70</v>
      </c>
      <c r="G154" s="77">
        <v>1</v>
      </c>
      <c r="H154" s="77" t="s">
        <v>97</v>
      </c>
      <c r="I154" s="77">
        <v>11.5</v>
      </c>
      <c r="J154" s="77" t="s">
        <v>260</v>
      </c>
      <c r="K154" s="77" t="s">
        <v>136</v>
      </c>
      <c r="L154" s="77" t="s">
        <v>296</v>
      </c>
      <c r="M154" s="81">
        <v>89159500</v>
      </c>
      <c r="N154" s="81">
        <v>89159500</v>
      </c>
      <c r="O154" s="77" t="s">
        <v>75</v>
      </c>
      <c r="P154" s="77" t="s">
        <v>76</v>
      </c>
      <c r="Q154" s="77" t="s">
        <v>331</v>
      </c>
      <c r="S154" s="783" t="s">
        <v>603</v>
      </c>
      <c r="T154" s="783" t="s">
        <v>604</v>
      </c>
      <c r="U154" s="784">
        <v>43476</v>
      </c>
      <c r="V154" s="785" t="s">
        <v>605</v>
      </c>
      <c r="W154" s="786" t="s">
        <v>568</v>
      </c>
      <c r="X154" s="793">
        <v>89159500</v>
      </c>
      <c r="Y154" s="788">
        <v>0</v>
      </c>
      <c r="Z154" s="787">
        <v>89159500</v>
      </c>
      <c r="AA154" s="789" t="s">
        <v>606</v>
      </c>
      <c r="AB154" s="790">
        <v>2619</v>
      </c>
      <c r="AC154" s="789" t="s">
        <v>570</v>
      </c>
      <c r="AD154" s="791">
        <v>43479</v>
      </c>
      <c r="AE154" s="791">
        <v>43827</v>
      </c>
      <c r="AF154" s="790" t="s">
        <v>607</v>
      </c>
      <c r="AG154" s="792" t="s">
        <v>608</v>
      </c>
    </row>
    <row r="155" spans="1:33" ht="120" x14ac:dyDescent="0.35">
      <c r="A155" s="76">
        <f t="shared" si="3"/>
        <v>135</v>
      </c>
      <c r="B155" s="77"/>
      <c r="C155" s="77" t="s">
        <v>329</v>
      </c>
      <c r="D155" s="78">
        <v>80101706</v>
      </c>
      <c r="E155" s="79" t="s">
        <v>330</v>
      </c>
      <c r="F155" s="77" t="s">
        <v>70</v>
      </c>
      <c r="G155" s="77">
        <v>1</v>
      </c>
      <c r="H155" s="77" t="s">
        <v>97</v>
      </c>
      <c r="I155" s="77">
        <v>11</v>
      </c>
      <c r="J155" s="77" t="s">
        <v>260</v>
      </c>
      <c r="K155" s="77" t="s">
        <v>136</v>
      </c>
      <c r="L155" s="77" t="s">
        <v>296</v>
      </c>
      <c r="M155" s="81">
        <v>59400000</v>
      </c>
      <c r="N155" s="81">
        <v>59400000</v>
      </c>
      <c r="O155" s="77" t="s">
        <v>75</v>
      </c>
      <c r="P155" s="77" t="s">
        <v>76</v>
      </c>
      <c r="Q155" s="77" t="s">
        <v>331</v>
      </c>
      <c r="S155" s="693"/>
      <c r="T155" s="693"/>
      <c r="U155" s="693"/>
      <c r="V155" s="693"/>
      <c r="W155" s="693"/>
      <c r="X155" s="693"/>
      <c r="Y155" s="693"/>
      <c r="Z155" s="693"/>
      <c r="AA155" s="693"/>
      <c r="AB155" s="693"/>
      <c r="AC155" s="693"/>
      <c r="AD155" s="693"/>
      <c r="AE155" s="693"/>
      <c r="AF155" s="693"/>
      <c r="AG155" s="693"/>
    </row>
    <row r="156" spans="1:33" ht="120" x14ac:dyDescent="0.35">
      <c r="A156" s="76">
        <f t="shared" si="3"/>
        <v>136</v>
      </c>
      <c r="B156" s="77"/>
      <c r="C156" s="77" t="s">
        <v>329</v>
      </c>
      <c r="D156" s="78">
        <v>80101706</v>
      </c>
      <c r="E156" s="79" t="s">
        <v>330</v>
      </c>
      <c r="F156" s="77" t="s">
        <v>70</v>
      </c>
      <c r="G156" s="77">
        <v>1</v>
      </c>
      <c r="H156" s="77" t="s">
        <v>71</v>
      </c>
      <c r="I156" s="77">
        <v>10</v>
      </c>
      <c r="J156" s="77" t="s">
        <v>260</v>
      </c>
      <c r="K156" s="77" t="s">
        <v>136</v>
      </c>
      <c r="L156" s="77" t="s">
        <v>324</v>
      </c>
      <c r="M156" s="81">
        <v>54000000</v>
      </c>
      <c r="N156" s="81">
        <v>54000000</v>
      </c>
      <c r="O156" s="77" t="s">
        <v>75</v>
      </c>
      <c r="P156" s="77" t="s">
        <v>76</v>
      </c>
      <c r="Q156" s="77" t="s">
        <v>331</v>
      </c>
      <c r="S156" s="693"/>
      <c r="T156" s="693"/>
      <c r="U156" s="693"/>
      <c r="V156" s="693"/>
      <c r="W156" s="693"/>
      <c r="X156" s="693"/>
      <c r="Y156" s="693"/>
      <c r="Z156" s="693"/>
      <c r="AA156" s="693"/>
      <c r="AB156" s="693"/>
      <c r="AC156" s="693"/>
      <c r="AD156" s="693"/>
      <c r="AE156" s="693"/>
      <c r="AF156" s="693"/>
      <c r="AG156" s="693"/>
    </row>
    <row r="157" spans="1:33" ht="120" x14ac:dyDescent="0.35">
      <c r="A157" s="76">
        <f t="shared" si="3"/>
        <v>137</v>
      </c>
      <c r="B157" s="77"/>
      <c r="C157" s="77" t="s">
        <v>329</v>
      </c>
      <c r="D157" s="78">
        <v>80101706</v>
      </c>
      <c r="E157" s="79" t="s">
        <v>330</v>
      </c>
      <c r="F157" s="77" t="s">
        <v>70</v>
      </c>
      <c r="G157" s="77">
        <v>1</v>
      </c>
      <c r="H157" s="77" t="s">
        <v>71</v>
      </c>
      <c r="I157" s="77">
        <v>10</v>
      </c>
      <c r="J157" s="77" t="s">
        <v>260</v>
      </c>
      <c r="K157" s="77" t="s">
        <v>136</v>
      </c>
      <c r="L157" s="77" t="s">
        <v>324</v>
      </c>
      <c r="M157" s="81">
        <v>54000000</v>
      </c>
      <c r="N157" s="81">
        <v>54000000</v>
      </c>
      <c r="O157" s="77" t="s">
        <v>75</v>
      </c>
      <c r="P157" s="77" t="s">
        <v>76</v>
      </c>
      <c r="Q157" s="77" t="s">
        <v>331</v>
      </c>
      <c r="S157" s="693"/>
      <c r="T157" s="693"/>
      <c r="U157" s="693"/>
      <c r="V157" s="693"/>
      <c r="W157" s="693"/>
      <c r="X157" s="693"/>
      <c r="Y157" s="693"/>
      <c r="Z157" s="693"/>
      <c r="AA157" s="693"/>
      <c r="AB157" s="693"/>
      <c r="AC157" s="693"/>
      <c r="AD157" s="693"/>
      <c r="AE157" s="693"/>
      <c r="AF157" s="693"/>
      <c r="AG157" s="693"/>
    </row>
    <row r="158" spans="1:33" ht="120" x14ac:dyDescent="0.35">
      <c r="A158" s="76">
        <f t="shared" si="3"/>
        <v>138</v>
      </c>
      <c r="B158" s="77"/>
      <c r="C158" s="77" t="s">
        <v>329</v>
      </c>
      <c r="D158" s="78">
        <v>80101706</v>
      </c>
      <c r="E158" s="79" t="s">
        <v>330</v>
      </c>
      <c r="F158" s="77" t="s">
        <v>70</v>
      </c>
      <c r="G158" s="77">
        <v>1</v>
      </c>
      <c r="H158" s="77" t="s">
        <v>71</v>
      </c>
      <c r="I158" s="77">
        <v>10</v>
      </c>
      <c r="J158" s="77" t="s">
        <v>260</v>
      </c>
      <c r="K158" s="77" t="s">
        <v>136</v>
      </c>
      <c r="L158" s="77" t="s">
        <v>324</v>
      </c>
      <c r="M158" s="81">
        <v>54000000</v>
      </c>
      <c r="N158" s="81">
        <v>54000000</v>
      </c>
      <c r="O158" s="77" t="s">
        <v>75</v>
      </c>
      <c r="P158" s="77" t="s">
        <v>76</v>
      </c>
      <c r="Q158" s="77" t="s">
        <v>331</v>
      </c>
      <c r="S158" s="693"/>
      <c r="T158" s="693"/>
      <c r="U158" s="693"/>
      <c r="V158" s="693"/>
      <c r="W158" s="693"/>
      <c r="X158" s="693"/>
      <c r="Y158" s="693"/>
      <c r="Z158" s="693"/>
      <c r="AA158" s="693"/>
      <c r="AB158" s="693"/>
      <c r="AC158" s="693"/>
      <c r="AD158" s="693"/>
      <c r="AE158" s="693"/>
      <c r="AF158" s="693"/>
      <c r="AG158" s="693"/>
    </row>
    <row r="159" spans="1:33" ht="120" x14ac:dyDescent="0.35">
      <c r="A159" s="76">
        <f t="shared" si="3"/>
        <v>139</v>
      </c>
      <c r="B159" s="77"/>
      <c r="C159" s="77" t="s">
        <v>329</v>
      </c>
      <c r="D159" s="78">
        <v>80101706</v>
      </c>
      <c r="E159" s="79" t="s">
        <v>330</v>
      </c>
      <c r="F159" s="77" t="s">
        <v>70</v>
      </c>
      <c r="G159" s="77">
        <v>1</v>
      </c>
      <c r="H159" s="77" t="s">
        <v>97</v>
      </c>
      <c r="I159" s="77">
        <v>11</v>
      </c>
      <c r="J159" s="77" t="s">
        <v>260</v>
      </c>
      <c r="K159" s="77" t="s">
        <v>136</v>
      </c>
      <c r="L159" s="77" t="s">
        <v>296</v>
      </c>
      <c r="M159" s="81">
        <v>63800000</v>
      </c>
      <c r="N159" s="81">
        <v>63800000</v>
      </c>
      <c r="O159" s="77" t="s">
        <v>75</v>
      </c>
      <c r="P159" s="77" t="s">
        <v>76</v>
      </c>
      <c r="Q159" s="77" t="s">
        <v>331</v>
      </c>
      <c r="S159" s="693"/>
      <c r="T159" s="693"/>
      <c r="U159" s="693"/>
      <c r="V159" s="693"/>
      <c r="W159" s="693"/>
      <c r="X159" s="693"/>
      <c r="Y159" s="693"/>
      <c r="Z159" s="693"/>
      <c r="AA159" s="693"/>
      <c r="AB159" s="693"/>
      <c r="AC159" s="693"/>
      <c r="AD159" s="693"/>
      <c r="AE159" s="693"/>
      <c r="AF159" s="693"/>
      <c r="AG159" s="693"/>
    </row>
    <row r="160" spans="1:33" ht="120" x14ac:dyDescent="0.35">
      <c r="A160" s="76">
        <f t="shared" si="3"/>
        <v>140</v>
      </c>
      <c r="B160" s="77"/>
      <c r="C160" s="77" t="s">
        <v>329</v>
      </c>
      <c r="D160" s="78">
        <v>80101706</v>
      </c>
      <c r="E160" s="79" t="s">
        <v>330</v>
      </c>
      <c r="F160" s="77" t="s">
        <v>70</v>
      </c>
      <c r="G160" s="77">
        <v>1</v>
      </c>
      <c r="H160" s="77" t="s">
        <v>71</v>
      </c>
      <c r="I160" s="77">
        <v>10</v>
      </c>
      <c r="J160" s="77" t="s">
        <v>260</v>
      </c>
      <c r="K160" s="77" t="s">
        <v>136</v>
      </c>
      <c r="L160" s="77" t="s">
        <v>324</v>
      </c>
      <c r="M160" s="81">
        <v>36730000</v>
      </c>
      <c r="N160" s="81">
        <v>36730000</v>
      </c>
      <c r="O160" s="77" t="s">
        <v>75</v>
      </c>
      <c r="P160" s="77" t="s">
        <v>76</v>
      </c>
      <c r="Q160" s="77" t="s">
        <v>331</v>
      </c>
      <c r="S160" s="693"/>
      <c r="T160" s="693"/>
      <c r="U160" s="693"/>
      <c r="V160" s="693"/>
      <c r="W160" s="693"/>
      <c r="X160" s="693"/>
      <c r="Y160" s="693"/>
      <c r="Z160" s="693"/>
      <c r="AA160" s="693"/>
      <c r="AB160" s="693"/>
      <c r="AC160" s="693"/>
      <c r="AD160" s="693"/>
      <c r="AE160" s="693"/>
      <c r="AF160" s="693"/>
      <c r="AG160" s="693"/>
    </row>
    <row r="161" spans="1:33" ht="120" x14ac:dyDescent="0.35">
      <c r="A161" s="76">
        <f t="shared" si="3"/>
        <v>141</v>
      </c>
      <c r="B161" s="77"/>
      <c r="C161" s="77" t="s">
        <v>329</v>
      </c>
      <c r="D161" s="78">
        <v>80101706</v>
      </c>
      <c r="E161" s="79" t="s">
        <v>332</v>
      </c>
      <c r="F161" s="77" t="s">
        <v>70</v>
      </c>
      <c r="G161" s="77">
        <v>1</v>
      </c>
      <c r="H161" s="77" t="s">
        <v>71</v>
      </c>
      <c r="I161" s="77">
        <v>10</v>
      </c>
      <c r="J161" s="77" t="s">
        <v>260</v>
      </c>
      <c r="K161" s="77" t="s">
        <v>136</v>
      </c>
      <c r="L161" s="77" t="s">
        <v>324</v>
      </c>
      <c r="M161" s="81">
        <v>19500000</v>
      </c>
      <c r="N161" s="81">
        <v>19500000</v>
      </c>
      <c r="O161" s="77" t="s">
        <v>75</v>
      </c>
      <c r="P161" s="77" t="s">
        <v>76</v>
      </c>
      <c r="Q161" s="77" t="s">
        <v>331</v>
      </c>
      <c r="S161" s="693"/>
      <c r="T161" s="693"/>
      <c r="U161" s="693"/>
      <c r="V161" s="693"/>
      <c r="W161" s="693"/>
      <c r="X161" s="693"/>
      <c r="Y161" s="693"/>
      <c r="Z161" s="693"/>
      <c r="AA161" s="693"/>
      <c r="AB161" s="693"/>
      <c r="AC161" s="693"/>
      <c r="AD161" s="693"/>
      <c r="AE161" s="693"/>
      <c r="AF161" s="693"/>
      <c r="AG161" s="693"/>
    </row>
    <row r="162" spans="1:33" ht="120" x14ac:dyDescent="0.35">
      <c r="A162" s="76">
        <f t="shared" si="3"/>
        <v>142</v>
      </c>
      <c r="B162" s="77"/>
      <c r="C162" s="77" t="s">
        <v>333</v>
      </c>
      <c r="D162" s="78">
        <v>80101706</v>
      </c>
      <c r="E162" s="79" t="s">
        <v>334</v>
      </c>
      <c r="F162" s="77" t="s">
        <v>70</v>
      </c>
      <c r="G162" s="77">
        <v>1</v>
      </c>
      <c r="H162" s="77" t="s">
        <v>97</v>
      </c>
      <c r="I162" s="77">
        <v>11</v>
      </c>
      <c r="J162" s="77" t="s">
        <v>260</v>
      </c>
      <c r="K162" s="77" t="s">
        <v>136</v>
      </c>
      <c r="L162" s="77" t="s">
        <v>296</v>
      </c>
      <c r="M162" s="81">
        <v>96250000</v>
      </c>
      <c r="N162" s="81">
        <v>96250000</v>
      </c>
      <c r="O162" s="77" t="s">
        <v>75</v>
      </c>
      <c r="P162" s="77" t="s">
        <v>76</v>
      </c>
      <c r="Q162" s="77" t="s">
        <v>335</v>
      </c>
      <c r="S162" s="693"/>
      <c r="T162" s="693"/>
      <c r="U162" s="693"/>
      <c r="V162" s="693"/>
      <c r="W162" s="693"/>
      <c r="X162" s="693"/>
      <c r="Y162" s="693"/>
      <c r="Z162" s="693"/>
      <c r="AA162" s="693"/>
      <c r="AB162" s="693"/>
      <c r="AC162" s="693"/>
      <c r="AD162" s="693"/>
      <c r="AE162" s="693"/>
      <c r="AF162" s="693"/>
      <c r="AG162" s="693"/>
    </row>
    <row r="163" spans="1:33" ht="120" x14ac:dyDescent="0.35">
      <c r="A163" s="76">
        <f t="shared" si="3"/>
        <v>143</v>
      </c>
      <c r="B163" s="77"/>
      <c r="C163" s="77" t="s">
        <v>333</v>
      </c>
      <c r="D163" s="78">
        <v>80101706</v>
      </c>
      <c r="E163" s="79" t="s">
        <v>550</v>
      </c>
      <c r="F163" s="77" t="s">
        <v>70</v>
      </c>
      <c r="G163" s="77">
        <v>1</v>
      </c>
      <c r="H163" s="77" t="s">
        <v>71</v>
      </c>
      <c r="I163" s="77" t="s">
        <v>551</v>
      </c>
      <c r="J163" s="77" t="s">
        <v>260</v>
      </c>
      <c r="K163" s="77" t="s">
        <v>136</v>
      </c>
      <c r="L163" s="77" t="s">
        <v>324</v>
      </c>
      <c r="M163" s="81">
        <v>87400000</v>
      </c>
      <c r="N163" s="81">
        <v>87400000</v>
      </c>
      <c r="O163" s="77" t="s">
        <v>75</v>
      </c>
      <c r="P163" s="77" t="s">
        <v>76</v>
      </c>
      <c r="Q163" s="77" t="s">
        <v>335</v>
      </c>
      <c r="S163" s="693"/>
      <c r="T163" s="693"/>
      <c r="U163" s="693"/>
      <c r="V163" s="693"/>
      <c r="W163" s="693"/>
      <c r="X163" s="693"/>
      <c r="Y163" s="693"/>
      <c r="Z163" s="693"/>
      <c r="AA163" s="693"/>
      <c r="AB163" s="693"/>
      <c r="AC163" s="693"/>
      <c r="AD163" s="693"/>
      <c r="AE163" s="693"/>
      <c r="AF163" s="693"/>
      <c r="AG163" s="693"/>
    </row>
    <row r="164" spans="1:33" ht="120" x14ac:dyDescent="0.35">
      <c r="A164" s="76">
        <f t="shared" si="3"/>
        <v>144</v>
      </c>
      <c r="B164" s="77"/>
      <c r="C164" s="77" t="s">
        <v>333</v>
      </c>
      <c r="D164" s="78">
        <v>80101706</v>
      </c>
      <c r="E164" s="79" t="s">
        <v>334</v>
      </c>
      <c r="F164" s="77" t="s">
        <v>70</v>
      </c>
      <c r="G164" s="77">
        <v>1</v>
      </c>
      <c r="H164" s="77" t="s">
        <v>97</v>
      </c>
      <c r="I164" s="77">
        <v>11</v>
      </c>
      <c r="J164" s="77" t="s">
        <v>260</v>
      </c>
      <c r="K164" s="77" t="s">
        <v>136</v>
      </c>
      <c r="L164" s="77" t="s">
        <v>324</v>
      </c>
      <c r="M164" s="81">
        <v>80850000</v>
      </c>
      <c r="N164" s="81">
        <v>80850000</v>
      </c>
      <c r="O164" s="77" t="s">
        <v>75</v>
      </c>
      <c r="P164" s="77" t="s">
        <v>76</v>
      </c>
      <c r="Q164" s="77" t="s">
        <v>335</v>
      </c>
      <c r="S164" s="693"/>
      <c r="T164" s="693"/>
      <c r="U164" s="693"/>
      <c r="V164" s="693"/>
      <c r="W164" s="693"/>
      <c r="X164" s="693"/>
      <c r="Y164" s="693"/>
      <c r="Z164" s="693"/>
      <c r="AA164" s="693"/>
      <c r="AB164" s="693"/>
      <c r="AC164" s="693"/>
      <c r="AD164" s="693"/>
      <c r="AE164" s="693"/>
      <c r="AF164" s="693"/>
      <c r="AG164" s="693"/>
    </row>
    <row r="165" spans="1:33" ht="120" x14ac:dyDescent="0.35">
      <c r="A165" s="76">
        <f t="shared" si="3"/>
        <v>145</v>
      </c>
      <c r="B165" s="77"/>
      <c r="C165" s="77" t="s">
        <v>333</v>
      </c>
      <c r="D165" s="78">
        <v>80101706</v>
      </c>
      <c r="E165" s="79" t="s">
        <v>334</v>
      </c>
      <c r="F165" s="77" t="s">
        <v>70</v>
      </c>
      <c r="G165" s="77">
        <v>1</v>
      </c>
      <c r="H165" s="77" t="s">
        <v>97</v>
      </c>
      <c r="I165" s="77">
        <v>11</v>
      </c>
      <c r="J165" s="77" t="s">
        <v>260</v>
      </c>
      <c r="K165" s="77" t="s">
        <v>136</v>
      </c>
      <c r="L165" s="77" t="s">
        <v>296</v>
      </c>
      <c r="M165" s="81">
        <v>80850000</v>
      </c>
      <c r="N165" s="81">
        <v>80850000</v>
      </c>
      <c r="O165" s="77" t="s">
        <v>75</v>
      </c>
      <c r="P165" s="77" t="s">
        <v>76</v>
      </c>
      <c r="Q165" s="77" t="s">
        <v>335</v>
      </c>
      <c r="S165" s="693"/>
      <c r="T165" s="693"/>
      <c r="U165" s="693"/>
      <c r="V165" s="693"/>
      <c r="W165" s="693"/>
      <c r="X165" s="693"/>
      <c r="Y165" s="693"/>
      <c r="Z165" s="693"/>
      <c r="AA165" s="693"/>
      <c r="AB165" s="693"/>
      <c r="AC165" s="693"/>
      <c r="AD165" s="693"/>
      <c r="AE165" s="693"/>
      <c r="AF165" s="693"/>
      <c r="AG165" s="693"/>
    </row>
    <row r="166" spans="1:33" ht="120" x14ac:dyDescent="0.35">
      <c r="A166" s="76">
        <f t="shared" si="3"/>
        <v>146</v>
      </c>
      <c r="B166" s="77"/>
      <c r="C166" s="77" t="s">
        <v>333</v>
      </c>
      <c r="D166" s="78">
        <v>80101706</v>
      </c>
      <c r="E166" s="79" t="s">
        <v>334</v>
      </c>
      <c r="F166" s="77" t="s">
        <v>70</v>
      </c>
      <c r="G166" s="77">
        <v>1</v>
      </c>
      <c r="H166" s="77" t="s">
        <v>97</v>
      </c>
      <c r="I166" s="77">
        <v>11</v>
      </c>
      <c r="J166" s="77" t="s">
        <v>260</v>
      </c>
      <c r="K166" s="77" t="s">
        <v>136</v>
      </c>
      <c r="L166" s="77" t="s">
        <v>296</v>
      </c>
      <c r="M166" s="81">
        <v>96250000</v>
      </c>
      <c r="N166" s="81">
        <v>96250000</v>
      </c>
      <c r="O166" s="77" t="s">
        <v>75</v>
      </c>
      <c r="P166" s="77" t="s">
        <v>76</v>
      </c>
      <c r="Q166" s="77" t="s">
        <v>335</v>
      </c>
      <c r="S166" s="693"/>
      <c r="T166" s="693"/>
      <c r="U166" s="693"/>
      <c r="V166" s="693"/>
      <c r="W166" s="693"/>
      <c r="X166" s="693"/>
      <c r="Y166" s="693"/>
      <c r="Z166" s="693"/>
      <c r="AA166" s="693"/>
      <c r="AB166" s="693"/>
      <c r="AC166" s="693"/>
      <c r="AD166" s="693"/>
      <c r="AE166" s="693"/>
      <c r="AF166" s="693"/>
      <c r="AG166" s="693"/>
    </row>
    <row r="167" spans="1:33" ht="120" x14ac:dyDescent="0.35">
      <c r="A167" s="76">
        <f t="shared" si="3"/>
        <v>147</v>
      </c>
      <c r="B167" s="77"/>
      <c r="C167" s="77" t="s">
        <v>333</v>
      </c>
      <c r="D167" s="78">
        <v>80101706</v>
      </c>
      <c r="E167" s="79" t="s">
        <v>334</v>
      </c>
      <c r="F167" s="77" t="s">
        <v>70</v>
      </c>
      <c r="G167" s="77">
        <v>1</v>
      </c>
      <c r="H167" s="77" t="s">
        <v>97</v>
      </c>
      <c r="I167" s="77">
        <v>11</v>
      </c>
      <c r="J167" s="77" t="s">
        <v>260</v>
      </c>
      <c r="K167" s="77" t="s">
        <v>136</v>
      </c>
      <c r="L167" s="77" t="s">
        <v>324</v>
      </c>
      <c r="M167" s="81">
        <v>44000000</v>
      </c>
      <c r="N167" s="81">
        <v>44000000</v>
      </c>
      <c r="O167" s="77" t="s">
        <v>75</v>
      </c>
      <c r="P167" s="77" t="s">
        <v>76</v>
      </c>
      <c r="Q167" s="77" t="s">
        <v>335</v>
      </c>
      <c r="S167" s="693"/>
      <c r="T167" s="693"/>
      <c r="U167" s="693"/>
      <c r="V167" s="693"/>
      <c r="W167" s="693"/>
      <c r="X167" s="693"/>
      <c r="Y167" s="693"/>
      <c r="Z167" s="693"/>
      <c r="AA167" s="693"/>
      <c r="AB167" s="693"/>
      <c r="AC167" s="693"/>
      <c r="AD167" s="693"/>
      <c r="AE167" s="693"/>
      <c r="AF167" s="693"/>
      <c r="AG167" s="693"/>
    </row>
    <row r="168" spans="1:33" ht="120" x14ac:dyDescent="0.35">
      <c r="A168" s="76">
        <f t="shared" si="3"/>
        <v>148</v>
      </c>
      <c r="B168" s="77"/>
      <c r="C168" s="77" t="s">
        <v>336</v>
      </c>
      <c r="D168" s="78">
        <v>80101706</v>
      </c>
      <c r="E168" s="79" t="s">
        <v>337</v>
      </c>
      <c r="F168" s="77" t="s">
        <v>70</v>
      </c>
      <c r="G168" s="77">
        <v>1</v>
      </c>
      <c r="H168" s="77" t="s">
        <v>97</v>
      </c>
      <c r="I168" s="77">
        <v>11</v>
      </c>
      <c r="J168" s="77" t="s">
        <v>260</v>
      </c>
      <c r="K168" s="77" t="s">
        <v>136</v>
      </c>
      <c r="L168" s="77" t="s">
        <v>296</v>
      </c>
      <c r="M168" s="81">
        <v>59400000</v>
      </c>
      <c r="N168" s="81">
        <v>59400000</v>
      </c>
      <c r="O168" s="77" t="s">
        <v>75</v>
      </c>
      <c r="P168" s="77" t="s">
        <v>76</v>
      </c>
      <c r="Q168" s="77" t="s">
        <v>338</v>
      </c>
      <c r="S168" s="693"/>
      <c r="T168" s="693"/>
      <c r="U168" s="693"/>
      <c r="V168" s="693"/>
      <c r="W168" s="693"/>
      <c r="X168" s="693"/>
      <c r="Y168" s="693"/>
      <c r="Z168" s="693"/>
      <c r="AA168" s="693"/>
      <c r="AB168" s="693"/>
      <c r="AC168" s="693"/>
      <c r="AD168" s="693"/>
      <c r="AE168" s="693"/>
      <c r="AF168" s="693"/>
      <c r="AG168" s="693"/>
    </row>
    <row r="169" spans="1:33" ht="120" x14ac:dyDescent="0.35">
      <c r="A169" s="76">
        <f t="shared" si="3"/>
        <v>149</v>
      </c>
      <c r="B169" s="77"/>
      <c r="C169" s="77" t="s">
        <v>336</v>
      </c>
      <c r="D169" s="78">
        <v>80101706</v>
      </c>
      <c r="E169" s="79" t="s">
        <v>337</v>
      </c>
      <c r="F169" s="77" t="s">
        <v>70</v>
      </c>
      <c r="G169" s="77">
        <v>1</v>
      </c>
      <c r="H169" s="77" t="s">
        <v>97</v>
      </c>
      <c r="I169" s="77">
        <v>11</v>
      </c>
      <c r="J169" s="77" t="s">
        <v>260</v>
      </c>
      <c r="K169" s="77" t="s">
        <v>136</v>
      </c>
      <c r="L169" s="77" t="s">
        <v>324</v>
      </c>
      <c r="M169" s="81">
        <v>27500000</v>
      </c>
      <c r="N169" s="81">
        <v>27500000</v>
      </c>
      <c r="O169" s="77" t="s">
        <v>75</v>
      </c>
      <c r="P169" s="77" t="s">
        <v>76</v>
      </c>
      <c r="Q169" s="77" t="s">
        <v>338</v>
      </c>
      <c r="S169" s="693"/>
      <c r="T169" s="693"/>
      <c r="U169" s="693"/>
      <c r="V169" s="693"/>
      <c r="W169" s="693"/>
      <c r="X169" s="693"/>
      <c r="Y169" s="693"/>
      <c r="Z169" s="693"/>
      <c r="AA169" s="693"/>
      <c r="AB169" s="693"/>
      <c r="AC169" s="693"/>
      <c r="AD169" s="693"/>
      <c r="AE169" s="693"/>
      <c r="AF169" s="693"/>
      <c r="AG169" s="693"/>
    </row>
    <row r="170" spans="1:33" ht="131.25" x14ac:dyDescent="0.35">
      <c r="A170" s="76">
        <f t="shared" si="3"/>
        <v>150</v>
      </c>
      <c r="B170" s="77"/>
      <c r="C170" s="77" t="s">
        <v>336</v>
      </c>
      <c r="D170" s="78">
        <v>80101706</v>
      </c>
      <c r="E170" s="79" t="s">
        <v>337</v>
      </c>
      <c r="F170" s="77" t="s">
        <v>70</v>
      </c>
      <c r="G170" s="77">
        <v>1</v>
      </c>
      <c r="H170" s="77" t="s">
        <v>97</v>
      </c>
      <c r="I170" s="77">
        <v>11.5</v>
      </c>
      <c r="J170" s="77" t="s">
        <v>260</v>
      </c>
      <c r="K170" s="77" t="s">
        <v>136</v>
      </c>
      <c r="L170" s="77" t="s">
        <v>296</v>
      </c>
      <c r="M170" s="81">
        <v>28750000</v>
      </c>
      <c r="N170" s="81">
        <v>28750000</v>
      </c>
      <c r="O170" s="77" t="s">
        <v>75</v>
      </c>
      <c r="P170" s="77" t="s">
        <v>76</v>
      </c>
      <c r="Q170" s="77" t="s">
        <v>338</v>
      </c>
      <c r="S170" s="783" t="s">
        <v>585</v>
      </c>
      <c r="T170" s="783" t="s">
        <v>586</v>
      </c>
      <c r="U170" s="784">
        <v>43476</v>
      </c>
      <c r="V170" s="785" t="s">
        <v>587</v>
      </c>
      <c r="W170" s="786" t="s">
        <v>568</v>
      </c>
      <c r="X170" s="793">
        <v>28750000</v>
      </c>
      <c r="Y170" s="788">
        <v>0</v>
      </c>
      <c r="Z170" s="787">
        <v>28750000</v>
      </c>
      <c r="AA170" s="789" t="s">
        <v>588</v>
      </c>
      <c r="AB170" s="790">
        <v>3519</v>
      </c>
      <c r="AC170" s="789" t="s">
        <v>570</v>
      </c>
      <c r="AD170" s="791">
        <v>43476</v>
      </c>
      <c r="AE170" s="791">
        <v>43824</v>
      </c>
      <c r="AF170" s="794"/>
      <c r="AG170" s="794"/>
    </row>
    <row r="171" spans="1:33" ht="120" x14ac:dyDescent="0.35">
      <c r="A171" s="76">
        <f t="shared" si="3"/>
        <v>151</v>
      </c>
      <c r="B171" s="77"/>
      <c r="C171" s="77" t="s">
        <v>336</v>
      </c>
      <c r="D171" s="78">
        <v>80101706</v>
      </c>
      <c r="E171" s="79" t="s">
        <v>339</v>
      </c>
      <c r="F171" s="77" t="s">
        <v>70</v>
      </c>
      <c r="G171" s="77">
        <v>1</v>
      </c>
      <c r="H171" s="77" t="s">
        <v>97</v>
      </c>
      <c r="I171" s="77">
        <v>11.5</v>
      </c>
      <c r="J171" s="77" t="s">
        <v>260</v>
      </c>
      <c r="K171" s="77" t="s">
        <v>136</v>
      </c>
      <c r="L171" s="77" t="s">
        <v>296</v>
      </c>
      <c r="M171" s="81">
        <v>23000000</v>
      </c>
      <c r="N171" s="81">
        <v>23000000</v>
      </c>
      <c r="O171" s="77" t="s">
        <v>75</v>
      </c>
      <c r="P171" s="77" t="s">
        <v>76</v>
      </c>
      <c r="Q171" s="77" t="s">
        <v>338</v>
      </c>
      <c r="S171" s="693"/>
      <c r="T171" s="693"/>
      <c r="U171" s="693"/>
      <c r="V171" s="693"/>
      <c r="W171" s="693"/>
      <c r="X171" s="693"/>
      <c r="Y171" s="693"/>
      <c r="Z171" s="693"/>
      <c r="AA171" s="693"/>
      <c r="AB171" s="693"/>
      <c r="AC171" s="693"/>
      <c r="AD171" s="693"/>
      <c r="AE171" s="693"/>
      <c r="AF171" s="693"/>
      <c r="AG171" s="693"/>
    </row>
    <row r="172" spans="1:33" ht="120" x14ac:dyDescent="0.35">
      <c r="A172" s="76">
        <f t="shared" si="3"/>
        <v>152</v>
      </c>
      <c r="B172" s="77"/>
      <c r="C172" s="77" t="s">
        <v>164</v>
      </c>
      <c r="D172" s="78">
        <v>80101706</v>
      </c>
      <c r="E172" s="79" t="s">
        <v>340</v>
      </c>
      <c r="F172" s="77" t="s">
        <v>70</v>
      </c>
      <c r="G172" s="77">
        <v>1</v>
      </c>
      <c r="H172" s="77" t="s">
        <v>97</v>
      </c>
      <c r="I172" s="77">
        <v>11</v>
      </c>
      <c r="J172" s="77" t="s">
        <v>260</v>
      </c>
      <c r="K172" s="77" t="s">
        <v>136</v>
      </c>
      <c r="L172" s="77" t="s">
        <v>324</v>
      </c>
      <c r="M172" s="81">
        <v>101200000</v>
      </c>
      <c r="N172" s="81">
        <v>101200000</v>
      </c>
      <c r="O172" s="77" t="s">
        <v>75</v>
      </c>
      <c r="P172" s="77" t="s">
        <v>76</v>
      </c>
      <c r="Q172" s="77" t="s">
        <v>166</v>
      </c>
      <c r="S172" s="693"/>
      <c r="T172" s="693"/>
      <c r="U172" s="693"/>
      <c r="V172" s="693"/>
      <c r="W172" s="693"/>
      <c r="X172" s="693"/>
      <c r="Y172" s="693"/>
      <c r="Z172" s="693"/>
      <c r="AA172" s="693"/>
      <c r="AB172" s="693"/>
      <c r="AC172" s="693"/>
      <c r="AD172" s="693"/>
      <c r="AE172" s="693"/>
      <c r="AF172" s="693"/>
      <c r="AG172" s="693"/>
    </row>
    <row r="173" spans="1:33" ht="120" x14ac:dyDescent="0.35">
      <c r="A173" s="76">
        <f t="shared" si="3"/>
        <v>153</v>
      </c>
      <c r="B173" s="77"/>
      <c r="C173" s="77" t="s">
        <v>164</v>
      </c>
      <c r="D173" s="78">
        <v>80101706</v>
      </c>
      <c r="E173" s="79" t="s">
        <v>340</v>
      </c>
      <c r="F173" s="77" t="s">
        <v>70</v>
      </c>
      <c r="G173" s="77">
        <v>1</v>
      </c>
      <c r="H173" s="77" t="s">
        <v>97</v>
      </c>
      <c r="I173" s="77">
        <v>10.5</v>
      </c>
      <c r="J173" s="77" t="s">
        <v>260</v>
      </c>
      <c r="K173" s="77" t="s">
        <v>136</v>
      </c>
      <c r="L173" s="77" t="s">
        <v>324</v>
      </c>
      <c r="M173" s="81">
        <v>47250000</v>
      </c>
      <c r="N173" s="81">
        <v>47250000</v>
      </c>
      <c r="O173" s="77" t="s">
        <v>75</v>
      </c>
      <c r="P173" s="77" t="s">
        <v>76</v>
      </c>
      <c r="Q173" s="77" t="s">
        <v>166</v>
      </c>
      <c r="S173" s="693"/>
      <c r="T173" s="693"/>
      <c r="U173" s="693"/>
      <c r="V173" s="693"/>
      <c r="W173" s="693"/>
      <c r="X173" s="693"/>
      <c r="Y173" s="693"/>
      <c r="Z173" s="693"/>
      <c r="AA173" s="693"/>
      <c r="AB173" s="693"/>
      <c r="AC173" s="693"/>
      <c r="AD173" s="693"/>
      <c r="AE173" s="693"/>
      <c r="AF173" s="693"/>
      <c r="AG173" s="693"/>
    </row>
    <row r="174" spans="1:33" ht="120" x14ac:dyDescent="0.35">
      <c r="A174" s="76">
        <f t="shared" si="3"/>
        <v>154</v>
      </c>
      <c r="B174" s="77"/>
      <c r="C174" s="77" t="s">
        <v>164</v>
      </c>
      <c r="D174" s="78">
        <v>80101706</v>
      </c>
      <c r="E174" s="79" t="s">
        <v>340</v>
      </c>
      <c r="F174" s="77" t="s">
        <v>70</v>
      </c>
      <c r="G174" s="77">
        <v>1</v>
      </c>
      <c r="H174" s="77" t="s">
        <v>97</v>
      </c>
      <c r="I174" s="77">
        <v>11</v>
      </c>
      <c r="J174" s="77" t="s">
        <v>260</v>
      </c>
      <c r="K174" s="77" t="s">
        <v>136</v>
      </c>
      <c r="L174" s="77" t="s">
        <v>296</v>
      </c>
      <c r="M174" s="81">
        <v>27500000</v>
      </c>
      <c r="N174" s="81">
        <v>27500000</v>
      </c>
      <c r="O174" s="77" t="s">
        <v>75</v>
      </c>
      <c r="P174" s="77" t="s">
        <v>76</v>
      </c>
      <c r="Q174" s="77" t="s">
        <v>166</v>
      </c>
      <c r="S174" s="693"/>
      <c r="T174" s="693"/>
      <c r="U174" s="693"/>
      <c r="V174" s="693"/>
      <c r="W174" s="693"/>
      <c r="X174" s="693"/>
      <c r="Y174" s="693"/>
      <c r="Z174" s="693"/>
      <c r="AA174" s="693"/>
      <c r="AB174" s="693"/>
      <c r="AC174" s="693"/>
      <c r="AD174" s="693"/>
      <c r="AE174" s="693"/>
      <c r="AF174" s="693"/>
      <c r="AG174" s="693"/>
    </row>
    <row r="175" spans="1:33" ht="120" x14ac:dyDescent="0.35">
      <c r="A175" s="76">
        <f t="shared" si="3"/>
        <v>155</v>
      </c>
      <c r="B175" s="77"/>
      <c r="C175" s="77" t="s">
        <v>164</v>
      </c>
      <c r="D175" s="78">
        <v>80101706</v>
      </c>
      <c r="E175" s="79" t="s">
        <v>340</v>
      </c>
      <c r="F175" s="77" t="s">
        <v>70</v>
      </c>
      <c r="G175" s="77">
        <v>1</v>
      </c>
      <c r="H175" s="77" t="s">
        <v>97</v>
      </c>
      <c r="I175" s="77">
        <v>11</v>
      </c>
      <c r="J175" s="77" t="s">
        <v>260</v>
      </c>
      <c r="K175" s="77" t="s">
        <v>136</v>
      </c>
      <c r="L175" s="77" t="s">
        <v>296</v>
      </c>
      <c r="M175" s="81">
        <v>27500000</v>
      </c>
      <c r="N175" s="81">
        <v>27500000</v>
      </c>
      <c r="O175" s="77" t="s">
        <v>75</v>
      </c>
      <c r="P175" s="77" t="s">
        <v>76</v>
      </c>
      <c r="Q175" s="77" t="s">
        <v>166</v>
      </c>
      <c r="S175" s="693"/>
      <c r="T175" s="693"/>
      <c r="U175" s="693"/>
      <c r="V175" s="693"/>
      <c r="W175" s="693"/>
      <c r="X175" s="693"/>
      <c r="Y175" s="693"/>
      <c r="Z175" s="693"/>
      <c r="AA175" s="693"/>
      <c r="AB175" s="693"/>
      <c r="AC175" s="693"/>
      <c r="AD175" s="693"/>
      <c r="AE175" s="693"/>
      <c r="AF175" s="693"/>
      <c r="AG175" s="693"/>
    </row>
    <row r="176" spans="1:33" ht="120" x14ac:dyDescent="0.35">
      <c r="A176" s="76">
        <f t="shared" si="3"/>
        <v>156</v>
      </c>
      <c r="B176" s="77"/>
      <c r="C176" s="77" t="s">
        <v>164</v>
      </c>
      <c r="D176" s="78">
        <v>80101706</v>
      </c>
      <c r="E176" s="79" t="s">
        <v>340</v>
      </c>
      <c r="F176" s="77" t="s">
        <v>70</v>
      </c>
      <c r="G176" s="77">
        <v>1</v>
      </c>
      <c r="H176" s="77" t="s">
        <v>97</v>
      </c>
      <c r="I176" s="77">
        <v>11</v>
      </c>
      <c r="J176" s="77" t="s">
        <v>260</v>
      </c>
      <c r="K176" s="77" t="s">
        <v>136</v>
      </c>
      <c r="L176" s="77" t="s">
        <v>324</v>
      </c>
      <c r="M176" s="81">
        <v>53900000</v>
      </c>
      <c r="N176" s="81">
        <v>53900000</v>
      </c>
      <c r="O176" s="77" t="s">
        <v>75</v>
      </c>
      <c r="P176" s="77" t="s">
        <v>76</v>
      </c>
      <c r="Q176" s="77" t="s">
        <v>166</v>
      </c>
      <c r="S176" s="693"/>
      <c r="T176" s="693"/>
      <c r="U176" s="693"/>
      <c r="V176" s="693"/>
      <c r="W176" s="693"/>
      <c r="X176" s="693"/>
      <c r="Y176" s="693"/>
      <c r="Z176" s="693"/>
      <c r="AA176" s="693"/>
      <c r="AB176" s="693"/>
      <c r="AC176" s="693"/>
      <c r="AD176" s="693"/>
      <c r="AE176" s="693"/>
      <c r="AF176" s="693"/>
      <c r="AG176" s="693"/>
    </row>
    <row r="177" spans="1:33" ht="120" x14ac:dyDescent="0.35">
      <c r="A177" s="76">
        <f t="shared" si="3"/>
        <v>157</v>
      </c>
      <c r="B177" s="77"/>
      <c r="C177" s="77" t="s">
        <v>164</v>
      </c>
      <c r="D177" s="78">
        <v>80101706</v>
      </c>
      <c r="E177" s="79" t="s">
        <v>340</v>
      </c>
      <c r="F177" s="77" t="s">
        <v>70</v>
      </c>
      <c r="G177" s="77">
        <v>1</v>
      </c>
      <c r="H177" s="77" t="s">
        <v>97</v>
      </c>
      <c r="I177" s="77">
        <v>11</v>
      </c>
      <c r="J177" s="77" t="s">
        <v>260</v>
      </c>
      <c r="K177" s="77" t="s">
        <v>136</v>
      </c>
      <c r="L177" s="77" t="s">
        <v>324</v>
      </c>
      <c r="M177" s="81">
        <v>49500000</v>
      </c>
      <c r="N177" s="81">
        <v>49500000</v>
      </c>
      <c r="O177" s="77" t="s">
        <v>75</v>
      </c>
      <c r="P177" s="77" t="s">
        <v>76</v>
      </c>
      <c r="Q177" s="77" t="s">
        <v>166</v>
      </c>
      <c r="S177" s="693"/>
      <c r="T177" s="693"/>
      <c r="U177" s="693"/>
      <c r="V177" s="693"/>
      <c r="W177" s="693"/>
      <c r="X177" s="693"/>
      <c r="Y177" s="693"/>
      <c r="Z177" s="693"/>
      <c r="AA177" s="693"/>
      <c r="AB177" s="693"/>
      <c r="AC177" s="693"/>
      <c r="AD177" s="693"/>
      <c r="AE177" s="693"/>
      <c r="AF177" s="693"/>
      <c r="AG177" s="693"/>
    </row>
    <row r="178" spans="1:33" ht="120" x14ac:dyDescent="0.35">
      <c r="A178" s="76">
        <f t="shared" si="3"/>
        <v>158</v>
      </c>
      <c r="B178" s="77"/>
      <c r="C178" s="77" t="s">
        <v>164</v>
      </c>
      <c r="D178" s="78">
        <v>80101706</v>
      </c>
      <c r="E178" s="79" t="s">
        <v>341</v>
      </c>
      <c r="F178" s="77" t="s">
        <v>70</v>
      </c>
      <c r="G178" s="77">
        <v>1</v>
      </c>
      <c r="H178" s="77" t="s">
        <v>97</v>
      </c>
      <c r="I178" s="77">
        <v>11</v>
      </c>
      <c r="J178" s="77" t="s">
        <v>260</v>
      </c>
      <c r="K178" s="77" t="s">
        <v>136</v>
      </c>
      <c r="L178" s="77" t="s">
        <v>296</v>
      </c>
      <c r="M178" s="81">
        <v>20350000</v>
      </c>
      <c r="N178" s="81">
        <v>20350000</v>
      </c>
      <c r="O178" s="77" t="s">
        <v>75</v>
      </c>
      <c r="P178" s="77" t="s">
        <v>76</v>
      </c>
      <c r="Q178" s="77" t="s">
        <v>166</v>
      </c>
      <c r="S178" s="693"/>
      <c r="T178" s="693"/>
      <c r="U178" s="693"/>
      <c r="V178" s="693"/>
      <c r="W178" s="693"/>
      <c r="X178" s="693"/>
      <c r="Y178" s="693"/>
      <c r="Z178" s="693"/>
      <c r="AA178" s="693"/>
      <c r="AB178" s="693"/>
      <c r="AC178" s="693"/>
      <c r="AD178" s="693"/>
      <c r="AE178" s="693"/>
      <c r="AF178" s="693"/>
      <c r="AG178" s="693"/>
    </row>
    <row r="179" spans="1:33" ht="120" x14ac:dyDescent="0.35">
      <c r="A179" s="76">
        <f t="shared" si="3"/>
        <v>159</v>
      </c>
      <c r="B179" s="77"/>
      <c r="C179" s="77" t="s">
        <v>164</v>
      </c>
      <c r="D179" s="78">
        <v>80101706</v>
      </c>
      <c r="E179" s="79" t="s">
        <v>340</v>
      </c>
      <c r="F179" s="77" t="s">
        <v>70</v>
      </c>
      <c r="G179" s="77">
        <v>1</v>
      </c>
      <c r="H179" s="77" t="s">
        <v>97</v>
      </c>
      <c r="I179" s="77">
        <v>11</v>
      </c>
      <c r="J179" s="77" t="s">
        <v>260</v>
      </c>
      <c r="K179" s="77" t="s">
        <v>136</v>
      </c>
      <c r="L179" s="77" t="s">
        <v>324</v>
      </c>
      <c r="M179" s="81">
        <v>49500000</v>
      </c>
      <c r="N179" s="81">
        <v>49500000</v>
      </c>
      <c r="O179" s="77" t="s">
        <v>75</v>
      </c>
      <c r="P179" s="77" t="s">
        <v>76</v>
      </c>
      <c r="Q179" s="77" t="s">
        <v>166</v>
      </c>
      <c r="S179" s="693"/>
      <c r="T179" s="693"/>
      <c r="U179" s="693"/>
      <c r="V179" s="693"/>
      <c r="W179" s="693"/>
      <c r="X179" s="693"/>
      <c r="Y179" s="693"/>
      <c r="Z179" s="693"/>
      <c r="AA179" s="693"/>
      <c r="AB179" s="693"/>
      <c r="AC179" s="693"/>
      <c r="AD179" s="693"/>
      <c r="AE179" s="693"/>
      <c r="AF179" s="693"/>
      <c r="AG179" s="693"/>
    </row>
    <row r="180" spans="1:33" ht="120" x14ac:dyDescent="0.35">
      <c r="A180" s="76">
        <f t="shared" si="3"/>
        <v>160</v>
      </c>
      <c r="B180" s="77"/>
      <c r="C180" s="77" t="s">
        <v>164</v>
      </c>
      <c r="D180" s="78">
        <v>80101706</v>
      </c>
      <c r="E180" s="79" t="s">
        <v>340</v>
      </c>
      <c r="F180" s="77" t="s">
        <v>70</v>
      </c>
      <c r="G180" s="77">
        <v>1</v>
      </c>
      <c r="H180" s="77" t="s">
        <v>97</v>
      </c>
      <c r="I180" s="77">
        <v>11</v>
      </c>
      <c r="J180" s="77" t="s">
        <v>260</v>
      </c>
      <c r="K180" s="77" t="s">
        <v>136</v>
      </c>
      <c r="L180" s="77" t="s">
        <v>324</v>
      </c>
      <c r="M180" s="81">
        <v>49500000</v>
      </c>
      <c r="N180" s="81">
        <v>49500000</v>
      </c>
      <c r="O180" s="77" t="s">
        <v>75</v>
      </c>
      <c r="P180" s="77" t="s">
        <v>76</v>
      </c>
      <c r="Q180" s="77" t="s">
        <v>166</v>
      </c>
      <c r="S180" s="693"/>
      <c r="T180" s="693"/>
      <c r="U180" s="693"/>
      <c r="V180" s="693"/>
      <c r="W180" s="693"/>
      <c r="X180" s="693"/>
      <c r="Y180" s="693"/>
      <c r="Z180" s="693"/>
      <c r="AA180" s="693"/>
      <c r="AB180" s="693"/>
      <c r="AC180" s="693"/>
      <c r="AD180" s="693"/>
      <c r="AE180" s="693"/>
      <c r="AF180" s="693"/>
      <c r="AG180" s="693"/>
    </row>
    <row r="181" spans="1:33" ht="120" x14ac:dyDescent="0.35">
      <c r="A181" s="76">
        <f t="shared" si="3"/>
        <v>161</v>
      </c>
      <c r="B181" s="77"/>
      <c r="C181" s="77" t="s">
        <v>164</v>
      </c>
      <c r="D181" s="78">
        <v>80101706</v>
      </c>
      <c r="E181" s="79" t="s">
        <v>340</v>
      </c>
      <c r="F181" s="77" t="s">
        <v>70</v>
      </c>
      <c r="G181" s="77">
        <v>1</v>
      </c>
      <c r="H181" s="77" t="s">
        <v>97</v>
      </c>
      <c r="I181" s="77">
        <v>11</v>
      </c>
      <c r="J181" s="77" t="s">
        <v>260</v>
      </c>
      <c r="K181" s="77" t="s">
        <v>136</v>
      </c>
      <c r="L181" s="77" t="s">
        <v>324</v>
      </c>
      <c r="M181" s="81">
        <v>67100000</v>
      </c>
      <c r="N181" s="81">
        <v>67100000</v>
      </c>
      <c r="O181" s="77" t="s">
        <v>75</v>
      </c>
      <c r="P181" s="77" t="s">
        <v>76</v>
      </c>
      <c r="Q181" s="77" t="s">
        <v>166</v>
      </c>
      <c r="S181" s="693"/>
      <c r="T181" s="693"/>
      <c r="U181" s="693"/>
      <c r="V181" s="693"/>
      <c r="W181" s="693"/>
      <c r="X181" s="693"/>
      <c r="Y181" s="693"/>
      <c r="Z181" s="693"/>
      <c r="AA181" s="693"/>
      <c r="AB181" s="693"/>
      <c r="AC181" s="693"/>
      <c r="AD181" s="693"/>
      <c r="AE181" s="693"/>
      <c r="AF181" s="693"/>
      <c r="AG181" s="693"/>
    </row>
    <row r="182" spans="1:33" ht="120" x14ac:dyDescent="0.35">
      <c r="A182" s="76">
        <f t="shared" si="3"/>
        <v>162</v>
      </c>
      <c r="B182" s="77"/>
      <c r="C182" s="77" t="s">
        <v>164</v>
      </c>
      <c r="D182" s="78">
        <v>80101706</v>
      </c>
      <c r="E182" s="79" t="s">
        <v>340</v>
      </c>
      <c r="F182" s="77" t="s">
        <v>70</v>
      </c>
      <c r="G182" s="77">
        <v>1</v>
      </c>
      <c r="H182" s="77" t="s">
        <v>97</v>
      </c>
      <c r="I182" s="77">
        <v>11</v>
      </c>
      <c r="J182" s="77" t="s">
        <v>260</v>
      </c>
      <c r="K182" s="77" t="s">
        <v>136</v>
      </c>
      <c r="L182" s="77" t="s">
        <v>324</v>
      </c>
      <c r="M182" s="81">
        <v>67100000</v>
      </c>
      <c r="N182" s="81">
        <v>67100000</v>
      </c>
      <c r="O182" s="77" t="s">
        <v>75</v>
      </c>
      <c r="P182" s="77" t="s">
        <v>76</v>
      </c>
      <c r="Q182" s="77" t="s">
        <v>166</v>
      </c>
      <c r="S182" s="693"/>
      <c r="T182" s="693"/>
      <c r="U182" s="693"/>
      <c r="V182" s="693"/>
      <c r="W182" s="693"/>
      <c r="X182" s="693"/>
      <c r="Y182" s="693"/>
      <c r="Z182" s="693"/>
      <c r="AA182" s="693"/>
      <c r="AB182" s="693"/>
      <c r="AC182" s="693"/>
      <c r="AD182" s="693"/>
      <c r="AE182" s="693"/>
      <c r="AF182" s="693"/>
      <c r="AG182" s="693"/>
    </row>
    <row r="183" spans="1:33" ht="150" x14ac:dyDescent="0.35">
      <c r="A183" s="76">
        <f t="shared" ref="A183:A246" si="4">+A182+1</f>
        <v>163</v>
      </c>
      <c r="B183" s="77"/>
      <c r="C183" s="77" t="s">
        <v>342</v>
      </c>
      <c r="D183" s="78">
        <v>80101706</v>
      </c>
      <c r="E183" s="79" t="s">
        <v>343</v>
      </c>
      <c r="F183" s="77" t="s">
        <v>70</v>
      </c>
      <c r="G183" s="77">
        <v>1</v>
      </c>
      <c r="H183" s="77" t="s">
        <v>97</v>
      </c>
      <c r="I183" s="77">
        <v>5</v>
      </c>
      <c r="J183" s="77" t="s">
        <v>260</v>
      </c>
      <c r="K183" s="77" t="s">
        <v>136</v>
      </c>
      <c r="L183" s="77" t="s">
        <v>324</v>
      </c>
      <c r="M183" s="81">
        <v>67500000</v>
      </c>
      <c r="N183" s="81">
        <v>67500000</v>
      </c>
      <c r="O183" s="77" t="s">
        <v>75</v>
      </c>
      <c r="P183" s="77" t="s">
        <v>76</v>
      </c>
      <c r="Q183" s="77" t="s">
        <v>344</v>
      </c>
      <c r="S183" s="693"/>
      <c r="T183" s="693"/>
      <c r="U183" s="693"/>
      <c r="V183" s="693"/>
      <c r="W183" s="693"/>
      <c r="X183" s="693"/>
      <c r="Y183" s="693"/>
      <c r="Z183" s="693"/>
      <c r="AA183" s="693"/>
      <c r="AB183" s="693"/>
      <c r="AC183" s="693"/>
      <c r="AD183" s="693"/>
      <c r="AE183" s="693"/>
      <c r="AF183" s="693"/>
      <c r="AG183" s="693"/>
    </row>
    <row r="184" spans="1:33" ht="150" x14ac:dyDescent="0.35">
      <c r="A184" s="76">
        <f t="shared" si="4"/>
        <v>164</v>
      </c>
      <c r="B184" s="77"/>
      <c r="C184" s="77" t="s">
        <v>342</v>
      </c>
      <c r="D184" s="78">
        <v>80101706</v>
      </c>
      <c r="E184" s="79" t="s">
        <v>343</v>
      </c>
      <c r="F184" s="77" t="s">
        <v>70</v>
      </c>
      <c r="G184" s="77">
        <v>1</v>
      </c>
      <c r="H184" s="77" t="s">
        <v>97</v>
      </c>
      <c r="I184" s="77">
        <v>5</v>
      </c>
      <c r="J184" s="77" t="s">
        <v>260</v>
      </c>
      <c r="K184" s="77" t="s">
        <v>136</v>
      </c>
      <c r="L184" s="77" t="s">
        <v>324</v>
      </c>
      <c r="M184" s="81">
        <v>67500000</v>
      </c>
      <c r="N184" s="81">
        <v>67500000</v>
      </c>
      <c r="O184" s="77" t="s">
        <v>75</v>
      </c>
      <c r="P184" s="77" t="s">
        <v>76</v>
      </c>
      <c r="Q184" s="77" t="s">
        <v>344</v>
      </c>
      <c r="S184" s="693"/>
      <c r="T184" s="693"/>
      <c r="U184" s="693"/>
      <c r="V184" s="693"/>
      <c r="W184" s="693"/>
      <c r="X184" s="693"/>
      <c r="Y184" s="693"/>
      <c r="Z184" s="693"/>
      <c r="AA184" s="693"/>
      <c r="AB184" s="693"/>
      <c r="AC184" s="693"/>
      <c r="AD184" s="693"/>
      <c r="AE184" s="693"/>
      <c r="AF184" s="693"/>
      <c r="AG184" s="693"/>
    </row>
    <row r="185" spans="1:33" ht="150" x14ac:dyDescent="0.35">
      <c r="A185" s="76">
        <f t="shared" si="4"/>
        <v>165</v>
      </c>
      <c r="B185" s="77"/>
      <c r="C185" s="77" t="s">
        <v>342</v>
      </c>
      <c r="D185" s="78">
        <v>80101706</v>
      </c>
      <c r="E185" s="79" t="s">
        <v>343</v>
      </c>
      <c r="F185" s="77" t="s">
        <v>70</v>
      </c>
      <c r="G185" s="77">
        <v>1</v>
      </c>
      <c r="H185" s="77" t="s">
        <v>97</v>
      </c>
      <c r="I185" s="77">
        <v>5</v>
      </c>
      <c r="J185" s="77" t="s">
        <v>260</v>
      </c>
      <c r="K185" s="77" t="s">
        <v>136</v>
      </c>
      <c r="L185" s="77" t="s">
        <v>324</v>
      </c>
      <c r="M185" s="81">
        <v>67500000</v>
      </c>
      <c r="N185" s="81">
        <v>67500000</v>
      </c>
      <c r="O185" s="77" t="s">
        <v>75</v>
      </c>
      <c r="P185" s="77" t="s">
        <v>76</v>
      </c>
      <c r="Q185" s="77" t="s">
        <v>344</v>
      </c>
      <c r="S185" s="693"/>
      <c r="T185" s="693"/>
      <c r="U185" s="693"/>
      <c r="V185" s="693"/>
      <c r="W185" s="693"/>
      <c r="X185" s="693"/>
      <c r="Y185" s="693"/>
      <c r="Z185" s="693"/>
      <c r="AA185" s="693"/>
      <c r="AB185" s="693"/>
      <c r="AC185" s="693"/>
      <c r="AD185" s="693"/>
      <c r="AE185" s="693"/>
      <c r="AF185" s="693"/>
      <c r="AG185" s="693"/>
    </row>
    <row r="186" spans="1:33" ht="120" x14ac:dyDescent="0.35">
      <c r="A186" s="76">
        <f t="shared" si="4"/>
        <v>166</v>
      </c>
      <c r="B186" s="77"/>
      <c r="C186" s="77" t="s">
        <v>164</v>
      </c>
      <c r="D186" s="78">
        <v>80101706</v>
      </c>
      <c r="E186" s="79" t="s">
        <v>340</v>
      </c>
      <c r="F186" s="77" t="s">
        <v>70</v>
      </c>
      <c r="G186" s="77">
        <v>1</v>
      </c>
      <c r="H186" s="77" t="s">
        <v>97</v>
      </c>
      <c r="I186" s="77">
        <v>10.5</v>
      </c>
      <c r="J186" s="77" t="s">
        <v>260</v>
      </c>
      <c r="K186" s="77" t="s">
        <v>136</v>
      </c>
      <c r="L186" s="77" t="s">
        <v>324</v>
      </c>
      <c r="M186" s="81">
        <v>64050000</v>
      </c>
      <c r="N186" s="81">
        <v>64050000</v>
      </c>
      <c r="O186" s="77" t="s">
        <v>75</v>
      </c>
      <c r="P186" s="77" t="s">
        <v>76</v>
      </c>
      <c r="Q186" s="77" t="s">
        <v>166</v>
      </c>
      <c r="S186" s="693"/>
      <c r="T186" s="693"/>
      <c r="U186" s="693"/>
      <c r="V186" s="693"/>
      <c r="W186" s="693"/>
      <c r="X186" s="693"/>
      <c r="Y186" s="693"/>
      <c r="Z186" s="693"/>
      <c r="AA186" s="693"/>
      <c r="AB186" s="693"/>
      <c r="AC186" s="693"/>
      <c r="AD186" s="693"/>
      <c r="AE186" s="693"/>
      <c r="AF186" s="693"/>
      <c r="AG186" s="693"/>
    </row>
    <row r="187" spans="1:33" ht="150" x14ac:dyDescent="0.35">
      <c r="A187" s="76">
        <f t="shared" si="4"/>
        <v>167</v>
      </c>
      <c r="B187" s="77"/>
      <c r="C187" s="77" t="s">
        <v>342</v>
      </c>
      <c r="D187" s="78">
        <v>80101706</v>
      </c>
      <c r="E187" s="79" t="s">
        <v>343</v>
      </c>
      <c r="F187" s="77" t="s">
        <v>70</v>
      </c>
      <c r="G187" s="77">
        <v>1</v>
      </c>
      <c r="H187" s="77" t="s">
        <v>97</v>
      </c>
      <c r="I187" s="77">
        <v>2</v>
      </c>
      <c r="J187" s="77" t="s">
        <v>260</v>
      </c>
      <c r="K187" s="77" t="s">
        <v>136</v>
      </c>
      <c r="L187" s="77" t="s">
        <v>324</v>
      </c>
      <c r="M187" s="81">
        <v>20000000</v>
      </c>
      <c r="N187" s="81">
        <v>20000000</v>
      </c>
      <c r="O187" s="77" t="s">
        <v>75</v>
      </c>
      <c r="P187" s="77" t="s">
        <v>76</v>
      </c>
      <c r="Q187" s="77" t="s">
        <v>344</v>
      </c>
      <c r="S187" s="693"/>
      <c r="T187" s="693"/>
      <c r="U187" s="693"/>
      <c r="V187" s="693"/>
      <c r="W187" s="693"/>
      <c r="X187" s="693"/>
      <c r="Y187" s="693"/>
      <c r="Z187" s="693"/>
      <c r="AA187" s="693"/>
      <c r="AB187" s="693"/>
      <c r="AC187" s="693"/>
      <c r="AD187" s="693"/>
      <c r="AE187" s="693"/>
      <c r="AF187" s="693"/>
      <c r="AG187" s="693"/>
    </row>
    <row r="188" spans="1:33" ht="120" x14ac:dyDescent="0.35">
      <c r="A188" s="76">
        <f t="shared" si="4"/>
        <v>168</v>
      </c>
      <c r="B188" s="77"/>
      <c r="C188" s="77" t="s">
        <v>68</v>
      </c>
      <c r="D188" s="78">
        <v>80101706</v>
      </c>
      <c r="E188" s="79" t="s">
        <v>345</v>
      </c>
      <c r="F188" s="77" t="s">
        <v>70</v>
      </c>
      <c r="G188" s="77">
        <v>1</v>
      </c>
      <c r="H188" s="77" t="s">
        <v>97</v>
      </c>
      <c r="I188" s="77">
        <v>11</v>
      </c>
      <c r="J188" s="77" t="s">
        <v>260</v>
      </c>
      <c r="K188" s="77" t="s">
        <v>73</v>
      </c>
      <c r="L188" s="77" t="s">
        <v>171</v>
      </c>
      <c r="M188" s="81">
        <v>21450000</v>
      </c>
      <c r="N188" s="81">
        <v>21450000</v>
      </c>
      <c r="O188" s="77" t="s">
        <v>75</v>
      </c>
      <c r="P188" s="77" t="s">
        <v>76</v>
      </c>
      <c r="Q188" s="77" t="s">
        <v>77</v>
      </c>
      <c r="S188" s="693"/>
      <c r="T188" s="693"/>
      <c r="U188" s="693"/>
      <c r="V188" s="693"/>
      <c r="W188" s="693"/>
      <c r="X188" s="693"/>
      <c r="Y188" s="693"/>
      <c r="Z188" s="693"/>
      <c r="AA188" s="693"/>
      <c r="AB188" s="693"/>
      <c r="AC188" s="693"/>
      <c r="AD188" s="693"/>
      <c r="AE188" s="693"/>
      <c r="AF188" s="693"/>
      <c r="AG188" s="693"/>
    </row>
    <row r="189" spans="1:33" ht="120" x14ac:dyDescent="0.35">
      <c r="A189" s="76">
        <f t="shared" si="4"/>
        <v>169</v>
      </c>
      <c r="B189" s="77"/>
      <c r="C189" s="77" t="s">
        <v>68</v>
      </c>
      <c r="D189" s="78">
        <v>80101706</v>
      </c>
      <c r="E189" s="79" t="s">
        <v>346</v>
      </c>
      <c r="F189" s="77" t="s">
        <v>70</v>
      </c>
      <c r="G189" s="77">
        <v>1</v>
      </c>
      <c r="H189" s="77" t="s">
        <v>97</v>
      </c>
      <c r="I189" s="77">
        <v>11</v>
      </c>
      <c r="J189" s="77" t="s">
        <v>260</v>
      </c>
      <c r="K189" s="77" t="s">
        <v>73</v>
      </c>
      <c r="L189" s="77" t="s">
        <v>171</v>
      </c>
      <c r="M189" s="81">
        <v>44000000</v>
      </c>
      <c r="N189" s="81">
        <v>44000000</v>
      </c>
      <c r="O189" s="77" t="s">
        <v>75</v>
      </c>
      <c r="P189" s="77" t="s">
        <v>76</v>
      </c>
      <c r="Q189" s="77" t="s">
        <v>77</v>
      </c>
      <c r="S189" s="693"/>
      <c r="T189" s="693"/>
      <c r="U189" s="693"/>
      <c r="V189" s="693"/>
      <c r="W189" s="693"/>
      <c r="X189" s="693"/>
      <c r="Y189" s="693"/>
      <c r="Z189" s="693"/>
      <c r="AA189" s="693"/>
      <c r="AB189" s="693"/>
      <c r="AC189" s="693"/>
      <c r="AD189" s="693"/>
      <c r="AE189" s="693"/>
      <c r="AF189" s="693"/>
      <c r="AG189" s="693"/>
    </row>
    <row r="190" spans="1:33" ht="120" x14ac:dyDescent="0.35">
      <c r="A190" s="76">
        <f t="shared" si="4"/>
        <v>170</v>
      </c>
      <c r="B190" s="77"/>
      <c r="C190" s="77" t="s">
        <v>347</v>
      </c>
      <c r="D190" s="78">
        <v>80101706</v>
      </c>
      <c r="E190" s="79" t="s">
        <v>348</v>
      </c>
      <c r="F190" s="77" t="s">
        <v>70</v>
      </c>
      <c r="G190" s="77">
        <v>1</v>
      </c>
      <c r="H190" s="77" t="s">
        <v>97</v>
      </c>
      <c r="I190" s="77">
        <v>11.5</v>
      </c>
      <c r="J190" s="77" t="s">
        <v>260</v>
      </c>
      <c r="K190" s="77" t="s">
        <v>136</v>
      </c>
      <c r="L190" s="77" t="s">
        <v>296</v>
      </c>
      <c r="M190" s="81">
        <v>62100000</v>
      </c>
      <c r="N190" s="81">
        <v>62100000</v>
      </c>
      <c r="O190" s="77" t="s">
        <v>75</v>
      </c>
      <c r="P190" s="77" t="s">
        <v>76</v>
      </c>
      <c r="Q190" s="77" t="s">
        <v>349</v>
      </c>
      <c r="S190" s="783" t="s">
        <v>563</v>
      </c>
      <c r="T190" s="783" t="s">
        <v>564</v>
      </c>
      <c r="U190" s="784">
        <v>43474</v>
      </c>
      <c r="V190" s="785" t="s">
        <v>567</v>
      </c>
      <c r="W190" s="786" t="s">
        <v>568</v>
      </c>
      <c r="X190" s="793">
        <v>62100000</v>
      </c>
      <c r="Y190" s="795">
        <v>0</v>
      </c>
      <c r="Z190" s="793">
        <v>62100000</v>
      </c>
      <c r="AA190" s="789" t="s">
        <v>569</v>
      </c>
      <c r="AB190" s="790">
        <v>3319</v>
      </c>
      <c r="AC190" s="789" t="s">
        <v>570</v>
      </c>
      <c r="AD190" s="791">
        <v>43475</v>
      </c>
      <c r="AE190" s="791">
        <v>43823</v>
      </c>
      <c r="AF190" s="790" t="s">
        <v>571</v>
      </c>
      <c r="AG190" s="792" t="s">
        <v>572</v>
      </c>
    </row>
    <row r="191" spans="1:33" ht="120" x14ac:dyDescent="0.35">
      <c r="A191" s="76">
        <f t="shared" si="4"/>
        <v>171</v>
      </c>
      <c r="B191" s="77"/>
      <c r="C191" s="77" t="s">
        <v>347</v>
      </c>
      <c r="D191" s="78">
        <v>80101706</v>
      </c>
      <c r="E191" s="79" t="s">
        <v>348</v>
      </c>
      <c r="F191" s="77" t="s">
        <v>70</v>
      </c>
      <c r="G191" s="77">
        <v>1</v>
      </c>
      <c r="H191" s="77" t="s">
        <v>97</v>
      </c>
      <c r="I191" s="77">
        <v>11.5</v>
      </c>
      <c r="J191" s="77" t="s">
        <v>260</v>
      </c>
      <c r="K191" s="77" t="s">
        <v>136</v>
      </c>
      <c r="L191" s="77" t="s">
        <v>296</v>
      </c>
      <c r="M191" s="81">
        <v>62100000</v>
      </c>
      <c r="N191" s="81">
        <v>62100000</v>
      </c>
      <c r="O191" s="77" t="s">
        <v>75</v>
      </c>
      <c r="P191" s="77" t="s">
        <v>76</v>
      </c>
      <c r="Q191" s="77" t="s">
        <v>349</v>
      </c>
      <c r="S191" s="783" t="s">
        <v>565</v>
      </c>
      <c r="T191" s="783" t="s">
        <v>566</v>
      </c>
      <c r="U191" s="784">
        <v>43474</v>
      </c>
      <c r="V191" s="785" t="s">
        <v>567</v>
      </c>
      <c r="W191" s="786" t="s">
        <v>568</v>
      </c>
      <c r="X191" s="793">
        <v>62100000</v>
      </c>
      <c r="Y191" s="795">
        <v>0</v>
      </c>
      <c r="Z191" s="793">
        <v>62100000</v>
      </c>
      <c r="AA191" s="789" t="s">
        <v>569</v>
      </c>
      <c r="AB191" s="790">
        <v>3219</v>
      </c>
      <c r="AC191" s="789" t="s">
        <v>570</v>
      </c>
      <c r="AD191" s="791">
        <v>43475</v>
      </c>
      <c r="AE191" s="791">
        <v>43823</v>
      </c>
      <c r="AF191" s="790" t="s">
        <v>571</v>
      </c>
      <c r="AG191" s="792" t="s">
        <v>572</v>
      </c>
    </row>
    <row r="192" spans="1:33" ht="120" x14ac:dyDescent="0.35">
      <c r="A192" s="76">
        <f t="shared" si="4"/>
        <v>172</v>
      </c>
      <c r="B192" s="77"/>
      <c r="C192" s="77" t="s">
        <v>347</v>
      </c>
      <c r="D192" s="78">
        <v>80101706</v>
      </c>
      <c r="E192" s="79" t="s">
        <v>350</v>
      </c>
      <c r="F192" s="77" t="s">
        <v>70</v>
      </c>
      <c r="G192" s="77">
        <v>1</v>
      </c>
      <c r="H192" s="77" t="s">
        <v>97</v>
      </c>
      <c r="I192" s="77">
        <v>11</v>
      </c>
      <c r="J192" s="77" t="s">
        <v>260</v>
      </c>
      <c r="K192" s="77" t="s">
        <v>136</v>
      </c>
      <c r="L192" s="77" t="s">
        <v>324</v>
      </c>
      <c r="M192" s="81">
        <v>22000000</v>
      </c>
      <c r="N192" s="81">
        <v>22000000</v>
      </c>
      <c r="O192" s="77" t="s">
        <v>75</v>
      </c>
      <c r="P192" s="77" t="s">
        <v>76</v>
      </c>
      <c r="Q192" s="77" t="s">
        <v>349</v>
      </c>
      <c r="S192" s="693"/>
      <c r="T192" s="693"/>
      <c r="U192" s="693"/>
      <c r="V192" s="693"/>
      <c r="W192" s="693"/>
      <c r="X192" s="693"/>
      <c r="Y192" s="693"/>
      <c r="Z192" s="693"/>
      <c r="AA192" s="693"/>
      <c r="AB192" s="693"/>
      <c r="AC192" s="693"/>
      <c r="AD192" s="693"/>
      <c r="AE192" s="693"/>
      <c r="AF192" s="693"/>
      <c r="AG192" s="693"/>
    </row>
    <row r="193" spans="1:33" ht="150" x14ac:dyDescent="0.35">
      <c r="A193" s="76">
        <f t="shared" si="4"/>
        <v>173</v>
      </c>
      <c r="B193" s="77"/>
      <c r="C193" s="77" t="s">
        <v>142</v>
      </c>
      <c r="D193" s="78">
        <v>80101706</v>
      </c>
      <c r="E193" s="79" t="s">
        <v>351</v>
      </c>
      <c r="F193" s="77" t="s">
        <v>70</v>
      </c>
      <c r="G193" s="77">
        <v>1</v>
      </c>
      <c r="H193" s="77" t="s">
        <v>97</v>
      </c>
      <c r="I193" s="77">
        <v>11</v>
      </c>
      <c r="J193" s="77" t="s">
        <v>260</v>
      </c>
      <c r="K193" s="77" t="s">
        <v>136</v>
      </c>
      <c r="L193" s="77" t="s">
        <v>324</v>
      </c>
      <c r="M193" s="81">
        <v>59400000</v>
      </c>
      <c r="N193" s="81">
        <v>59400000</v>
      </c>
      <c r="O193" s="77" t="s">
        <v>75</v>
      </c>
      <c r="P193" s="77" t="s">
        <v>76</v>
      </c>
      <c r="Q193" s="77" t="s">
        <v>145</v>
      </c>
      <c r="S193" s="693"/>
      <c r="T193" s="693"/>
      <c r="U193" s="693"/>
      <c r="V193" s="693"/>
      <c r="W193" s="693"/>
      <c r="X193" s="693"/>
      <c r="Y193" s="693"/>
      <c r="Z193" s="693"/>
      <c r="AA193" s="693"/>
      <c r="AB193" s="693"/>
      <c r="AC193" s="693"/>
      <c r="AD193" s="693"/>
      <c r="AE193" s="693"/>
      <c r="AF193" s="693"/>
      <c r="AG193" s="693"/>
    </row>
    <row r="194" spans="1:33" ht="150" x14ac:dyDescent="0.35">
      <c r="A194" s="76">
        <f t="shared" si="4"/>
        <v>174</v>
      </c>
      <c r="B194" s="77"/>
      <c r="C194" s="77" t="s">
        <v>146</v>
      </c>
      <c r="D194" s="78">
        <v>80101706</v>
      </c>
      <c r="E194" s="79" t="s">
        <v>352</v>
      </c>
      <c r="F194" s="77" t="s">
        <v>70</v>
      </c>
      <c r="G194" s="77">
        <v>1</v>
      </c>
      <c r="H194" s="77" t="s">
        <v>97</v>
      </c>
      <c r="I194" s="77">
        <v>11</v>
      </c>
      <c r="J194" s="77" t="s">
        <v>260</v>
      </c>
      <c r="K194" s="77" t="s">
        <v>136</v>
      </c>
      <c r="L194" s="77" t="s">
        <v>137</v>
      </c>
      <c r="M194" s="81">
        <v>31900000</v>
      </c>
      <c r="N194" s="81">
        <v>31900000</v>
      </c>
      <c r="O194" s="77" t="s">
        <v>75</v>
      </c>
      <c r="P194" s="77" t="s">
        <v>76</v>
      </c>
      <c r="Q194" s="83" t="s">
        <v>150</v>
      </c>
      <c r="S194" s="693"/>
      <c r="T194" s="693"/>
      <c r="U194" s="693"/>
      <c r="V194" s="693"/>
      <c r="W194" s="693"/>
      <c r="X194" s="693"/>
      <c r="Y194" s="693"/>
      <c r="Z194" s="693"/>
      <c r="AA194" s="693"/>
      <c r="AB194" s="693"/>
      <c r="AC194" s="693"/>
      <c r="AD194" s="693"/>
      <c r="AE194" s="693"/>
      <c r="AF194" s="693"/>
      <c r="AG194" s="693"/>
    </row>
    <row r="195" spans="1:33" ht="150" x14ac:dyDescent="0.35">
      <c r="A195" s="76">
        <f t="shared" si="4"/>
        <v>175</v>
      </c>
      <c r="B195" s="77"/>
      <c r="C195" s="77" t="s">
        <v>353</v>
      </c>
      <c r="D195" s="78">
        <v>80101706</v>
      </c>
      <c r="E195" s="79" t="s">
        <v>354</v>
      </c>
      <c r="F195" s="77" t="s">
        <v>70</v>
      </c>
      <c r="G195" s="77">
        <v>1</v>
      </c>
      <c r="H195" s="77" t="s">
        <v>97</v>
      </c>
      <c r="I195" s="77">
        <v>11</v>
      </c>
      <c r="J195" s="77" t="s">
        <v>260</v>
      </c>
      <c r="K195" s="77" t="s">
        <v>136</v>
      </c>
      <c r="L195" s="77" t="s">
        <v>324</v>
      </c>
      <c r="M195" s="81">
        <v>59400000</v>
      </c>
      <c r="N195" s="81">
        <v>59400000</v>
      </c>
      <c r="O195" s="77" t="s">
        <v>75</v>
      </c>
      <c r="P195" s="77" t="s">
        <v>76</v>
      </c>
      <c r="Q195" s="77" t="s">
        <v>355</v>
      </c>
      <c r="S195" s="693"/>
      <c r="T195" s="693"/>
      <c r="U195" s="693"/>
      <c r="V195" s="693"/>
      <c r="W195" s="693"/>
      <c r="X195" s="693"/>
      <c r="Y195" s="693"/>
      <c r="Z195" s="693"/>
      <c r="AA195" s="693"/>
      <c r="AB195" s="693"/>
      <c r="AC195" s="693"/>
      <c r="AD195" s="693"/>
      <c r="AE195" s="693"/>
      <c r="AF195" s="693"/>
      <c r="AG195" s="693"/>
    </row>
    <row r="196" spans="1:33" ht="150" x14ac:dyDescent="0.35">
      <c r="A196" s="76">
        <f t="shared" si="4"/>
        <v>176</v>
      </c>
      <c r="B196" s="77"/>
      <c r="C196" s="77" t="s">
        <v>353</v>
      </c>
      <c r="D196" s="78">
        <v>80101706</v>
      </c>
      <c r="E196" s="79" t="s">
        <v>354</v>
      </c>
      <c r="F196" s="77" t="s">
        <v>70</v>
      </c>
      <c r="G196" s="77">
        <v>1</v>
      </c>
      <c r="H196" s="77" t="s">
        <v>97</v>
      </c>
      <c r="I196" s="77">
        <v>11</v>
      </c>
      <c r="J196" s="77" t="s">
        <v>260</v>
      </c>
      <c r="K196" s="77" t="s">
        <v>136</v>
      </c>
      <c r="L196" s="77" t="s">
        <v>324</v>
      </c>
      <c r="M196" s="81">
        <v>59400000</v>
      </c>
      <c r="N196" s="81">
        <v>59400000</v>
      </c>
      <c r="O196" s="77" t="s">
        <v>75</v>
      </c>
      <c r="P196" s="77" t="s">
        <v>76</v>
      </c>
      <c r="Q196" s="77" t="s">
        <v>355</v>
      </c>
      <c r="S196" s="693"/>
      <c r="T196" s="693"/>
      <c r="U196" s="693"/>
      <c r="V196" s="693"/>
      <c r="W196" s="693"/>
      <c r="X196" s="693"/>
      <c r="Y196" s="693"/>
      <c r="Z196" s="693"/>
      <c r="AA196" s="693"/>
      <c r="AB196" s="693"/>
      <c r="AC196" s="693"/>
      <c r="AD196" s="693"/>
      <c r="AE196" s="693"/>
      <c r="AF196" s="693"/>
      <c r="AG196" s="693"/>
    </row>
    <row r="197" spans="1:33" ht="150" x14ac:dyDescent="0.35">
      <c r="A197" s="76">
        <f t="shared" si="4"/>
        <v>177</v>
      </c>
      <c r="B197" s="77"/>
      <c r="C197" s="77" t="s">
        <v>353</v>
      </c>
      <c r="D197" s="78">
        <v>80101706</v>
      </c>
      <c r="E197" s="79" t="s">
        <v>354</v>
      </c>
      <c r="F197" s="77" t="s">
        <v>70</v>
      </c>
      <c r="G197" s="77">
        <v>1</v>
      </c>
      <c r="H197" s="77" t="s">
        <v>97</v>
      </c>
      <c r="I197" s="77">
        <v>11</v>
      </c>
      <c r="J197" s="77" t="s">
        <v>260</v>
      </c>
      <c r="K197" s="77" t="s">
        <v>136</v>
      </c>
      <c r="L197" s="77" t="s">
        <v>324</v>
      </c>
      <c r="M197" s="81">
        <v>59400000</v>
      </c>
      <c r="N197" s="81">
        <v>59400000</v>
      </c>
      <c r="O197" s="77" t="s">
        <v>75</v>
      </c>
      <c r="P197" s="77" t="s">
        <v>76</v>
      </c>
      <c r="Q197" s="77" t="s">
        <v>355</v>
      </c>
      <c r="S197" s="693"/>
      <c r="T197" s="693"/>
      <c r="U197" s="693"/>
      <c r="V197" s="693"/>
      <c r="W197" s="693"/>
      <c r="X197" s="693"/>
      <c r="Y197" s="693"/>
      <c r="Z197" s="693"/>
      <c r="AA197" s="693"/>
      <c r="AB197" s="693"/>
      <c r="AC197" s="693"/>
      <c r="AD197" s="693"/>
      <c r="AE197" s="693"/>
      <c r="AF197" s="693"/>
      <c r="AG197" s="693"/>
    </row>
    <row r="198" spans="1:33" ht="150" x14ac:dyDescent="0.35">
      <c r="A198" s="76">
        <f t="shared" si="4"/>
        <v>178</v>
      </c>
      <c r="B198" s="77"/>
      <c r="C198" s="77" t="s">
        <v>353</v>
      </c>
      <c r="D198" s="78">
        <v>80101706</v>
      </c>
      <c r="E198" s="79" t="s">
        <v>354</v>
      </c>
      <c r="F198" s="77" t="s">
        <v>70</v>
      </c>
      <c r="G198" s="77">
        <v>1</v>
      </c>
      <c r="H198" s="77" t="s">
        <v>97</v>
      </c>
      <c r="I198" s="77">
        <v>11</v>
      </c>
      <c r="J198" s="77" t="s">
        <v>260</v>
      </c>
      <c r="K198" s="77" t="s">
        <v>136</v>
      </c>
      <c r="L198" s="77" t="s">
        <v>296</v>
      </c>
      <c r="M198" s="81">
        <v>59400000</v>
      </c>
      <c r="N198" s="81">
        <v>59400000</v>
      </c>
      <c r="O198" s="77" t="s">
        <v>75</v>
      </c>
      <c r="P198" s="77" t="s">
        <v>76</v>
      </c>
      <c r="Q198" s="77" t="s">
        <v>355</v>
      </c>
      <c r="S198" s="693"/>
      <c r="T198" s="693"/>
      <c r="U198" s="693"/>
      <c r="V198" s="693"/>
      <c r="W198" s="693"/>
      <c r="X198" s="693"/>
      <c r="Y198" s="693"/>
      <c r="Z198" s="693"/>
      <c r="AA198" s="693"/>
      <c r="AB198" s="693"/>
      <c r="AC198" s="693"/>
      <c r="AD198" s="693"/>
      <c r="AE198" s="693"/>
      <c r="AF198" s="693"/>
      <c r="AG198" s="693"/>
    </row>
    <row r="199" spans="1:33" ht="168.75" x14ac:dyDescent="0.35">
      <c r="A199" s="76">
        <f t="shared" si="4"/>
        <v>179</v>
      </c>
      <c r="B199" s="77"/>
      <c r="C199" s="77" t="s">
        <v>353</v>
      </c>
      <c r="D199" s="78">
        <v>80101706</v>
      </c>
      <c r="E199" s="79" t="s">
        <v>354</v>
      </c>
      <c r="F199" s="77" t="s">
        <v>70</v>
      </c>
      <c r="G199" s="77">
        <v>1</v>
      </c>
      <c r="H199" s="77" t="s">
        <v>97</v>
      </c>
      <c r="I199" s="77">
        <v>11.5</v>
      </c>
      <c r="J199" s="77" t="s">
        <v>260</v>
      </c>
      <c r="K199" s="77" t="s">
        <v>136</v>
      </c>
      <c r="L199" s="77" t="s">
        <v>296</v>
      </c>
      <c r="M199" s="81">
        <v>46000000</v>
      </c>
      <c r="N199" s="81">
        <v>46000000</v>
      </c>
      <c r="O199" s="77" t="s">
        <v>75</v>
      </c>
      <c r="P199" s="77" t="s">
        <v>76</v>
      </c>
      <c r="Q199" s="77" t="s">
        <v>355</v>
      </c>
      <c r="S199" s="783" t="s">
        <v>615</v>
      </c>
      <c r="T199" s="783" t="s">
        <v>616</v>
      </c>
      <c r="U199" s="784">
        <v>43476</v>
      </c>
      <c r="V199" s="785" t="s">
        <v>617</v>
      </c>
      <c r="W199" s="786" t="s">
        <v>568</v>
      </c>
      <c r="X199" s="793">
        <v>46000000</v>
      </c>
      <c r="Y199" s="788">
        <v>0</v>
      </c>
      <c r="Z199" s="787">
        <v>46000000</v>
      </c>
      <c r="AA199" s="789" t="s">
        <v>618</v>
      </c>
      <c r="AB199" s="790">
        <v>3119</v>
      </c>
      <c r="AC199" s="789" t="s">
        <v>570</v>
      </c>
      <c r="AD199" s="791">
        <v>43479</v>
      </c>
      <c r="AE199" s="791">
        <v>43827</v>
      </c>
      <c r="AF199" s="790" t="s">
        <v>613</v>
      </c>
      <c r="AG199" s="792" t="s">
        <v>614</v>
      </c>
    </row>
    <row r="200" spans="1:33" ht="168.75" x14ac:dyDescent="0.35">
      <c r="A200" s="76">
        <f t="shared" si="4"/>
        <v>180</v>
      </c>
      <c r="B200" s="77"/>
      <c r="C200" s="77" t="s">
        <v>353</v>
      </c>
      <c r="D200" s="78">
        <v>80101706</v>
      </c>
      <c r="E200" s="79" t="s">
        <v>354</v>
      </c>
      <c r="F200" s="77" t="s">
        <v>70</v>
      </c>
      <c r="G200" s="77">
        <v>1</v>
      </c>
      <c r="H200" s="77" t="s">
        <v>97</v>
      </c>
      <c r="I200" s="77">
        <v>11.5</v>
      </c>
      <c r="J200" s="77" t="s">
        <v>260</v>
      </c>
      <c r="K200" s="77" t="s">
        <v>136</v>
      </c>
      <c r="L200" s="77" t="s">
        <v>296</v>
      </c>
      <c r="M200" s="81">
        <v>46000000</v>
      </c>
      <c r="N200" s="81">
        <v>46000000</v>
      </c>
      <c r="O200" s="77" t="s">
        <v>75</v>
      </c>
      <c r="P200" s="77" t="s">
        <v>76</v>
      </c>
      <c r="Q200" s="77" t="s">
        <v>355</v>
      </c>
      <c r="S200" s="783" t="s">
        <v>609</v>
      </c>
      <c r="T200" s="783" t="s">
        <v>610</v>
      </c>
      <c r="U200" s="784">
        <v>43476</v>
      </c>
      <c r="V200" s="785" t="s">
        <v>611</v>
      </c>
      <c r="W200" s="786" t="s">
        <v>568</v>
      </c>
      <c r="X200" s="793">
        <v>46000000</v>
      </c>
      <c r="Y200" s="788">
        <v>0</v>
      </c>
      <c r="Z200" s="787">
        <v>46000000</v>
      </c>
      <c r="AA200" s="789" t="s">
        <v>612</v>
      </c>
      <c r="AB200" s="790">
        <v>3019</v>
      </c>
      <c r="AC200" s="789" t="s">
        <v>570</v>
      </c>
      <c r="AD200" s="791">
        <v>43479</v>
      </c>
      <c r="AE200" s="791">
        <v>43827</v>
      </c>
      <c r="AF200" s="790" t="s">
        <v>613</v>
      </c>
      <c r="AG200" s="792" t="s">
        <v>614</v>
      </c>
    </row>
    <row r="201" spans="1:33" ht="120" x14ac:dyDescent="0.35">
      <c r="A201" s="76">
        <f t="shared" si="4"/>
        <v>181</v>
      </c>
      <c r="B201" s="77"/>
      <c r="C201" s="77" t="s">
        <v>217</v>
      </c>
      <c r="D201" s="78">
        <v>80101706</v>
      </c>
      <c r="E201" s="79" t="s">
        <v>356</v>
      </c>
      <c r="F201" s="77" t="s">
        <v>70</v>
      </c>
      <c r="G201" s="77">
        <v>1</v>
      </c>
      <c r="H201" s="77" t="s">
        <v>97</v>
      </c>
      <c r="I201" s="77">
        <v>11</v>
      </c>
      <c r="J201" s="77" t="s">
        <v>260</v>
      </c>
      <c r="K201" s="77" t="s">
        <v>136</v>
      </c>
      <c r="L201" s="77" t="s">
        <v>324</v>
      </c>
      <c r="M201" s="81">
        <v>53900000</v>
      </c>
      <c r="N201" s="81">
        <v>53900000</v>
      </c>
      <c r="O201" s="77" t="s">
        <v>75</v>
      </c>
      <c r="P201" s="77" t="s">
        <v>76</v>
      </c>
      <c r="Q201" s="77" t="s">
        <v>221</v>
      </c>
      <c r="S201" s="693"/>
      <c r="T201" s="693"/>
      <c r="U201" s="693"/>
      <c r="V201" s="693"/>
      <c r="W201" s="693"/>
      <c r="X201" s="693"/>
      <c r="Y201" s="693"/>
      <c r="Z201" s="693"/>
      <c r="AA201" s="693"/>
      <c r="AB201" s="693"/>
      <c r="AC201" s="693"/>
      <c r="AD201" s="693"/>
      <c r="AE201" s="693"/>
      <c r="AF201" s="693"/>
      <c r="AG201" s="693"/>
    </row>
    <row r="202" spans="1:33" ht="120" x14ac:dyDescent="0.35">
      <c r="A202" s="76">
        <f t="shared" si="4"/>
        <v>182</v>
      </c>
      <c r="B202" s="77"/>
      <c r="C202" s="77" t="s">
        <v>217</v>
      </c>
      <c r="D202" s="78">
        <v>80101706</v>
      </c>
      <c r="E202" s="79" t="s">
        <v>356</v>
      </c>
      <c r="F202" s="77" t="s">
        <v>70</v>
      </c>
      <c r="G202" s="77">
        <v>1</v>
      </c>
      <c r="H202" s="77" t="s">
        <v>97</v>
      </c>
      <c r="I202" s="77">
        <v>11</v>
      </c>
      <c r="J202" s="77" t="s">
        <v>260</v>
      </c>
      <c r="K202" s="77" t="s">
        <v>136</v>
      </c>
      <c r="L202" s="77" t="s">
        <v>296</v>
      </c>
      <c r="M202" s="81">
        <v>51700000</v>
      </c>
      <c r="N202" s="81">
        <v>51700000</v>
      </c>
      <c r="O202" s="77" t="s">
        <v>75</v>
      </c>
      <c r="P202" s="77" t="s">
        <v>76</v>
      </c>
      <c r="Q202" s="77" t="s">
        <v>221</v>
      </c>
      <c r="S202" s="693"/>
      <c r="T202" s="693"/>
      <c r="U202" s="693"/>
      <c r="V202" s="693"/>
      <c r="W202" s="693"/>
      <c r="X202" s="693"/>
      <c r="Y202" s="693"/>
      <c r="Z202" s="693"/>
      <c r="AA202" s="693"/>
      <c r="AB202" s="693"/>
      <c r="AC202" s="693"/>
      <c r="AD202" s="693"/>
      <c r="AE202" s="693"/>
      <c r="AF202" s="693"/>
      <c r="AG202" s="693"/>
    </row>
    <row r="203" spans="1:33" ht="120" x14ac:dyDescent="0.35">
      <c r="A203" s="76">
        <f t="shared" si="4"/>
        <v>183</v>
      </c>
      <c r="B203" s="77"/>
      <c r="C203" s="77" t="s">
        <v>217</v>
      </c>
      <c r="D203" s="78">
        <v>80101706</v>
      </c>
      <c r="E203" s="79" t="s">
        <v>356</v>
      </c>
      <c r="F203" s="77" t="s">
        <v>70</v>
      </c>
      <c r="G203" s="77">
        <v>1</v>
      </c>
      <c r="H203" s="77" t="s">
        <v>97</v>
      </c>
      <c r="I203" s="77">
        <v>11</v>
      </c>
      <c r="J203" s="77" t="s">
        <v>260</v>
      </c>
      <c r="K203" s="77" t="s">
        <v>136</v>
      </c>
      <c r="L203" s="77" t="s">
        <v>324</v>
      </c>
      <c r="M203" s="81">
        <v>67100000</v>
      </c>
      <c r="N203" s="81">
        <v>67100000</v>
      </c>
      <c r="O203" s="77" t="s">
        <v>75</v>
      </c>
      <c r="P203" s="77" t="s">
        <v>76</v>
      </c>
      <c r="Q203" s="77" t="s">
        <v>221</v>
      </c>
      <c r="S203" s="693"/>
      <c r="T203" s="693"/>
      <c r="U203" s="693"/>
      <c r="V203" s="693"/>
      <c r="W203" s="693"/>
      <c r="X203" s="693"/>
      <c r="Y203" s="693"/>
      <c r="Z203" s="693"/>
      <c r="AA203" s="693"/>
      <c r="AB203" s="693"/>
      <c r="AC203" s="693"/>
      <c r="AD203" s="693"/>
      <c r="AE203" s="693"/>
      <c r="AF203" s="693"/>
      <c r="AG203" s="693"/>
    </row>
    <row r="204" spans="1:33" ht="120" x14ac:dyDescent="0.35">
      <c r="A204" s="76">
        <f t="shared" si="4"/>
        <v>184</v>
      </c>
      <c r="B204" s="77"/>
      <c r="C204" s="77" t="s">
        <v>217</v>
      </c>
      <c r="D204" s="78">
        <v>80101706</v>
      </c>
      <c r="E204" s="79" t="s">
        <v>356</v>
      </c>
      <c r="F204" s="77" t="s">
        <v>70</v>
      </c>
      <c r="G204" s="77">
        <v>1</v>
      </c>
      <c r="H204" s="77" t="s">
        <v>97</v>
      </c>
      <c r="I204" s="77">
        <v>11</v>
      </c>
      <c r="J204" s="77" t="s">
        <v>260</v>
      </c>
      <c r="K204" s="77" t="s">
        <v>136</v>
      </c>
      <c r="L204" s="77" t="s">
        <v>296</v>
      </c>
      <c r="M204" s="81">
        <v>53900000</v>
      </c>
      <c r="N204" s="81">
        <v>53900000</v>
      </c>
      <c r="O204" s="77" t="s">
        <v>75</v>
      </c>
      <c r="P204" s="77" t="s">
        <v>76</v>
      </c>
      <c r="Q204" s="77" t="s">
        <v>221</v>
      </c>
      <c r="S204" s="693"/>
      <c r="T204" s="693"/>
      <c r="U204" s="693"/>
      <c r="V204" s="693"/>
      <c r="W204" s="693"/>
      <c r="X204" s="693"/>
      <c r="Y204" s="693"/>
      <c r="Z204" s="693"/>
      <c r="AA204" s="693"/>
      <c r="AB204" s="693"/>
      <c r="AC204" s="693"/>
      <c r="AD204" s="693"/>
      <c r="AE204" s="693"/>
      <c r="AF204" s="693"/>
      <c r="AG204" s="693"/>
    </row>
    <row r="205" spans="1:33" ht="120" x14ac:dyDescent="0.35">
      <c r="A205" s="76">
        <f t="shared" si="4"/>
        <v>185</v>
      </c>
      <c r="B205" s="77"/>
      <c r="C205" s="77" t="s">
        <v>217</v>
      </c>
      <c r="D205" s="78">
        <v>80101706</v>
      </c>
      <c r="E205" s="79" t="s">
        <v>357</v>
      </c>
      <c r="F205" s="77" t="s">
        <v>70</v>
      </c>
      <c r="G205" s="77">
        <v>1</v>
      </c>
      <c r="H205" s="77" t="s">
        <v>97</v>
      </c>
      <c r="I205" s="77">
        <v>11</v>
      </c>
      <c r="J205" s="77" t="s">
        <v>260</v>
      </c>
      <c r="K205" s="77" t="s">
        <v>136</v>
      </c>
      <c r="L205" s="77" t="s">
        <v>324</v>
      </c>
      <c r="M205" s="81">
        <v>23100000</v>
      </c>
      <c r="N205" s="81">
        <v>23100000</v>
      </c>
      <c r="O205" s="77" t="s">
        <v>75</v>
      </c>
      <c r="P205" s="77" t="s">
        <v>76</v>
      </c>
      <c r="Q205" s="77" t="s">
        <v>221</v>
      </c>
      <c r="S205" s="693"/>
      <c r="T205" s="693"/>
      <c r="U205" s="693"/>
      <c r="V205" s="693"/>
      <c r="W205" s="693"/>
      <c r="X205" s="693"/>
      <c r="Y205" s="693"/>
      <c r="Z205" s="693"/>
      <c r="AA205" s="693"/>
      <c r="AB205" s="693"/>
      <c r="AC205" s="693"/>
      <c r="AD205" s="693"/>
      <c r="AE205" s="693"/>
      <c r="AF205" s="693"/>
      <c r="AG205" s="693"/>
    </row>
    <row r="206" spans="1:33" ht="120" x14ac:dyDescent="0.35">
      <c r="A206" s="76">
        <f t="shared" si="4"/>
        <v>186</v>
      </c>
      <c r="B206" s="77"/>
      <c r="C206" s="77" t="s">
        <v>217</v>
      </c>
      <c r="D206" s="78">
        <v>80101706</v>
      </c>
      <c r="E206" s="79" t="s">
        <v>356</v>
      </c>
      <c r="F206" s="77" t="s">
        <v>70</v>
      </c>
      <c r="G206" s="77">
        <v>1</v>
      </c>
      <c r="H206" s="77" t="s">
        <v>97</v>
      </c>
      <c r="I206" s="77">
        <v>10.5</v>
      </c>
      <c r="J206" s="77" t="s">
        <v>260</v>
      </c>
      <c r="K206" s="77" t="s">
        <v>136</v>
      </c>
      <c r="L206" s="77" t="s">
        <v>324</v>
      </c>
      <c r="M206" s="81">
        <v>56700000</v>
      </c>
      <c r="N206" s="81">
        <v>56700000</v>
      </c>
      <c r="O206" s="77" t="s">
        <v>75</v>
      </c>
      <c r="P206" s="77" t="s">
        <v>76</v>
      </c>
      <c r="Q206" s="77" t="s">
        <v>221</v>
      </c>
      <c r="S206" s="693"/>
      <c r="T206" s="693"/>
      <c r="U206" s="693"/>
      <c r="V206" s="693"/>
      <c r="W206" s="693"/>
      <c r="X206" s="693"/>
      <c r="Y206" s="693"/>
      <c r="Z206" s="693"/>
      <c r="AA206" s="693"/>
      <c r="AB206" s="693"/>
      <c r="AC206" s="693"/>
      <c r="AD206" s="693"/>
      <c r="AE206" s="693"/>
      <c r="AF206" s="693"/>
      <c r="AG206" s="693"/>
    </row>
    <row r="207" spans="1:33" ht="120" x14ac:dyDescent="0.35">
      <c r="A207" s="76">
        <f t="shared" si="4"/>
        <v>187</v>
      </c>
      <c r="B207" s="77"/>
      <c r="C207" s="77" t="s">
        <v>217</v>
      </c>
      <c r="D207" s="78">
        <v>80101706</v>
      </c>
      <c r="E207" s="79" t="s">
        <v>356</v>
      </c>
      <c r="F207" s="77" t="s">
        <v>70</v>
      </c>
      <c r="G207" s="77">
        <v>1</v>
      </c>
      <c r="H207" s="77" t="s">
        <v>97</v>
      </c>
      <c r="I207" s="77">
        <v>11</v>
      </c>
      <c r="J207" s="77" t="s">
        <v>260</v>
      </c>
      <c r="K207" s="77" t="s">
        <v>136</v>
      </c>
      <c r="L207" s="77" t="s">
        <v>324</v>
      </c>
      <c r="M207" s="81">
        <v>59400000</v>
      </c>
      <c r="N207" s="81">
        <v>59400000</v>
      </c>
      <c r="O207" s="77" t="s">
        <v>75</v>
      </c>
      <c r="P207" s="77" t="s">
        <v>76</v>
      </c>
      <c r="Q207" s="77" t="s">
        <v>221</v>
      </c>
      <c r="S207" s="693"/>
      <c r="T207" s="693"/>
      <c r="U207" s="693"/>
      <c r="V207" s="693"/>
      <c r="W207" s="693"/>
      <c r="X207" s="693"/>
      <c r="Y207" s="693"/>
      <c r="Z207" s="693"/>
      <c r="AA207" s="693"/>
      <c r="AB207" s="693"/>
      <c r="AC207" s="693"/>
      <c r="AD207" s="693"/>
      <c r="AE207" s="693"/>
      <c r="AF207" s="693"/>
      <c r="AG207" s="693"/>
    </row>
    <row r="208" spans="1:33" ht="150" x14ac:dyDescent="0.35">
      <c r="A208" s="76">
        <f t="shared" si="4"/>
        <v>188</v>
      </c>
      <c r="B208" s="77"/>
      <c r="C208" s="77" t="s">
        <v>208</v>
      </c>
      <c r="D208" s="78">
        <v>80101706</v>
      </c>
      <c r="E208" s="79" t="s">
        <v>358</v>
      </c>
      <c r="F208" s="77" t="s">
        <v>70</v>
      </c>
      <c r="G208" s="77">
        <v>1</v>
      </c>
      <c r="H208" s="77" t="s">
        <v>97</v>
      </c>
      <c r="I208" s="77">
        <v>11</v>
      </c>
      <c r="J208" s="77" t="s">
        <v>260</v>
      </c>
      <c r="K208" s="77" t="s">
        <v>136</v>
      </c>
      <c r="L208" s="77" t="s">
        <v>317</v>
      </c>
      <c r="M208" s="81">
        <v>63800000</v>
      </c>
      <c r="N208" s="81">
        <v>63800000</v>
      </c>
      <c r="O208" s="77" t="s">
        <v>75</v>
      </c>
      <c r="P208" s="77" t="s">
        <v>76</v>
      </c>
      <c r="Q208" s="77" t="s">
        <v>211</v>
      </c>
      <c r="S208" s="693"/>
      <c r="T208" s="693"/>
      <c r="U208" s="693"/>
      <c r="V208" s="693"/>
      <c r="W208" s="693"/>
      <c r="X208" s="693"/>
      <c r="Y208" s="693"/>
      <c r="Z208" s="693"/>
      <c r="AA208" s="693"/>
      <c r="AB208" s="693"/>
      <c r="AC208" s="693"/>
      <c r="AD208" s="693"/>
      <c r="AE208" s="693"/>
      <c r="AF208" s="693"/>
      <c r="AG208" s="693"/>
    </row>
    <row r="209" spans="1:33" ht="120" x14ac:dyDescent="0.35">
      <c r="A209" s="76">
        <f t="shared" si="4"/>
        <v>189</v>
      </c>
      <c r="B209" s="77"/>
      <c r="C209" s="77" t="s">
        <v>359</v>
      </c>
      <c r="D209" s="78">
        <v>80101706</v>
      </c>
      <c r="E209" s="79" t="s">
        <v>360</v>
      </c>
      <c r="F209" s="77" t="s">
        <v>70</v>
      </c>
      <c r="G209" s="77">
        <v>1</v>
      </c>
      <c r="H209" s="77" t="s">
        <v>97</v>
      </c>
      <c r="I209" s="77">
        <v>11.5</v>
      </c>
      <c r="J209" s="77" t="s">
        <v>260</v>
      </c>
      <c r="K209" s="77" t="s">
        <v>136</v>
      </c>
      <c r="L209" s="77" t="s">
        <v>296</v>
      </c>
      <c r="M209" s="81">
        <v>66700000</v>
      </c>
      <c r="N209" s="81">
        <v>66700000</v>
      </c>
      <c r="O209" s="77" t="s">
        <v>75</v>
      </c>
      <c r="P209" s="77" t="s">
        <v>76</v>
      </c>
      <c r="Q209" s="77" t="s">
        <v>211</v>
      </c>
      <c r="S209" s="783" t="s">
        <v>619</v>
      </c>
      <c r="T209" s="783" t="s">
        <v>620</v>
      </c>
      <c r="U209" s="784">
        <v>43476</v>
      </c>
      <c r="V209" s="785" t="s">
        <v>621</v>
      </c>
      <c r="W209" s="786" t="s">
        <v>568</v>
      </c>
      <c r="X209" s="787">
        <v>66700000</v>
      </c>
      <c r="Y209" s="788">
        <v>0</v>
      </c>
      <c r="Z209" s="787">
        <v>66700000</v>
      </c>
      <c r="AA209" s="789" t="s">
        <v>622</v>
      </c>
      <c r="AB209" s="790">
        <v>2919</v>
      </c>
      <c r="AC209" s="789" t="s">
        <v>570</v>
      </c>
      <c r="AD209" s="791">
        <v>43479</v>
      </c>
      <c r="AE209" s="791">
        <v>43827</v>
      </c>
      <c r="AF209" s="790" t="s">
        <v>623</v>
      </c>
      <c r="AG209" s="792" t="s">
        <v>624</v>
      </c>
    </row>
    <row r="210" spans="1:33" ht="120" x14ac:dyDescent="0.35">
      <c r="A210" s="76">
        <f t="shared" si="4"/>
        <v>190</v>
      </c>
      <c r="B210" s="77"/>
      <c r="C210" s="77" t="s">
        <v>359</v>
      </c>
      <c r="D210" s="78">
        <v>80101706</v>
      </c>
      <c r="E210" s="79" t="s">
        <v>360</v>
      </c>
      <c r="F210" s="77" t="s">
        <v>70</v>
      </c>
      <c r="G210" s="77">
        <v>1</v>
      </c>
      <c r="H210" s="77" t="s">
        <v>97</v>
      </c>
      <c r="I210" s="77">
        <v>11</v>
      </c>
      <c r="J210" s="77" t="s">
        <v>260</v>
      </c>
      <c r="K210" s="77" t="s">
        <v>136</v>
      </c>
      <c r="L210" s="77" t="s">
        <v>296</v>
      </c>
      <c r="M210" s="81">
        <v>59400000</v>
      </c>
      <c r="N210" s="81">
        <v>59400000</v>
      </c>
      <c r="O210" s="77" t="s">
        <v>75</v>
      </c>
      <c r="P210" s="77" t="s">
        <v>76</v>
      </c>
      <c r="Q210" s="77" t="s">
        <v>211</v>
      </c>
      <c r="S210" s="693"/>
      <c r="T210" s="693"/>
      <c r="U210" s="693"/>
      <c r="V210" s="693"/>
      <c r="W210" s="693"/>
      <c r="X210" s="693"/>
      <c r="Y210" s="693"/>
      <c r="Z210" s="693"/>
      <c r="AA210" s="693"/>
      <c r="AB210" s="693"/>
      <c r="AC210" s="693"/>
      <c r="AD210" s="693"/>
      <c r="AE210" s="693"/>
      <c r="AF210" s="693"/>
      <c r="AG210" s="693"/>
    </row>
    <row r="211" spans="1:33" ht="120" x14ac:dyDescent="0.35">
      <c r="A211" s="76">
        <f t="shared" si="4"/>
        <v>191</v>
      </c>
      <c r="B211" s="77"/>
      <c r="C211" s="77" t="s">
        <v>359</v>
      </c>
      <c r="D211" s="78">
        <v>80101706</v>
      </c>
      <c r="E211" s="79" t="s">
        <v>360</v>
      </c>
      <c r="F211" s="77" t="s">
        <v>70</v>
      </c>
      <c r="G211" s="77">
        <v>1</v>
      </c>
      <c r="H211" s="77" t="s">
        <v>97</v>
      </c>
      <c r="I211" s="77">
        <v>11</v>
      </c>
      <c r="J211" s="77" t="s">
        <v>260</v>
      </c>
      <c r="K211" s="77" t="s">
        <v>136</v>
      </c>
      <c r="L211" s="77" t="s">
        <v>296</v>
      </c>
      <c r="M211" s="81">
        <v>59400000</v>
      </c>
      <c r="N211" s="81">
        <v>59400000</v>
      </c>
      <c r="O211" s="77" t="s">
        <v>75</v>
      </c>
      <c r="P211" s="77" t="s">
        <v>76</v>
      </c>
      <c r="Q211" s="77" t="s">
        <v>211</v>
      </c>
      <c r="S211" s="693"/>
      <c r="T211" s="693"/>
      <c r="U211" s="693"/>
      <c r="V211" s="693"/>
      <c r="W211" s="693"/>
      <c r="X211" s="693"/>
      <c r="Y211" s="693"/>
      <c r="Z211" s="693"/>
      <c r="AA211" s="693"/>
      <c r="AB211" s="693"/>
      <c r="AC211" s="693"/>
      <c r="AD211" s="693"/>
      <c r="AE211" s="693"/>
      <c r="AF211" s="693"/>
      <c r="AG211" s="693"/>
    </row>
    <row r="212" spans="1:33" ht="120" x14ac:dyDescent="0.35">
      <c r="A212" s="76">
        <f t="shared" si="4"/>
        <v>192</v>
      </c>
      <c r="B212" s="77"/>
      <c r="C212" s="77" t="s">
        <v>359</v>
      </c>
      <c r="D212" s="78">
        <v>80101706</v>
      </c>
      <c r="E212" s="79" t="s">
        <v>360</v>
      </c>
      <c r="F212" s="77" t="s">
        <v>70</v>
      </c>
      <c r="G212" s="77">
        <v>1</v>
      </c>
      <c r="H212" s="77" t="s">
        <v>97</v>
      </c>
      <c r="I212" s="77">
        <v>11</v>
      </c>
      <c r="J212" s="77" t="s">
        <v>260</v>
      </c>
      <c r="K212" s="77" t="s">
        <v>136</v>
      </c>
      <c r="L212" s="77" t="s">
        <v>296</v>
      </c>
      <c r="M212" s="81">
        <v>39644000</v>
      </c>
      <c r="N212" s="81">
        <v>39644000</v>
      </c>
      <c r="O212" s="77" t="s">
        <v>75</v>
      </c>
      <c r="P212" s="77" t="s">
        <v>76</v>
      </c>
      <c r="Q212" s="77" t="s">
        <v>211</v>
      </c>
      <c r="S212" s="693"/>
      <c r="T212" s="693"/>
      <c r="U212" s="693"/>
      <c r="V212" s="693"/>
      <c r="W212" s="693"/>
      <c r="X212" s="693"/>
      <c r="Y212" s="693"/>
      <c r="Z212" s="693"/>
      <c r="AA212" s="693"/>
      <c r="AB212" s="693"/>
      <c r="AC212" s="693"/>
      <c r="AD212" s="693"/>
      <c r="AE212" s="693"/>
      <c r="AF212" s="693"/>
      <c r="AG212" s="693"/>
    </row>
    <row r="213" spans="1:33" ht="120" x14ac:dyDescent="0.35">
      <c r="A213" s="76">
        <f t="shared" si="4"/>
        <v>193</v>
      </c>
      <c r="B213" s="77"/>
      <c r="C213" s="77" t="s">
        <v>359</v>
      </c>
      <c r="D213" s="78">
        <v>80101706</v>
      </c>
      <c r="E213" s="79" t="s">
        <v>360</v>
      </c>
      <c r="F213" s="77" t="s">
        <v>70</v>
      </c>
      <c r="G213" s="77">
        <v>1</v>
      </c>
      <c r="H213" s="77" t="s">
        <v>97</v>
      </c>
      <c r="I213" s="77">
        <v>11</v>
      </c>
      <c r="J213" s="77" t="s">
        <v>260</v>
      </c>
      <c r="K213" s="77" t="s">
        <v>136</v>
      </c>
      <c r="L213" s="77" t="s">
        <v>324</v>
      </c>
      <c r="M213" s="81">
        <v>38500000</v>
      </c>
      <c r="N213" s="81">
        <v>38500000</v>
      </c>
      <c r="O213" s="77" t="s">
        <v>75</v>
      </c>
      <c r="P213" s="77" t="s">
        <v>76</v>
      </c>
      <c r="Q213" s="77" t="s">
        <v>211</v>
      </c>
      <c r="S213" s="693"/>
      <c r="T213" s="693"/>
      <c r="U213" s="693"/>
      <c r="V213" s="693"/>
      <c r="W213" s="693"/>
      <c r="X213" s="693"/>
      <c r="Y213" s="693"/>
      <c r="Z213" s="693"/>
      <c r="AA213" s="693"/>
      <c r="AB213" s="693"/>
      <c r="AC213" s="693"/>
      <c r="AD213" s="693"/>
      <c r="AE213" s="693"/>
      <c r="AF213" s="693"/>
      <c r="AG213" s="693"/>
    </row>
    <row r="214" spans="1:33" ht="120" x14ac:dyDescent="0.35">
      <c r="A214" s="76">
        <f t="shared" si="4"/>
        <v>194</v>
      </c>
      <c r="B214" s="77"/>
      <c r="C214" s="77" t="s">
        <v>359</v>
      </c>
      <c r="D214" s="78">
        <v>80101706</v>
      </c>
      <c r="E214" s="79" t="s">
        <v>360</v>
      </c>
      <c r="F214" s="77" t="s">
        <v>70</v>
      </c>
      <c r="G214" s="77">
        <v>1</v>
      </c>
      <c r="H214" s="77" t="s">
        <v>97</v>
      </c>
      <c r="I214" s="77">
        <v>11</v>
      </c>
      <c r="J214" s="77" t="s">
        <v>260</v>
      </c>
      <c r="K214" s="77" t="s">
        <v>136</v>
      </c>
      <c r="L214" s="77" t="s">
        <v>324</v>
      </c>
      <c r="M214" s="81">
        <v>38500000</v>
      </c>
      <c r="N214" s="81">
        <v>38500000</v>
      </c>
      <c r="O214" s="77" t="s">
        <v>75</v>
      </c>
      <c r="P214" s="77" t="s">
        <v>76</v>
      </c>
      <c r="Q214" s="77" t="s">
        <v>211</v>
      </c>
      <c r="S214" s="693"/>
      <c r="T214" s="693"/>
      <c r="U214" s="693"/>
      <c r="V214" s="693"/>
      <c r="W214" s="693"/>
      <c r="X214" s="693"/>
      <c r="Y214" s="693"/>
      <c r="Z214" s="693"/>
      <c r="AA214" s="693"/>
      <c r="AB214" s="693"/>
      <c r="AC214" s="693"/>
      <c r="AD214" s="693"/>
      <c r="AE214" s="693"/>
      <c r="AF214" s="693"/>
      <c r="AG214" s="693"/>
    </row>
    <row r="215" spans="1:33" ht="120" x14ac:dyDescent="0.35">
      <c r="A215" s="76">
        <f t="shared" si="4"/>
        <v>195</v>
      </c>
      <c r="B215" s="77"/>
      <c r="C215" s="77" t="s">
        <v>359</v>
      </c>
      <c r="D215" s="78">
        <v>80101706</v>
      </c>
      <c r="E215" s="79" t="s">
        <v>360</v>
      </c>
      <c r="F215" s="77" t="s">
        <v>70</v>
      </c>
      <c r="G215" s="77">
        <v>1</v>
      </c>
      <c r="H215" s="77" t="s">
        <v>97</v>
      </c>
      <c r="I215" s="77">
        <v>11</v>
      </c>
      <c r="J215" s="77" t="s">
        <v>260</v>
      </c>
      <c r="K215" s="77" t="s">
        <v>136</v>
      </c>
      <c r="L215" s="77" t="s">
        <v>324</v>
      </c>
      <c r="M215" s="81">
        <v>44000000</v>
      </c>
      <c r="N215" s="81">
        <v>44000000</v>
      </c>
      <c r="O215" s="77" t="s">
        <v>75</v>
      </c>
      <c r="P215" s="77" t="s">
        <v>76</v>
      </c>
      <c r="Q215" s="77" t="s">
        <v>211</v>
      </c>
      <c r="S215" s="693"/>
      <c r="T215" s="693"/>
      <c r="U215" s="693"/>
      <c r="V215" s="693"/>
      <c r="W215" s="693"/>
      <c r="X215" s="693"/>
      <c r="Y215" s="693"/>
      <c r="Z215" s="693"/>
      <c r="AA215" s="693"/>
      <c r="AB215" s="693"/>
      <c r="AC215" s="693"/>
      <c r="AD215" s="693"/>
      <c r="AE215" s="693"/>
      <c r="AF215" s="693"/>
      <c r="AG215" s="693"/>
    </row>
    <row r="216" spans="1:33" ht="120" x14ac:dyDescent="0.35">
      <c r="A216" s="76">
        <f t="shared" si="4"/>
        <v>196</v>
      </c>
      <c r="B216" s="77"/>
      <c r="C216" s="77" t="s">
        <v>359</v>
      </c>
      <c r="D216" s="78">
        <v>80101706</v>
      </c>
      <c r="E216" s="79" t="s">
        <v>361</v>
      </c>
      <c r="F216" s="77" t="s">
        <v>70</v>
      </c>
      <c r="G216" s="77">
        <v>1</v>
      </c>
      <c r="H216" s="77" t="s">
        <v>97</v>
      </c>
      <c r="I216" s="77">
        <v>11</v>
      </c>
      <c r="J216" s="77" t="s">
        <v>260</v>
      </c>
      <c r="K216" s="77" t="s">
        <v>136</v>
      </c>
      <c r="L216" s="77" t="s">
        <v>324</v>
      </c>
      <c r="M216" s="81">
        <v>12100000</v>
      </c>
      <c r="N216" s="81">
        <v>12100000</v>
      </c>
      <c r="O216" s="77" t="s">
        <v>75</v>
      </c>
      <c r="P216" s="77" t="s">
        <v>76</v>
      </c>
      <c r="Q216" s="77" t="s">
        <v>211</v>
      </c>
      <c r="S216" s="693"/>
      <c r="T216" s="693"/>
      <c r="U216" s="693"/>
      <c r="V216" s="693"/>
      <c r="W216" s="693"/>
      <c r="X216" s="693"/>
      <c r="Y216" s="693"/>
      <c r="Z216" s="693"/>
      <c r="AA216" s="693"/>
      <c r="AB216" s="693"/>
      <c r="AC216" s="693"/>
      <c r="AD216" s="693"/>
      <c r="AE216" s="693"/>
      <c r="AF216" s="693"/>
      <c r="AG216" s="693"/>
    </row>
    <row r="217" spans="1:33" ht="120" x14ac:dyDescent="0.35">
      <c r="A217" s="76">
        <f t="shared" si="4"/>
        <v>197</v>
      </c>
      <c r="B217" s="77"/>
      <c r="C217" s="77" t="s">
        <v>213</v>
      </c>
      <c r="D217" s="78">
        <v>80101706</v>
      </c>
      <c r="E217" s="79" t="s">
        <v>362</v>
      </c>
      <c r="F217" s="77" t="s">
        <v>70</v>
      </c>
      <c r="G217" s="77">
        <v>1</v>
      </c>
      <c r="H217" s="77" t="s">
        <v>97</v>
      </c>
      <c r="I217" s="77">
        <v>11</v>
      </c>
      <c r="J217" s="77" t="s">
        <v>260</v>
      </c>
      <c r="K217" s="77" t="s">
        <v>136</v>
      </c>
      <c r="L217" s="77" t="s">
        <v>324</v>
      </c>
      <c r="M217" s="81">
        <v>59400000</v>
      </c>
      <c r="N217" s="81">
        <v>59400000</v>
      </c>
      <c r="O217" s="77" t="s">
        <v>75</v>
      </c>
      <c r="P217" s="77" t="s">
        <v>76</v>
      </c>
      <c r="Q217" s="77" t="s">
        <v>216</v>
      </c>
      <c r="S217" s="693"/>
      <c r="T217" s="693"/>
      <c r="U217" s="693"/>
      <c r="V217" s="693"/>
      <c r="W217" s="693"/>
      <c r="X217" s="693"/>
      <c r="Y217" s="693"/>
      <c r="Z217" s="693"/>
      <c r="AA217" s="693"/>
      <c r="AB217" s="693"/>
      <c r="AC217" s="693"/>
      <c r="AD217" s="693"/>
      <c r="AE217" s="693"/>
      <c r="AF217" s="693"/>
      <c r="AG217" s="693"/>
    </row>
    <row r="218" spans="1:33" ht="120" x14ac:dyDescent="0.35">
      <c r="A218" s="76">
        <f t="shared" si="4"/>
        <v>198</v>
      </c>
      <c r="B218" s="77"/>
      <c r="C218" s="77" t="s">
        <v>119</v>
      </c>
      <c r="D218" s="78">
        <v>80101706</v>
      </c>
      <c r="E218" s="79" t="s">
        <v>363</v>
      </c>
      <c r="F218" s="77" t="s">
        <v>70</v>
      </c>
      <c r="G218" s="77">
        <v>1</v>
      </c>
      <c r="H218" s="77" t="s">
        <v>97</v>
      </c>
      <c r="I218" s="77">
        <v>10.5</v>
      </c>
      <c r="J218" s="77" t="s">
        <v>260</v>
      </c>
      <c r="K218" s="77" t="s">
        <v>136</v>
      </c>
      <c r="L218" s="77" t="s">
        <v>324</v>
      </c>
      <c r="M218" s="81">
        <v>69300000</v>
      </c>
      <c r="N218" s="81">
        <v>69300000</v>
      </c>
      <c r="O218" s="77" t="s">
        <v>75</v>
      </c>
      <c r="P218" s="77" t="s">
        <v>76</v>
      </c>
      <c r="Q218" s="77" t="s">
        <v>122</v>
      </c>
      <c r="S218" s="693"/>
      <c r="T218" s="693"/>
      <c r="U218" s="693"/>
      <c r="V218" s="693"/>
      <c r="W218" s="693"/>
      <c r="X218" s="693"/>
      <c r="Y218" s="693"/>
      <c r="Z218" s="693"/>
      <c r="AA218" s="693"/>
      <c r="AB218" s="693"/>
      <c r="AC218" s="693"/>
      <c r="AD218" s="693"/>
      <c r="AE218" s="693"/>
      <c r="AF218" s="693"/>
      <c r="AG218" s="693"/>
    </row>
    <row r="219" spans="1:33" ht="120" x14ac:dyDescent="0.35">
      <c r="A219" s="76">
        <f t="shared" si="4"/>
        <v>199</v>
      </c>
      <c r="B219" s="77"/>
      <c r="C219" s="77" t="s">
        <v>119</v>
      </c>
      <c r="D219" s="78">
        <v>80101706</v>
      </c>
      <c r="E219" s="79" t="s">
        <v>363</v>
      </c>
      <c r="F219" s="77" t="s">
        <v>70</v>
      </c>
      <c r="G219" s="77">
        <v>1</v>
      </c>
      <c r="H219" s="77" t="s">
        <v>97</v>
      </c>
      <c r="I219" s="77">
        <v>11</v>
      </c>
      <c r="J219" s="77" t="s">
        <v>260</v>
      </c>
      <c r="K219" s="77" t="s">
        <v>136</v>
      </c>
      <c r="L219" s="77" t="s">
        <v>324</v>
      </c>
      <c r="M219" s="81">
        <v>72600000</v>
      </c>
      <c r="N219" s="81">
        <v>72600000</v>
      </c>
      <c r="O219" s="77" t="s">
        <v>75</v>
      </c>
      <c r="P219" s="77" t="s">
        <v>76</v>
      </c>
      <c r="Q219" s="77" t="s">
        <v>122</v>
      </c>
      <c r="S219" s="693"/>
      <c r="T219" s="693"/>
      <c r="U219" s="693"/>
      <c r="V219" s="693"/>
      <c r="W219" s="693"/>
      <c r="X219" s="693"/>
      <c r="Y219" s="693"/>
      <c r="Z219" s="693"/>
      <c r="AA219" s="693"/>
      <c r="AB219" s="693"/>
      <c r="AC219" s="693"/>
      <c r="AD219" s="693"/>
      <c r="AE219" s="693"/>
      <c r="AF219" s="693"/>
      <c r="AG219" s="693"/>
    </row>
    <row r="220" spans="1:33" ht="120" x14ac:dyDescent="0.35">
      <c r="A220" s="76">
        <f t="shared" si="4"/>
        <v>200</v>
      </c>
      <c r="B220" s="77"/>
      <c r="C220" s="77" t="s">
        <v>119</v>
      </c>
      <c r="D220" s="78">
        <v>80101706</v>
      </c>
      <c r="E220" s="79" t="s">
        <v>363</v>
      </c>
      <c r="F220" s="77" t="s">
        <v>70</v>
      </c>
      <c r="G220" s="77">
        <v>1</v>
      </c>
      <c r="H220" s="77" t="s">
        <v>71</v>
      </c>
      <c r="I220" s="77">
        <v>9</v>
      </c>
      <c r="J220" s="77" t="s">
        <v>260</v>
      </c>
      <c r="K220" s="77" t="s">
        <v>136</v>
      </c>
      <c r="L220" s="77" t="s">
        <v>552</v>
      </c>
      <c r="M220" s="81">
        <v>82800000</v>
      </c>
      <c r="N220" s="81">
        <v>82800000</v>
      </c>
      <c r="O220" s="77" t="s">
        <v>75</v>
      </c>
      <c r="P220" s="77" t="s">
        <v>76</v>
      </c>
      <c r="Q220" s="77" t="s">
        <v>122</v>
      </c>
      <c r="S220" s="693"/>
      <c r="T220" s="693"/>
      <c r="U220" s="693"/>
      <c r="V220" s="693"/>
      <c r="W220" s="693"/>
      <c r="X220" s="693"/>
      <c r="Y220" s="693"/>
      <c r="Z220" s="693"/>
      <c r="AA220" s="693"/>
      <c r="AB220" s="693"/>
      <c r="AC220" s="693"/>
      <c r="AD220" s="693"/>
      <c r="AE220" s="693"/>
      <c r="AF220" s="693"/>
      <c r="AG220" s="693"/>
    </row>
    <row r="221" spans="1:33" ht="120" x14ac:dyDescent="0.35">
      <c r="A221" s="76">
        <f t="shared" si="4"/>
        <v>201</v>
      </c>
      <c r="B221" s="77"/>
      <c r="C221" s="77" t="s">
        <v>119</v>
      </c>
      <c r="D221" s="78">
        <v>80101706</v>
      </c>
      <c r="E221" s="79" t="s">
        <v>363</v>
      </c>
      <c r="F221" s="77" t="s">
        <v>70</v>
      </c>
      <c r="G221" s="77">
        <v>1</v>
      </c>
      <c r="H221" s="77" t="s">
        <v>97</v>
      </c>
      <c r="I221" s="77">
        <v>11</v>
      </c>
      <c r="J221" s="77" t="s">
        <v>260</v>
      </c>
      <c r="K221" s="77" t="s">
        <v>136</v>
      </c>
      <c r="L221" s="77" t="s">
        <v>200</v>
      </c>
      <c r="M221" s="81">
        <v>49500000</v>
      </c>
      <c r="N221" s="81">
        <v>49500000</v>
      </c>
      <c r="O221" s="77" t="s">
        <v>75</v>
      </c>
      <c r="P221" s="77" t="s">
        <v>76</v>
      </c>
      <c r="Q221" s="77" t="s">
        <v>122</v>
      </c>
      <c r="S221" s="693"/>
      <c r="T221" s="693"/>
      <c r="U221" s="693"/>
      <c r="V221" s="693"/>
      <c r="W221" s="693"/>
      <c r="X221" s="693"/>
      <c r="Y221" s="693"/>
      <c r="Z221" s="693"/>
      <c r="AA221" s="693"/>
      <c r="AB221" s="693"/>
      <c r="AC221" s="693"/>
      <c r="AD221" s="693"/>
      <c r="AE221" s="693"/>
      <c r="AF221" s="693"/>
      <c r="AG221" s="693"/>
    </row>
    <row r="222" spans="1:33" ht="120" x14ac:dyDescent="0.35">
      <c r="A222" s="76">
        <f t="shared" si="4"/>
        <v>202</v>
      </c>
      <c r="B222" s="77"/>
      <c r="C222" s="77" t="s">
        <v>119</v>
      </c>
      <c r="D222" s="78">
        <v>80101706</v>
      </c>
      <c r="E222" s="79" t="s">
        <v>363</v>
      </c>
      <c r="F222" s="77" t="s">
        <v>70</v>
      </c>
      <c r="G222" s="77">
        <v>1</v>
      </c>
      <c r="H222" s="77" t="s">
        <v>97</v>
      </c>
      <c r="I222" s="77">
        <v>11</v>
      </c>
      <c r="J222" s="77" t="s">
        <v>260</v>
      </c>
      <c r="K222" s="77" t="s">
        <v>136</v>
      </c>
      <c r="L222" s="77" t="s">
        <v>200</v>
      </c>
      <c r="M222" s="81">
        <v>51750000</v>
      </c>
      <c r="N222" s="81">
        <v>51750000</v>
      </c>
      <c r="O222" s="77" t="s">
        <v>75</v>
      </c>
      <c r="P222" s="77" t="s">
        <v>76</v>
      </c>
      <c r="Q222" s="77" t="s">
        <v>122</v>
      </c>
      <c r="S222" s="693"/>
      <c r="T222" s="693"/>
      <c r="U222" s="693"/>
      <c r="V222" s="693"/>
      <c r="W222" s="693"/>
      <c r="X222" s="693"/>
      <c r="Y222" s="693"/>
      <c r="Z222" s="693"/>
      <c r="AA222" s="693"/>
      <c r="AB222" s="693"/>
      <c r="AC222" s="693"/>
      <c r="AD222" s="693"/>
      <c r="AE222" s="693"/>
      <c r="AF222" s="693"/>
      <c r="AG222" s="693"/>
    </row>
    <row r="223" spans="1:33" ht="120" x14ac:dyDescent="0.35">
      <c r="A223" s="76">
        <f t="shared" si="4"/>
        <v>203</v>
      </c>
      <c r="B223" s="77"/>
      <c r="C223" s="77" t="s">
        <v>119</v>
      </c>
      <c r="D223" s="78">
        <v>80101706</v>
      </c>
      <c r="E223" s="79" t="s">
        <v>363</v>
      </c>
      <c r="F223" s="77" t="s">
        <v>70</v>
      </c>
      <c r="G223" s="77">
        <v>1</v>
      </c>
      <c r="H223" s="77" t="s">
        <v>97</v>
      </c>
      <c r="I223" s="77">
        <v>11.2</v>
      </c>
      <c r="J223" s="77" t="s">
        <v>260</v>
      </c>
      <c r="K223" s="77" t="s">
        <v>136</v>
      </c>
      <c r="L223" s="77" t="s">
        <v>200</v>
      </c>
      <c r="M223" s="81">
        <v>80640000</v>
      </c>
      <c r="N223" s="81">
        <v>80640000</v>
      </c>
      <c r="O223" s="77" t="s">
        <v>75</v>
      </c>
      <c r="P223" s="77" t="s">
        <v>76</v>
      </c>
      <c r="Q223" s="77" t="s">
        <v>122</v>
      </c>
      <c r="S223" s="693"/>
      <c r="T223" s="693"/>
      <c r="U223" s="693"/>
      <c r="V223" s="693"/>
      <c r="W223" s="693"/>
      <c r="X223" s="693"/>
      <c r="Y223" s="693"/>
      <c r="Z223" s="693"/>
      <c r="AA223" s="693"/>
      <c r="AB223" s="693"/>
      <c r="AC223" s="693"/>
      <c r="AD223" s="693"/>
      <c r="AE223" s="693"/>
      <c r="AF223" s="693"/>
      <c r="AG223" s="693"/>
    </row>
    <row r="224" spans="1:33" ht="120" x14ac:dyDescent="0.35">
      <c r="A224" s="76">
        <f t="shared" si="4"/>
        <v>204</v>
      </c>
      <c r="B224" s="77"/>
      <c r="C224" s="77" t="s">
        <v>119</v>
      </c>
      <c r="D224" s="78">
        <v>80101706</v>
      </c>
      <c r="E224" s="79" t="s">
        <v>363</v>
      </c>
      <c r="F224" s="77" t="s">
        <v>70</v>
      </c>
      <c r="G224" s="77">
        <v>1</v>
      </c>
      <c r="H224" s="77" t="s">
        <v>97</v>
      </c>
      <c r="I224" s="77">
        <v>11</v>
      </c>
      <c r="J224" s="77" t="s">
        <v>260</v>
      </c>
      <c r="K224" s="77" t="s">
        <v>136</v>
      </c>
      <c r="L224" s="77" t="s">
        <v>200</v>
      </c>
      <c r="M224" s="81">
        <v>72600000</v>
      </c>
      <c r="N224" s="81">
        <v>72600000</v>
      </c>
      <c r="O224" s="77" t="s">
        <v>75</v>
      </c>
      <c r="P224" s="77" t="s">
        <v>76</v>
      </c>
      <c r="Q224" s="77" t="s">
        <v>122</v>
      </c>
      <c r="S224" s="693"/>
      <c r="T224" s="693"/>
      <c r="U224" s="693"/>
      <c r="V224" s="693"/>
      <c r="W224" s="693"/>
      <c r="X224" s="693"/>
      <c r="Y224" s="693"/>
      <c r="Z224" s="693"/>
      <c r="AA224" s="693"/>
      <c r="AB224" s="693"/>
      <c r="AC224" s="693"/>
      <c r="AD224" s="693"/>
      <c r="AE224" s="693"/>
      <c r="AF224" s="693"/>
      <c r="AG224" s="693"/>
    </row>
    <row r="225" spans="1:33" ht="120" x14ac:dyDescent="0.35">
      <c r="A225" s="76">
        <f t="shared" si="4"/>
        <v>205</v>
      </c>
      <c r="B225" s="77"/>
      <c r="C225" s="77" t="s">
        <v>119</v>
      </c>
      <c r="D225" s="78">
        <v>80101706</v>
      </c>
      <c r="E225" s="79" t="s">
        <v>363</v>
      </c>
      <c r="F225" s="77" t="s">
        <v>70</v>
      </c>
      <c r="G225" s="77">
        <v>1</v>
      </c>
      <c r="H225" s="77" t="s">
        <v>219</v>
      </c>
      <c r="I225" s="77">
        <v>8</v>
      </c>
      <c r="J225" s="77" t="s">
        <v>260</v>
      </c>
      <c r="K225" s="77" t="s">
        <v>136</v>
      </c>
      <c r="L225" s="77" t="s">
        <v>552</v>
      </c>
      <c r="M225" s="81">
        <v>36000000</v>
      </c>
      <c r="N225" s="81">
        <v>36000000</v>
      </c>
      <c r="O225" s="77" t="s">
        <v>75</v>
      </c>
      <c r="P225" s="77" t="s">
        <v>76</v>
      </c>
      <c r="Q225" s="77" t="s">
        <v>122</v>
      </c>
      <c r="S225" s="693"/>
      <c r="T225" s="693"/>
      <c r="U225" s="693"/>
      <c r="V225" s="693"/>
      <c r="W225" s="693"/>
      <c r="X225" s="693"/>
      <c r="Y225" s="693"/>
      <c r="Z225" s="693"/>
      <c r="AA225" s="693"/>
      <c r="AB225" s="693"/>
      <c r="AC225" s="693"/>
      <c r="AD225" s="693"/>
      <c r="AE225" s="693"/>
      <c r="AF225" s="693"/>
      <c r="AG225" s="693"/>
    </row>
    <row r="226" spans="1:33" ht="120" x14ac:dyDescent="0.35">
      <c r="A226" s="76">
        <f t="shared" si="4"/>
        <v>206</v>
      </c>
      <c r="B226" s="77"/>
      <c r="C226" s="77" t="s">
        <v>119</v>
      </c>
      <c r="D226" s="78">
        <v>80101706</v>
      </c>
      <c r="E226" s="79" t="s">
        <v>363</v>
      </c>
      <c r="F226" s="77" t="s">
        <v>70</v>
      </c>
      <c r="G226" s="77">
        <v>1</v>
      </c>
      <c r="H226" s="77" t="s">
        <v>97</v>
      </c>
      <c r="I226" s="77">
        <v>11</v>
      </c>
      <c r="J226" s="77" t="s">
        <v>260</v>
      </c>
      <c r="K226" s="77" t="s">
        <v>136</v>
      </c>
      <c r="L226" s="77" t="s">
        <v>552</v>
      </c>
      <c r="M226" s="81">
        <v>84150000</v>
      </c>
      <c r="N226" s="81">
        <v>84150000</v>
      </c>
      <c r="O226" s="77" t="s">
        <v>75</v>
      </c>
      <c r="P226" s="77" t="s">
        <v>76</v>
      </c>
      <c r="Q226" s="77" t="s">
        <v>122</v>
      </c>
      <c r="S226" s="693"/>
      <c r="T226" s="693"/>
      <c r="U226" s="693"/>
      <c r="V226" s="693"/>
      <c r="W226" s="693"/>
      <c r="X226" s="693"/>
      <c r="Y226" s="693"/>
      <c r="Z226" s="693"/>
      <c r="AA226" s="693"/>
      <c r="AB226" s="693"/>
      <c r="AC226" s="693"/>
      <c r="AD226" s="693"/>
      <c r="AE226" s="693"/>
      <c r="AF226" s="693"/>
      <c r="AG226" s="693"/>
    </row>
    <row r="227" spans="1:33" ht="120" x14ac:dyDescent="0.35">
      <c r="A227" s="76">
        <f t="shared" si="4"/>
        <v>207</v>
      </c>
      <c r="B227" s="77"/>
      <c r="C227" s="77" t="s">
        <v>119</v>
      </c>
      <c r="D227" s="78">
        <v>80101706</v>
      </c>
      <c r="E227" s="79" t="s">
        <v>363</v>
      </c>
      <c r="F227" s="77" t="s">
        <v>70</v>
      </c>
      <c r="G227" s="77">
        <v>1</v>
      </c>
      <c r="H227" s="77" t="s">
        <v>97</v>
      </c>
      <c r="I227" s="77">
        <v>11</v>
      </c>
      <c r="J227" s="77" t="s">
        <v>260</v>
      </c>
      <c r="K227" s="77" t="s">
        <v>136</v>
      </c>
      <c r="L227" s="77" t="s">
        <v>552</v>
      </c>
      <c r="M227" s="81">
        <v>72600000</v>
      </c>
      <c r="N227" s="81">
        <v>72600000</v>
      </c>
      <c r="O227" s="77" t="s">
        <v>75</v>
      </c>
      <c r="P227" s="77" t="s">
        <v>76</v>
      </c>
      <c r="Q227" s="77" t="s">
        <v>122</v>
      </c>
      <c r="S227" s="693"/>
      <c r="T227" s="693"/>
      <c r="U227" s="693"/>
      <c r="V227" s="693"/>
      <c r="W227" s="693"/>
      <c r="X227" s="693"/>
      <c r="Y227" s="693"/>
      <c r="Z227" s="693"/>
      <c r="AA227" s="693"/>
      <c r="AB227" s="693"/>
      <c r="AC227" s="693"/>
      <c r="AD227" s="693"/>
      <c r="AE227" s="693"/>
      <c r="AF227" s="693"/>
      <c r="AG227" s="693"/>
    </row>
    <row r="228" spans="1:33" ht="120" x14ac:dyDescent="0.35">
      <c r="A228" s="76">
        <f t="shared" si="4"/>
        <v>208</v>
      </c>
      <c r="B228" s="77"/>
      <c r="C228" s="77" t="s">
        <v>119</v>
      </c>
      <c r="D228" s="78">
        <v>80101706</v>
      </c>
      <c r="E228" s="79" t="s">
        <v>363</v>
      </c>
      <c r="F228" s="77" t="s">
        <v>70</v>
      </c>
      <c r="G228" s="77">
        <v>1</v>
      </c>
      <c r="H228" s="77" t="s">
        <v>97</v>
      </c>
      <c r="I228" s="77">
        <v>7</v>
      </c>
      <c r="J228" s="77" t="s">
        <v>260</v>
      </c>
      <c r="K228" s="77" t="s">
        <v>136</v>
      </c>
      <c r="L228" s="77" t="s">
        <v>296</v>
      </c>
      <c r="M228" s="81">
        <v>71400000</v>
      </c>
      <c r="N228" s="81">
        <v>71400000</v>
      </c>
      <c r="O228" s="77" t="s">
        <v>75</v>
      </c>
      <c r="P228" s="77" t="s">
        <v>76</v>
      </c>
      <c r="Q228" s="77" t="s">
        <v>122</v>
      </c>
      <c r="S228" s="693"/>
      <c r="T228" s="693"/>
      <c r="U228" s="693"/>
      <c r="V228" s="693"/>
      <c r="W228" s="693"/>
      <c r="X228" s="693"/>
      <c r="Y228" s="693"/>
      <c r="Z228" s="693"/>
      <c r="AA228" s="693"/>
      <c r="AB228" s="693"/>
      <c r="AC228" s="693"/>
      <c r="AD228" s="693"/>
      <c r="AE228" s="693"/>
      <c r="AF228" s="693"/>
      <c r="AG228" s="693"/>
    </row>
    <row r="229" spans="1:33" ht="120" x14ac:dyDescent="0.35">
      <c r="A229" s="76">
        <f t="shared" si="4"/>
        <v>209</v>
      </c>
      <c r="B229" s="77"/>
      <c r="C229" s="77" t="s">
        <v>119</v>
      </c>
      <c r="D229" s="78">
        <v>80101706</v>
      </c>
      <c r="E229" s="79" t="s">
        <v>363</v>
      </c>
      <c r="F229" s="77" t="s">
        <v>70</v>
      </c>
      <c r="G229" s="77">
        <v>1</v>
      </c>
      <c r="H229" s="77" t="s">
        <v>97</v>
      </c>
      <c r="I229" s="77">
        <v>11.5</v>
      </c>
      <c r="J229" s="77" t="s">
        <v>260</v>
      </c>
      <c r="K229" s="77" t="s">
        <v>136</v>
      </c>
      <c r="L229" s="77" t="s">
        <v>296</v>
      </c>
      <c r="M229" s="81">
        <v>94600000</v>
      </c>
      <c r="N229" s="81">
        <v>94600000</v>
      </c>
      <c r="O229" s="77" t="s">
        <v>75</v>
      </c>
      <c r="P229" s="77" t="s">
        <v>76</v>
      </c>
      <c r="Q229" s="77" t="s">
        <v>122</v>
      </c>
      <c r="S229" s="693"/>
      <c r="T229" s="693"/>
      <c r="U229" s="693"/>
      <c r="V229" s="693"/>
      <c r="W229" s="693"/>
      <c r="X229" s="693"/>
      <c r="Y229" s="693"/>
      <c r="Z229" s="693"/>
      <c r="AA229" s="693"/>
      <c r="AB229" s="693"/>
      <c r="AC229" s="693"/>
      <c r="AD229" s="693"/>
      <c r="AE229" s="693"/>
      <c r="AF229" s="693"/>
      <c r="AG229" s="693"/>
    </row>
    <row r="230" spans="1:33" ht="120" x14ac:dyDescent="0.35">
      <c r="A230" s="76">
        <f t="shared" si="4"/>
        <v>210</v>
      </c>
      <c r="B230" s="77"/>
      <c r="C230" s="77" t="s">
        <v>119</v>
      </c>
      <c r="D230" s="78">
        <v>80101706</v>
      </c>
      <c r="E230" s="79" t="s">
        <v>363</v>
      </c>
      <c r="F230" s="77" t="s">
        <v>70</v>
      </c>
      <c r="G230" s="77">
        <v>1</v>
      </c>
      <c r="H230" s="77" t="s">
        <v>97</v>
      </c>
      <c r="I230" s="77">
        <v>7</v>
      </c>
      <c r="J230" s="77" t="s">
        <v>260</v>
      </c>
      <c r="K230" s="77" t="s">
        <v>136</v>
      </c>
      <c r="L230" s="77" t="s">
        <v>296</v>
      </c>
      <c r="M230" s="81">
        <v>56700000</v>
      </c>
      <c r="N230" s="81">
        <v>56700000</v>
      </c>
      <c r="O230" s="77" t="s">
        <v>75</v>
      </c>
      <c r="P230" s="77" t="s">
        <v>76</v>
      </c>
      <c r="Q230" s="77" t="s">
        <v>122</v>
      </c>
      <c r="S230" s="693"/>
      <c r="T230" s="693"/>
      <c r="U230" s="693"/>
      <c r="V230" s="693"/>
      <c r="W230" s="693"/>
      <c r="X230" s="693"/>
      <c r="Y230" s="693"/>
      <c r="Z230" s="693"/>
      <c r="AA230" s="693"/>
      <c r="AB230" s="693"/>
      <c r="AC230" s="693"/>
      <c r="AD230" s="693"/>
      <c r="AE230" s="693"/>
      <c r="AF230" s="693"/>
      <c r="AG230" s="693"/>
    </row>
    <row r="231" spans="1:33" ht="120" x14ac:dyDescent="0.35">
      <c r="A231" s="76">
        <f t="shared" si="4"/>
        <v>211</v>
      </c>
      <c r="B231" s="77"/>
      <c r="C231" s="77" t="s">
        <v>119</v>
      </c>
      <c r="D231" s="78">
        <v>80101706</v>
      </c>
      <c r="E231" s="79" t="s">
        <v>363</v>
      </c>
      <c r="F231" s="77" t="s">
        <v>70</v>
      </c>
      <c r="G231" s="77">
        <v>1</v>
      </c>
      <c r="H231" s="77" t="s">
        <v>97</v>
      </c>
      <c r="I231" s="77">
        <v>7</v>
      </c>
      <c r="J231" s="77" t="s">
        <v>260</v>
      </c>
      <c r="K231" s="77" t="s">
        <v>136</v>
      </c>
      <c r="L231" s="77" t="s">
        <v>296</v>
      </c>
      <c r="M231" s="81">
        <v>42700000</v>
      </c>
      <c r="N231" s="81">
        <v>42700000</v>
      </c>
      <c r="O231" s="77" t="s">
        <v>75</v>
      </c>
      <c r="P231" s="77" t="s">
        <v>76</v>
      </c>
      <c r="Q231" s="77" t="s">
        <v>122</v>
      </c>
      <c r="S231" s="693"/>
      <c r="T231" s="693"/>
      <c r="U231" s="693"/>
      <c r="V231" s="693"/>
      <c r="W231" s="693"/>
      <c r="X231" s="693"/>
      <c r="Y231" s="693"/>
      <c r="Z231" s="693"/>
      <c r="AA231" s="693"/>
      <c r="AB231" s="693"/>
      <c r="AC231" s="693"/>
      <c r="AD231" s="693"/>
      <c r="AE231" s="693"/>
      <c r="AF231" s="693"/>
      <c r="AG231" s="693"/>
    </row>
    <row r="232" spans="1:33" ht="120" x14ac:dyDescent="0.35">
      <c r="A232" s="76">
        <f t="shared" si="4"/>
        <v>212</v>
      </c>
      <c r="B232" s="77"/>
      <c r="C232" s="77" t="s">
        <v>119</v>
      </c>
      <c r="D232" s="78">
        <v>80101706</v>
      </c>
      <c r="E232" s="79" t="s">
        <v>363</v>
      </c>
      <c r="F232" s="77" t="s">
        <v>70</v>
      </c>
      <c r="G232" s="77">
        <v>1</v>
      </c>
      <c r="H232" s="77" t="s">
        <v>97</v>
      </c>
      <c r="I232" s="77">
        <v>7</v>
      </c>
      <c r="J232" s="77" t="s">
        <v>260</v>
      </c>
      <c r="K232" s="77" t="s">
        <v>136</v>
      </c>
      <c r="L232" s="77" t="s">
        <v>296</v>
      </c>
      <c r="M232" s="81">
        <v>42700000</v>
      </c>
      <c r="N232" s="81">
        <v>42700000</v>
      </c>
      <c r="O232" s="77" t="s">
        <v>75</v>
      </c>
      <c r="P232" s="77" t="s">
        <v>76</v>
      </c>
      <c r="Q232" s="77" t="s">
        <v>122</v>
      </c>
      <c r="S232" s="693"/>
      <c r="T232" s="693"/>
      <c r="U232" s="693"/>
      <c r="V232" s="693"/>
      <c r="W232" s="693"/>
      <c r="X232" s="693"/>
      <c r="Y232" s="693"/>
      <c r="Z232" s="693"/>
      <c r="AA232" s="693"/>
      <c r="AB232" s="693"/>
      <c r="AC232" s="693"/>
      <c r="AD232" s="693"/>
      <c r="AE232" s="693"/>
      <c r="AF232" s="693"/>
      <c r="AG232" s="693"/>
    </row>
    <row r="233" spans="1:33" ht="120" x14ac:dyDescent="0.35">
      <c r="A233" s="76">
        <f t="shared" si="4"/>
        <v>213</v>
      </c>
      <c r="B233" s="77"/>
      <c r="C233" s="77" t="s">
        <v>119</v>
      </c>
      <c r="D233" s="78">
        <v>80101706</v>
      </c>
      <c r="E233" s="79" t="s">
        <v>363</v>
      </c>
      <c r="F233" s="77" t="s">
        <v>70</v>
      </c>
      <c r="G233" s="77">
        <v>1</v>
      </c>
      <c r="H233" s="77" t="s">
        <v>97</v>
      </c>
      <c r="I233" s="77">
        <v>7</v>
      </c>
      <c r="J233" s="77" t="s">
        <v>260</v>
      </c>
      <c r="K233" s="77" t="s">
        <v>136</v>
      </c>
      <c r="L233" s="77" t="s">
        <v>296</v>
      </c>
      <c r="M233" s="81">
        <v>42700000</v>
      </c>
      <c r="N233" s="81">
        <v>42700000</v>
      </c>
      <c r="O233" s="77" t="s">
        <v>75</v>
      </c>
      <c r="P233" s="77" t="s">
        <v>76</v>
      </c>
      <c r="Q233" s="77" t="s">
        <v>122</v>
      </c>
      <c r="S233" s="693"/>
      <c r="T233" s="693"/>
      <c r="U233" s="693"/>
      <c r="V233" s="693"/>
      <c r="W233" s="693"/>
      <c r="X233" s="693"/>
      <c r="Y233" s="693"/>
      <c r="Z233" s="693"/>
      <c r="AA233" s="693"/>
      <c r="AB233" s="693"/>
      <c r="AC233" s="693"/>
      <c r="AD233" s="693"/>
      <c r="AE233" s="693"/>
      <c r="AF233" s="693"/>
      <c r="AG233" s="693"/>
    </row>
    <row r="234" spans="1:33" ht="120" x14ac:dyDescent="0.35">
      <c r="A234" s="76">
        <f t="shared" si="4"/>
        <v>214</v>
      </c>
      <c r="B234" s="77"/>
      <c r="C234" s="77" t="s">
        <v>119</v>
      </c>
      <c r="D234" s="78">
        <v>80101706</v>
      </c>
      <c r="E234" s="79" t="s">
        <v>363</v>
      </c>
      <c r="F234" s="77" t="s">
        <v>70</v>
      </c>
      <c r="G234" s="77">
        <v>1</v>
      </c>
      <c r="H234" s="77" t="s">
        <v>97</v>
      </c>
      <c r="I234" s="77">
        <v>7</v>
      </c>
      <c r="J234" s="77" t="s">
        <v>260</v>
      </c>
      <c r="K234" s="77" t="s">
        <v>136</v>
      </c>
      <c r="L234" s="77" t="s">
        <v>296</v>
      </c>
      <c r="M234" s="81">
        <v>42700000</v>
      </c>
      <c r="N234" s="81">
        <v>42700000</v>
      </c>
      <c r="O234" s="77" t="s">
        <v>75</v>
      </c>
      <c r="P234" s="77" t="s">
        <v>76</v>
      </c>
      <c r="Q234" s="77" t="s">
        <v>122</v>
      </c>
      <c r="S234" s="693"/>
      <c r="T234" s="693"/>
      <c r="U234" s="693"/>
      <c r="V234" s="693"/>
      <c r="W234" s="693"/>
      <c r="X234" s="693"/>
      <c r="Y234" s="693"/>
      <c r="Z234" s="693"/>
      <c r="AA234" s="693"/>
      <c r="AB234" s="693"/>
      <c r="AC234" s="693"/>
      <c r="AD234" s="693"/>
      <c r="AE234" s="693"/>
      <c r="AF234" s="693"/>
      <c r="AG234" s="693"/>
    </row>
    <row r="235" spans="1:33" ht="120" x14ac:dyDescent="0.35">
      <c r="A235" s="76">
        <f t="shared" si="4"/>
        <v>215</v>
      </c>
      <c r="B235" s="77"/>
      <c r="C235" s="77" t="s">
        <v>119</v>
      </c>
      <c r="D235" s="78">
        <v>80101706</v>
      </c>
      <c r="E235" s="79" t="s">
        <v>363</v>
      </c>
      <c r="F235" s="77" t="s">
        <v>70</v>
      </c>
      <c r="G235" s="77">
        <v>1</v>
      </c>
      <c r="H235" s="77" t="s">
        <v>97</v>
      </c>
      <c r="I235" s="77">
        <v>7</v>
      </c>
      <c r="J235" s="77" t="s">
        <v>260</v>
      </c>
      <c r="K235" s="77" t="s">
        <v>136</v>
      </c>
      <c r="L235" s="77" t="s">
        <v>296</v>
      </c>
      <c r="M235" s="81">
        <v>42700000</v>
      </c>
      <c r="N235" s="81">
        <v>42700000</v>
      </c>
      <c r="O235" s="77" t="s">
        <v>75</v>
      </c>
      <c r="P235" s="77" t="s">
        <v>76</v>
      </c>
      <c r="Q235" s="77" t="s">
        <v>122</v>
      </c>
      <c r="S235" s="693"/>
      <c r="T235" s="693"/>
      <c r="U235" s="693"/>
      <c r="V235" s="693"/>
      <c r="W235" s="693"/>
      <c r="X235" s="693"/>
      <c r="Y235" s="693"/>
      <c r="Z235" s="693"/>
      <c r="AA235" s="693"/>
      <c r="AB235" s="693"/>
      <c r="AC235" s="693"/>
      <c r="AD235" s="693"/>
      <c r="AE235" s="693"/>
      <c r="AF235" s="693"/>
      <c r="AG235" s="693"/>
    </row>
    <row r="236" spans="1:33" ht="120" x14ac:dyDescent="0.35">
      <c r="A236" s="76">
        <f t="shared" si="4"/>
        <v>216</v>
      </c>
      <c r="B236" s="77"/>
      <c r="C236" s="77" t="s">
        <v>119</v>
      </c>
      <c r="D236" s="78">
        <v>80101706</v>
      </c>
      <c r="E236" s="79" t="s">
        <v>363</v>
      </c>
      <c r="F236" s="77" t="s">
        <v>70</v>
      </c>
      <c r="G236" s="77">
        <v>1</v>
      </c>
      <c r="H236" s="77" t="s">
        <v>97</v>
      </c>
      <c r="I236" s="77">
        <v>7</v>
      </c>
      <c r="J236" s="77" t="s">
        <v>260</v>
      </c>
      <c r="K236" s="77" t="s">
        <v>136</v>
      </c>
      <c r="L236" s="77" t="s">
        <v>296</v>
      </c>
      <c r="M236" s="81">
        <v>42700000</v>
      </c>
      <c r="N236" s="81">
        <v>42700000</v>
      </c>
      <c r="O236" s="77" t="s">
        <v>75</v>
      </c>
      <c r="P236" s="77" t="s">
        <v>76</v>
      </c>
      <c r="Q236" s="77" t="s">
        <v>122</v>
      </c>
      <c r="S236" s="693"/>
      <c r="T236" s="693"/>
      <c r="U236" s="693"/>
      <c r="V236" s="693"/>
      <c r="W236" s="693"/>
      <c r="X236" s="693"/>
      <c r="Y236" s="693"/>
      <c r="Z236" s="693"/>
      <c r="AA236" s="693"/>
      <c r="AB236" s="693"/>
      <c r="AC236" s="693"/>
      <c r="AD236" s="693"/>
      <c r="AE236" s="693"/>
      <c r="AF236" s="693"/>
      <c r="AG236" s="693"/>
    </row>
    <row r="237" spans="1:33" ht="120" x14ac:dyDescent="0.35">
      <c r="A237" s="76">
        <f t="shared" si="4"/>
        <v>217</v>
      </c>
      <c r="B237" s="77"/>
      <c r="C237" s="77" t="s">
        <v>119</v>
      </c>
      <c r="D237" s="78">
        <v>80101706</v>
      </c>
      <c r="E237" s="79" t="s">
        <v>363</v>
      </c>
      <c r="F237" s="77" t="s">
        <v>70</v>
      </c>
      <c r="G237" s="77">
        <v>1</v>
      </c>
      <c r="H237" s="77" t="s">
        <v>97</v>
      </c>
      <c r="I237" s="77">
        <v>7</v>
      </c>
      <c r="J237" s="77" t="s">
        <v>260</v>
      </c>
      <c r="K237" s="77" t="s">
        <v>136</v>
      </c>
      <c r="L237" s="77" t="s">
        <v>324</v>
      </c>
      <c r="M237" s="81">
        <v>23100000</v>
      </c>
      <c r="N237" s="81">
        <v>23100000</v>
      </c>
      <c r="O237" s="77" t="s">
        <v>75</v>
      </c>
      <c r="P237" s="77" t="s">
        <v>76</v>
      </c>
      <c r="Q237" s="77" t="s">
        <v>122</v>
      </c>
      <c r="S237" s="693"/>
      <c r="T237" s="693"/>
      <c r="U237" s="693"/>
      <c r="V237" s="693"/>
      <c r="W237" s="693"/>
      <c r="X237" s="693"/>
      <c r="Y237" s="693"/>
      <c r="Z237" s="693"/>
      <c r="AA237" s="693"/>
      <c r="AB237" s="693"/>
      <c r="AC237" s="693"/>
      <c r="AD237" s="693"/>
      <c r="AE237" s="693"/>
      <c r="AF237" s="693"/>
      <c r="AG237" s="693"/>
    </row>
    <row r="238" spans="1:33" ht="120" x14ac:dyDescent="0.35">
      <c r="A238" s="76">
        <f t="shared" si="4"/>
        <v>218</v>
      </c>
      <c r="B238" s="77"/>
      <c r="C238" s="77" t="s">
        <v>119</v>
      </c>
      <c r="D238" s="78">
        <v>80101706</v>
      </c>
      <c r="E238" s="79" t="s">
        <v>363</v>
      </c>
      <c r="F238" s="77" t="s">
        <v>70</v>
      </c>
      <c r="G238" s="77">
        <v>1</v>
      </c>
      <c r="H238" s="77" t="s">
        <v>97</v>
      </c>
      <c r="I238" s="77">
        <v>6</v>
      </c>
      <c r="J238" s="77" t="s">
        <v>260</v>
      </c>
      <c r="K238" s="77" t="s">
        <v>136</v>
      </c>
      <c r="L238" s="77" t="s">
        <v>324</v>
      </c>
      <c r="M238" s="81">
        <v>36600000</v>
      </c>
      <c r="N238" s="81">
        <v>36600000</v>
      </c>
      <c r="O238" s="77" t="s">
        <v>75</v>
      </c>
      <c r="P238" s="77" t="s">
        <v>76</v>
      </c>
      <c r="Q238" s="77" t="s">
        <v>122</v>
      </c>
      <c r="S238" s="693"/>
      <c r="T238" s="693"/>
      <c r="U238" s="693"/>
      <c r="V238" s="693"/>
      <c r="W238" s="693"/>
      <c r="X238" s="693"/>
      <c r="Y238" s="693"/>
      <c r="Z238" s="693"/>
      <c r="AA238" s="693"/>
      <c r="AB238" s="693"/>
      <c r="AC238" s="693"/>
      <c r="AD238" s="693"/>
      <c r="AE238" s="693"/>
      <c r="AF238" s="693"/>
      <c r="AG238" s="693"/>
    </row>
    <row r="239" spans="1:33" ht="120" x14ac:dyDescent="0.35">
      <c r="A239" s="76">
        <f t="shared" si="4"/>
        <v>219</v>
      </c>
      <c r="B239" s="77"/>
      <c r="C239" s="77" t="s">
        <v>119</v>
      </c>
      <c r="D239" s="78">
        <v>80101706</v>
      </c>
      <c r="E239" s="79" t="s">
        <v>363</v>
      </c>
      <c r="F239" s="77" t="s">
        <v>70</v>
      </c>
      <c r="G239" s="77">
        <v>1</v>
      </c>
      <c r="H239" s="77" t="s">
        <v>97</v>
      </c>
      <c r="I239" s="77">
        <v>7</v>
      </c>
      <c r="J239" s="77" t="s">
        <v>260</v>
      </c>
      <c r="K239" s="77" t="s">
        <v>136</v>
      </c>
      <c r="L239" s="77" t="s">
        <v>324</v>
      </c>
      <c r="M239" s="81">
        <v>42700000</v>
      </c>
      <c r="N239" s="81">
        <v>42700000</v>
      </c>
      <c r="O239" s="77" t="s">
        <v>75</v>
      </c>
      <c r="P239" s="77" t="s">
        <v>76</v>
      </c>
      <c r="Q239" s="77" t="s">
        <v>122</v>
      </c>
      <c r="S239" s="693"/>
      <c r="T239" s="693"/>
      <c r="U239" s="693"/>
      <c r="V239" s="693"/>
      <c r="W239" s="693"/>
      <c r="X239" s="693"/>
      <c r="Y239" s="693"/>
      <c r="Z239" s="693"/>
      <c r="AA239" s="693"/>
      <c r="AB239" s="693"/>
      <c r="AC239" s="693"/>
      <c r="AD239" s="693"/>
      <c r="AE239" s="693"/>
      <c r="AF239" s="693"/>
      <c r="AG239" s="693"/>
    </row>
    <row r="240" spans="1:33" ht="120" x14ac:dyDescent="0.35">
      <c r="A240" s="76">
        <f t="shared" si="4"/>
        <v>220</v>
      </c>
      <c r="B240" s="77"/>
      <c r="C240" s="77" t="s">
        <v>119</v>
      </c>
      <c r="D240" s="78">
        <v>80101706</v>
      </c>
      <c r="E240" s="79" t="s">
        <v>363</v>
      </c>
      <c r="F240" s="77" t="s">
        <v>70</v>
      </c>
      <c r="G240" s="77">
        <v>1</v>
      </c>
      <c r="H240" s="77" t="s">
        <v>97</v>
      </c>
      <c r="I240" s="77">
        <v>11.5</v>
      </c>
      <c r="J240" s="77" t="s">
        <v>260</v>
      </c>
      <c r="K240" s="77" t="s">
        <v>136</v>
      </c>
      <c r="L240" s="77" t="s">
        <v>296</v>
      </c>
      <c r="M240" s="81">
        <v>67100000</v>
      </c>
      <c r="N240" s="81">
        <v>67100000</v>
      </c>
      <c r="O240" s="77" t="s">
        <v>75</v>
      </c>
      <c r="P240" s="77" t="s">
        <v>76</v>
      </c>
      <c r="Q240" s="77" t="s">
        <v>122</v>
      </c>
      <c r="S240" s="693"/>
      <c r="T240" s="693"/>
      <c r="U240" s="693"/>
      <c r="V240" s="693"/>
      <c r="W240" s="693"/>
      <c r="X240" s="693"/>
      <c r="Y240" s="693"/>
      <c r="Z240" s="693"/>
      <c r="AA240" s="693"/>
      <c r="AB240" s="693"/>
      <c r="AC240" s="693"/>
      <c r="AD240" s="693"/>
      <c r="AE240" s="693"/>
      <c r="AF240" s="693"/>
      <c r="AG240" s="693"/>
    </row>
    <row r="241" spans="1:33" ht="120" x14ac:dyDescent="0.35">
      <c r="A241" s="76">
        <f t="shared" si="4"/>
        <v>221</v>
      </c>
      <c r="B241" s="77"/>
      <c r="C241" s="77" t="s">
        <v>119</v>
      </c>
      <c r="D241" s="78">
        <v>80101706</v>
      </c>
      <c r="E241" s="79" t="s">
        <v>363</v>
      </c>
      <c r="F241" s="77" t="s">
        <v>70</v>
      </c>
      <c r="G241" s="77">
        <v>1</v>
      </c>
      <c r="H241" s="77" t="s">
        <v>84</v>
      </c>
      <c r="I241" s="77">
        <v>4</v>
      </c>
      <c r="J241" s="77" t="s">
        <v>260</v>
      </c>
      <c r="K241" s="77" t="s">
        <v>136</v>
      </c>
      <c r="L241" s="77" t="s">
        <v>552</v>
      </c>
      <c r="M241" s="81">
        <v>36800000</v>
      </c>
      <c r="N241" s="81">
        <v>36800000</v>
      </c>
      <c r="O241" s="77" t="s">
        <v>75</v>
      </c>
      <c r="P241" s="77" t="s">
        <v>76</v>
      </c>
      <c r="Q241" s="77" t="s">
        <v>122</v>
      </c>
      <c r="S241" s="693"/>
      <c r="T241" s="693"/>
      <c r="U241" s="693"/>
      <c r="V241" s="693"/>
      <c r="W241" s="693"/>
      <c r="X241" s="693"/>
      <c r="Y241" s="693"/>
      <c r="Z241" s="693"/>
      <c r="AA241" s="693"/>
      <c r="AB241" s="693"/>
      <c r="AC241" s="693"/>
      <c r="AD241" s="693"/>
      <c r="AE241" s="693"/>
      <c r="AF241" s="693"/>
      <c r="AG241" s="693"/>
    </row>
    <row r="242" spans="1:33" ht="120" x14ac:dyDescent="0.35">
      <c r="A242" s="76">
        <f t="shared" si="4"/>
        <v>222</v>
      </c>
      <c r="B242" s="77"/>
      <c r="C242" s="77" t="s">
        <v>364</v>
      </c>
      <c r="D242" s="78">
        <v>80101706</v>
      </c>
      <c r="E242" s="79" t="s">
        <v>365</v>
      </c>
      <c r="F242" s="77" t="s">
        <v>70</v>
      </c>
      <c r="G242" s="77">
        <v>1</v>
      </c>
      <c r="H242" s="77" t="s">
        <v>97</v>
      </c>
      <c r="I242" s="77">
        <v>11.5</v>
      </c>
      <c r="J242" s="77" t="s">
        <v>260</v>
      </c>
      <c r="K242" s="77" t="s">
        <v>73</v>
      </c>
      <c r="L242" s="77" t="s">
        <v>171</v>
      </c>
      <c r="M242" s="81">
        <v>28750000</v>
      </c>
      <c r="N242" s="81">
        <v>28750000</v>
      </c>
      <c r="O242" s="77" t="s">
        <v>75</v>
      </c>
      <c r="P242" s="77" t="s">
        <v>76</v>
      </c>
      <c r="Q242" s="77" t="s">
        <v>366</v>
      </c>
      <c r="S242" s="783" t="s">
        <v>579</v>
      </c>
      <c r="T242" s="783" t="s">
        <v>580</v>
      </c>
      <c r="U242" s="784">
        <v>43476</v>
      </c>
      <c r="V242" s="785" t="s">
        <v>581</v>
      </c>
      <c r="W242" s="786" t="s">
        <v>568</v>
      </c>
      <c r="X242" s="793">
        <v>28750000</v>
      </c>
      <c r="Y242" s="788">
        <v>0</v>
      </c>
      <c r="Z242" s="787">
        <v>28750000</v>
      </c>
      <c r="AA242" s="789" t="s">
        <v>582</v>
      </c>
      <c r="AB242" s="790">
        <v>4319</v>
      </c>
      <c r="AC242" s="789" t="s">
        <v>570</v>
      </c>
      <c r="AD242" s="791">
        <v>43476</v>
      </c>
      <c r="AE242" s="791">
        <v>43824</v>
      </c>
      <c r="AF242" s="790" t="s">
        <v>583</v>
      </c>
      <c r="AG242" s="792" t="s">
        <v>584</v>
      </c>
    </row>
    <row r="243" spans="1:33" ht="150" x14ac:dyDescent="0.35">
      <c r="A243" s="76">
        <f t="shared" si="4"/>
        <v>223</v>
      </c>
      <c r="B243" s="77"/>
      <c r="C243" s="77" t="s">
        <v>342</v>
      </c>
      <c r="D243" s="78">
        <v>80101706</v>
      </c>
      <c r="E243" s="79" t="s">
        <v>343</v>
      </c>
      <c r="F243" s="77" t="s">
        <v>70</v>
      </c>
      <c r="G243" s="77">
        <v>1</v>
      </c>
      <c r="H243" s="77" t="s">
        <v>97</v>
      </c>
      <c r="I243" s="77">
        <v>11</v>
      </c>
      <c r="J243" s="77" t="s">
        <v>260</v>
      </c>
      <c r="K243" s="77" t="s">
        <v>136</v>
      </c>
      <c r="L243" s="77" t="s">
        <v>324</v>
      </c>
      <c r="M243" s="81">
        <v>96250000</v>
      </c>
      <c r="N243" s="81">
        <v>96250000</v>
      </c>
      <c r="O243" s="77" t="s">
        <v>75</v>
      </c>
      <c r="P243" s="77" t="s">
        <v>76</v>
      </c>
      <c r="Q243" s="77" t="s">
        <v>344</v>
      </c>
      <c r="S243" s="693"/>
      <c r="T243" s="693"/>
      <c r="U243" s="693"/>
      <c r="V243" s="693"/>
      <c r="W243" s="693"/>
      <c r="X243" s="693"/>
      <c r="Y243" s="693"/>
      <c r="Z243" s="693"/>
      <c r="AA243" s="693"/>
      <c r="AB243" s="693"/>
      <c r="AC243" s="693"/>
      <c r="AD243" s="693"/>
      <c r="AE243" s="693"/>
      <c r="AF243" s="693"/>
      <c r="AG243" s="693"/>
    </row>
    <row r="244" spans="1:33" ht="150" x14ac:dyDescent="0.35">
      <c r="A244" s="76">
        <f t="shared" si="4"/>
        <v>224</v>
      </c>
      <c r="B244" s="77"/>
      <c r="C244" s="77" t="s">
        <v>342</v>
      </c>
      <c r="D244" s="78">
        <v>80101706</v>
      </c>
      <c r="E244" s="79" t="s">
        <v>343</v>
      </c>
      <c r="F244" s="77" t="s">
        <v>70</v>
      </c>
      <c r="G244" s="77">
        <v>1</v>
      </c>
      <c r="H244" s="77" t="s">
        <v>97</v>
      </c>
      <c r="I244" s="77">
        <v>11.5</v>
      </c>
      <c r="J244" s="77" t="s">
        <v>260</v>
      </c>
      <c r="K244" s="77" t="s">
        <v>136</v>
      </c>
      <c r="L244" s="77" t="s">
        <v>296</v>
      </c>
      <c r="M244" s="81">
        <v>100625000</v>
      </c>
      <c r="N244" s="81">
        <v>100625000</v>
      </c>
      <c r="O244" s="77" t="s">
        <v>75</v>
      </c>
      <c r="P244" s="77" t="s">
        <v>76</v>
      </c>
      <c r="Q244" s="77" t="s">
        <v>344</v>
      </c>
      <c r="S244" s="783" t="s">
        <v>589</v>
      </c>
      <c r="T244" s="783" t="s">
        <v>590</v>
      </c>
      <c r="U244" s="784">
        <v>43476</v>
      </c>
      <c r="V244" s="785" t="s">
        <v>591</v>
      </c>
      <c r="W244" s="786" t="s">
        <v>568</v>
      </c>
      <c r="X244" s="793">
        <v>100625000</v>
      </c>
      <c r="Y244" s="788">
        <v>0</v>
      </c>
      <c r="Z244" s="787">
        <v>100625000</v>
      </c>
      <c r="AA244" s="789" t="s">
        <v>592</v>
      </c>
      <c r="AB244" s="790">
        <v>2819</v>
      </c>
      <c r="AC244" s="789" t="s">
        <v>570</v>
      </c>
      <c r="AD244" s="791">
        <v>43476</v>
      </c>
      <c r="AE244" s="791">
        <v>43824</v>
      </c>
      <c r="AF244" s="790" t="s">
        <v>593</v>
      </c>
      <c r="AG244" s="792" t="s">
        <v>594</v>
      </c>
    </row>
    <row r="245" spans="1:33" ht="150" x14ac:dyDescent="0.35">
      <c r="A245" s="76">
        <f t="shared" si="4"/>
        <v>225</v>
      </c>
      <c r="B245" s="77"/>
      <c r="C245" s="77" t="s">
        <v>342</v>
      </c>
      <c r="D245" s="78">
        <v>80101706</v>
      </c>
      <c r="E245" s="79" t="s">
        <v>343</v>
      </c>
      <c r="F245" s="77" t="s">
        <v>70</v>
      </c>
      <c r="G245" s="77">
        <v>1</v>
      </c>
      <c r="H245" s="77" t="s">
        <v>97</v>
      </c>
      <c r="I245" s="77">
        <v>11.5</v>
      </c>
      <c r="J245" s="77" t="s">
        <v>260</v>
      </c>
      <c r="K245" s="77" t="s">
        <v>136</v>
      </c>
      <c r="L245" s="77" t="s">
        <v>296</v>
      </c>
      <c r="M245" s="81">
        <v>31050000</v>
      </c>
      <c r="N245" s="81">
        <v>31050000</v>
      </c>
      <c r="O245" s="77" t="s">
        <v>75</v>
      </c>
      <c r="P245" s="77" t="s">
        <v>76</v>
      </c>
      <c r="Q245" s="77" t="s">
        <v>344</v>
      </c>
      <c r="S245" s="783" t="s">
        <v>595</v>
      </c>
      <c r="T245" s="783" t="s">
        <v>596</v>
      </c>
      <c r="U245" s="784">
        <v>43476</v>
      </c>
      <c r="V245" s="785" t="s">
        <v>597</v>
      </c>
      <c r="W245" s="786" t="s">
        <v>568</v>
      </c>
      <c r="X245" s="793">
        <v>31050000</v>
      </c>
      <c r="Y245" s="788">
        <v>0</v>
      </c>
      <c r="Z245" s="787">
        <v>31050000</v>
      </c>
      <c r="AA245" s="789" t="s">
        <v>598</v>
      </c>
      <c r="AB245" s="790">
        <v>2719</v>
      </c>
      <c r="AC245" s="789" t="s">
        <v>570</v>
      </c>
      <c r="AD245" s="791">
        <v>43476</v>
      </c>
      <c r="AE245" s="791">
        <v>43824</v>
      </c>
      <c r="AF245" s="794"/>
      <c r="AG245" s="794"/>
    </row>
    <row r="246" spans="1:33" ht="150" x14ac:dyDescent="0.35">
      <c r="A246" s="76">
        <f t="shared" si="4"/>
        <v>226</v>
      </c>
      <c r="B246" s="77"/>
      <c r="C246" s="77" t="s">
        <v>342</v>
      </c>
      <c r="D246" s="78">
        <v>80101706</v>
      </c>
      <c r="E246" s="79" t="s">
        <v>343</v>
      </c>
      <c r="F246" s="77" t="s">
        <v>70</v>
      </c>
      <c r="G246" s="77">
        <v>1</v>
      </c>
      <c r="H246" s="77" t="s">
        <v>97</v>
      </c>
      <c r="I246" s="77">
        <v>11</v>
      </c>
      <c r="J246" s="77" t="s">
        <v>260</v>
      </c>
      <c r="K246" s="77" t="s">
        <v>136</v>
      </c>
      <c r="L246" s="77" t="s">
        <v>296</v>
      </c>
      <c r="M246" s="81">
        <v>132000000</v>
      </c>
      <c r="N246" s="81">
        <v>132000000</v>
      </c>
      <c r="O246" s="77" t="s">
        <v>75</v>
      </c>
      <c r="P246" s="77" t="s">
        <v>76</v>
      </c>
      <c r="Q246" s="77" t="s">
        <v>344</v>
      </c>
      <c r="S246" s="693"/>
      <c r="T246" s="693"/>
      <c r="U246" s="693"/>
      <c r="V246" s="693"/>
      <c r="W246" s="693"/>
      <c r="X246" s="693"/>
      <c r="Y246" s="693"/>
      <c r="Z246" s="693"/>
      <c r="AA246" s="693"/>
      <c r="AB246" s="693"/>
      <c r="AC246" s="693"/>
      <c r="AD246" s="693"/>
      <c r="AE246" s="693"/>
      <c r="AF246" s="693"/>
      <c r="AG246" s="693"/>
    </row>
    <row r="247" spans="1:33" ht="120" x14ac:dyDescent="0.35">
      <c r="A247" s="76">
        <f t="shared" ref="A247" si="5">+A246+1</f>
        <v>227</v>
      </c>
      <c r="B247" s="77"/>
      <c r="C247" s="77" t="s">
        <v>326</v>
      </c>
      <c r="D247" s="78">
        <v>80101706</v>
      </c>
      <c r="E247" s="79" t="s">
        <v>327</v>
      </c>
      <c r="F247" s="77" t="s">
        <v>70</v>
      </c>
      <c r="G247" s="77">
        <v>1</v>
      </c>
      <c r="H247" s="77" t="s">
        <v>86</v>
      </c>
      <c r="I247" s="77">
        <v>4</v>
      </c>
      <c r="J247" s="77" t="s">
        <v>260</v>
      </c>
      <c r="K247" s="77" t="s">
        <v>136</v>
      </c>
      <c r="L247" s="77" t="s">
        <v>324</v>
      </c>
      <c r="M247" s="81">
        <v>33200000</v>
      </c>
      <c r="N247" s="81">
        <v>33200000</v>
      </c>
      <c r="O247" s="77" t="s">
        <v>75</v>
      </c>
      <c r="P247" s="77" t="s">
        <v>76</v>
      </c>
      <c r="Q247" s="77" t="s">
        <v>328</v>
      </c>
      <c r="S247" s="693"/>
      <c r="T247" s="693"/>
      <c r="U247" s="693"/>
      <c r="V247" s="693"/>
      <c r="W247" s="693"/>
      <c r="X247" s="693"/>
      <c r="Y247" s="693"/>
      <c r="Z247" s="693"/>
      <c r="AA247" s="693"/>
      <c r="AB247" s="693"/>
      <c r="AC247" s="693"/>
      <c r="AD247" s="693"/>
      <c r="AE247" s="693"/>
      <c r="AF247" s="693"/>
      <c r="AG247" s="693"/>
    </row>
    <row r="248" spans="1:33" ht="120" x14ac:dyDescent="0.35">
      <c r="A248" s="76">
        <v>228</v>
      </c>
      <c r="B248" s="781"/>
      <c r="C248" s="77" t="s">
        <v>68</v>
      </c>
      <c r="D248" s="78">
        <v>92101501</v>
      </c>
      <c r="E248" s="79" t="s">
        <v>367</v>
      </c>
      <c r="F248" s="77" t="s">
        <v>70</v>
      </c>
      <c r="G248" s="77">
        <v>1</v>
      </c>
      <c r="H248" s="77" t="s">
        <v>368</v>
      </c>
      <c r="I248" s="77" t="s">
        <v>369</v>
      </c>
      <c r="J248" s="77" t="s">
        <v>560</v>
      </c>
      <c r="K248" s="77" t="s">
        <v>73</v>
      </c>
      <c r="L248" s="77" t="s">
        <v>370</v>
      </c>
      <c r="M248" s="81">
        <v>248260000</v>
      </c>
      <c r="N248" s="81">
        <v>17000000</v>
      </c>
      <c r="O248" s="77" t="s">
        <v>90</v>
      </c>
      <c r="P248" s="77" t="s">
        <v>91</v>
      </c>
      <c r="Q248" s="77" t="s">
        <v>77</v>
      </c>
      <c r="S248" s="693"/>
      <c r="T248" s="693"/>
      <c r="U248" s="693"/>
      <c r="V248" s="693"/>
      <c r="W248" s="693"/>
      <c r="X248" s="693"/>
      <c r="Y248" s="693"/>
      <c r="Z248" s="693"/>
      <c r="AA248" s="693"/>
      <c r="AB248" s="693"/>
      <c r="AC248" s="693"/>
      <c r="AD248" s="693"/>
      <c r="AE248" s="693"/>
      <c r="AF248" s="693"/>
      <c r="AG248" s="693"/>
    </row>
    <row r="249" spans="1:33" ht="120" x14ac:dyDescent="0.35">
      <c r="A249" s="76">
        <v>229</v>
      </c>
      <c r="B249" s="781"/>
      <c r="C249" s="77" t="s">
        <v>68</v>
      </c>
      <c r="D249" s="78" t="s">
        <v>132</v>
      </c>
      <c r="E249" s="79" t="s">
        <v>133</v>
      </c>
      <c r="F249" s="77" t="s">
        <v>70</v>
      </c>
      <c r="G249" s="77">
        <v>1</v>
      </c>
      <c r="H249" s="80" t="s">
        <v>84</v>
      </c>
      <c r="I249" s="77">
        <v>9</v>
      </c>
      <c r="J249" s="77" t="s">
        <v>81</v>
      </c>
      <c r="K249" s="77" t="s">
        <v>73</v>
      </c>
      <c r="L249" s="77" t="s">
        <v>134</v>
      </c>
      <c r="M249" s="81">
        <v>40000000</v>
      </c>
      <c r="N249" s="82">
        <v>40000000</v>
      </c>
      <c r="O249" s="77" t="s">
        <v>75</v>
      </c>
      <c r="P249" s="77" t="s">
        <v>76</v>
      </c>
      <c r="Q249" s="77" t="s">
        <v>77</v>
      </c>
      <c r="S249" s="693"/>
      <c r="T249" s="693"/>
      <c r="U249" s="693"/>
      <c r="V249" s="693"/>
      <c r="W249" s="693"/>
      <c r="X249" s="693"/>
      <c r="Y249" s="693"/>
      <c r="Z249" s="693"/>
      <c r="AA249" s="693"/>
      <c r="AB249" s="693"/>
      <c r="AC249" s="693"/>
      <c r="AD249" s="693"/>
      <c r="AE249" s="693"/>
      <c r="AF249" s="693"/>
      <c r="AG249" s="693"/>
    </row>
    <row r="250" spans="1:33" ht="139.5" x14ac:dyDescent="0.35">
      <c r="A250" s="76">
        <v>230</v>
      </c>
      <c r="B250" s="782" t="str">
        <f>VLOOKUP(A250,'[4]Contratos de PSPYAG 2019'!$B$5:$C$142,2,FALSE)</f>
        <v>Servicio de Asistencia técnica en la implementación de las políticas de Función Pública</v>
      </c>
      <c r="C250" s="77" t="s">
        <v>164</v>
      </c>
      <c r="D250" s="78">
        <v>80101706</v>
      </c>
      <c r="E250" s="79" t="s">
        <v>340</v>
      </c>
      <c r="F250" s="77" t="s">
        <v>70</v>
      </c>
      <c r="G250" s="77">
        <v>1</v>
      </c>
      <c r="H250" s="77" t="s">
        <v>97</v>
      </c>
      <c r="I250" s="77">
        <v>11</v>
      </c>
      <c r="J250" s="77" t="s">
        <v>260</v>
      </c>
      <c r="K250" s="77" t="s">
        <v>136</v>
      </c>
      <c r="L250" s="77" t="s">
        <v>296</v>
      </c>
      <c r="M250" s="81">
        <v>12100000</v>
      </c>
      <c r="N250" s="82">
        <v>12100000</v>
      </c>
      <c r="O250" s="77" t="s">
        <v>75</v>
      </c>
      <c r="P250" s="77" t="s">
        <v>76</v>
      </c>
      <c r="Q250" s="77" t="s">
        <v>166</v>
      </c>
      <c r="S250" s="693"/>
      <c r="T250" s="693"/>
      <c r="U250" s="693"/>
      <c r="V250" s="693"/>
      <c r="W250" s="693"/>
      <c r="X250" s="693"/>
      <c r="Y250" s="693"/>
      <c r="Z250" s="693"/>
      <c r="AA250" s="693"/>
      <c r="AB250" s="693"/>
      <c r="AC250" s="693"/>
      <c r="AD250" s="693"/>
      <c r="AE250" s="693"/>
      <c r="AF250" s="693"/>
      <c r="AG250" s="693"/>
    </row>
    <row r="251" spans="1:33" ht="139.5" x14ac:dyDescent="0.35">
      <c r="A251" s="76">
        <v>231</v>
      </c>
      <c r="B251" s="782" t="str">
        <f>VLOOKUP(A251,'[4]Contratos de PSPYAG 2019'!$B$5:$C$142,2,FALSE)</f>
        <v>Servicio de Asistencia técnica en la implementación de las políticas de Función Pública</v>
      </c>
      <c r="C251" s="77" t="s">
        <v>329</v>
      </c>
      <c r="D251" s="78">
        <v>80101706</v>
      </c>
      <c r="E251" s="79" t="s">
        <v>332</v>
      </c>
      <c r="F251" s="77" t="s">
        <v>70</v>
      </c>
      <c r="G251" s="77">
        <v>1</v>
      </c>
      <c r="H251" s="77" t="s">
        <v>97</v>
      </c>
      <c r="I251" s="77">
        <v>10.5</v>
      </c>
      <c r="J251" s="77" t="s">
        <v>260</v>
      </c>
      <c r="K251" s="77" t="s">
        <v>136</v>
      </c>
      <c r="L251" s="77" t="s">
        <v>296</v>
      </c>
      <c r="M251" s="81">
        <v>26250000</v>
      </c>
      <c r="N251" s="82">
        <v>26250000</v>
      </c>
      <c r="O251" s="77" t="s">
        <v>75</v>
      </c>
      <c r="P251" s="77" t="s">
        <v>76</v>
      </c>
      <c r="Q251" s="77" t="s">
        <v>331</v>
      </c>
      <c r="S251" s="693"/>
      <c r="T251" s="693"/>
      <c r="U251" s="693"/>
      <c r="V251" s="693"/>
      <c r="W251" s="693"/>
      <c r="X251" s="693"/>
      <c r="Y251" s="693"/>
      <c r="Z251" s="693"/>
      <c r="AA251" s="693"/>
      <c r="AB251" s="693"/>
      <c r="AC251" s="693"/>
      <c r="AD251" s="693"/>
      <c r="AE251" s="693"/>
      <c r="AF251" s="693"/>
      <c r="AG251" s="693"/>
    </row>
    <row r="252" spans="1:33" ht="120" x14ac:dyDescent="0.35">
      <c r="A252" s="76">
        <v>232</v>
      </c>
      <c r="B252" s="781"/>
      <c r="C252" s="77" t="s">
        <v>68</v>
      </c>
      <c r="D252" s="78">
        <v>30191502</v>
      </c>
      <c r="E252" s="79" t="s">
        <v>371</v>
      </c>
      <c r="F252" s="77" t="s">
        <v>70</v>
      </c>
      <c r="G252" s="77">
        <v>1</v>
      </c>
      <c r="H252" s="80" t="s">
        <v>97</v>
      </c>
      <c r="I252" s="77">
        <v>1</v>
      </c>
      <c r="J252" s="77" t="s">
        <v>236</v>
      </c>
      <c r="K252" s="77" t="s">
        <v>73</v>
      </c>
      <c r="L252" s="77" t="s">
        <v>112</v>
      </c>
      <c r="M252" s="81">
        <v>3000000</v>
      </c>
      <c r="N252" s="82">
        <v>3000000</v>
      </c>
      <c r="O252" s="77" t="s">
        <v>75</v>
      </c>
      <c r="P252" s="77" t="s">
        <v>76</v>
      </c>
      <c r="Q252" s="77" t="s">
        <v>77</v>
      </c>
      <c r="S252" s="693"/>
      <c r="T252" s="693"/>
      <c r="U252" s="693"/>
      <c r="V252" s="693"/>
      <c r="W252" s="693"/>
      <c r="X252" s="693"/>
      <c r="Y252" s="693"/>
      <c r="Z252" s="693"/>
      <c r="AA252" s="693"/>
      <c r="AB252" s="693"/>
      <c r="AC252" s="693"/>
      <c r="AD252" s="693"/>
      <c r="AE252" s="693"/>
      <c r="AF252" s="693"/>
      <c r="AG252" s="693"/>
    </row>
    <row r="253" spans="1:33" ht="150" x14ac:dyDescent="0.35">
      <c r="A253" s="76">
        <v>233</v>
      </c>
      <c r="B253" s="781"/>
      <c r="C253" s="77" t="s">
        <v>342</v>
      </c>
      <c r="D253" s="78">
        <v>80101706</v>
      </c>
      <c r="E253" s="79" t="s">
        <v>557</v>
      </c>
      <c r="F253" s="77" t="s">
        <v>70</v>
      </c>
      <c r="G253" s="77">
        <v>1</v>
      </c>
      <c r="H253" s="80" t="s">
        <v>71</v>
      </c>
      <c r="I253" s="77">
        <v>1</v>
      </c>
      <c r="J253" s="77" t="s">
        <v>299</v>
      </c>
      <c r="K253" s="77" t="s">
        <v>136</v>
      </c>
      <c r="L253" s="77" t="s">
        <v>324</v>
      </c>
      <c r="M253" s="81">
        <v>378000000</v>
      </c>
      <c r="N253" s="81">
        <v>378000000</v>
      </c>
      <c r="O253" s="77" t="s">
        <v>75</v>
      </c>
      <c r="P253" s="77" t="s">
        <v>76</v>
      </c>
      <c r="Q253" s="77" t="s">
        <v>344</v>
      </c>
      <c r="S253" s="693"/>
      <c r="T253" s="693"/>
      <c r="U253" s="693"/>
      <c r="V253" s="693"/>
      <c r="W253" s="693"/>
      <c r="X253" s="693"/>
      <c r="Y253" s="693"/>
      <c r="Z253" s="693"/>
      <c r="AA253" s="693"/>
      <c r="AB253" s="693"/>
      <c r="AC253" s="693"/>
      <c r="AD253" s="693"/>
      <c r="AE253" s="693"/>
      <c r="AF253" s="693"/>
      <c r="AG253" s="693"/>
    </row>
    <row r="254" spans="1:33" ht="120" x14ac:dyDescent="0.35">
      <c r="A254" s="76">
        <v>234</v>
      </c>
      <c r="B254" s="77" t="s">
        <v>553</v>
      </c>
      <c r="C254" s="77" t="s">
        <v>119</v>
      </c>
      <c r="D254" s="78">
        <v>81112501</v>
      </c>
      <c r="E254" s="79" t="s">
        <v>554</v>
      </c>
      <c r="F254" s="77" t="s">
        <v>70</v>
      </c>
      <c r="G254" s="77">
        <v>1</v>
      </c>
      <c r="H254" s="80" t="s">
        <v>97</v>
      </c>
      <c r="I254" s="77">
        <v>2</v>
      </c>
      <c r="J254" s="77" t="s">
        <v>555</v>
      </c>
      <c r="K254" s="77" t="s">
        <v>136</v>
      </c>
      <c r="L254" s="77" t="s">
        <v>200</v>
      </c>
      <c r="M254" s="81">
        <v>30000000</v>
      </c>
      <c r="N254" s="82">
        <v>30000000</v>
      </c>
      <c r="O254" s="77" t="s">
        <v>75</v>
      </c>
      <c r="P254" s="77" t="s">
        <v>76</v>
      </c>
      <c r="Q254" s="77" t="s">
        <v>122</v>
      </c>
      <c r="S254" s="693"/>
      <c r="T254" s="693"/>
      <c r="U254" s="693"/>
      <c r="V254" s="693"/>
      <c r="W254" s="693"/>
      <c r="X254" s="693"/>
      <c r="Y254" s="693"/>
      <c r="Z254" s="693"/>
      <c r="AA254" s="693"/>
      <c r="AB254" s="693"/>
      <c r="AC254" s="693"/>
      <c r="AD254" s="693"/>
      <c r="AE254" s="693"/>
      <c r="AF254" s="693"/>
      <c r="AG254" s="693"/>
    </row>
    <row r="255" spans="1:33" ht="120" x14ac:dyDescent="0.35">
      <c r="A255" s="76">
        <v>235</v>
      </c>
      <c r="B255" s="781"/>
      <c r="C255" s="77" t="s">
        <v>119</v>
      </c>
      <c r="D255" s="78">
        <v>81112501</v>
      </c>
      <c r="E255" s="79" t="s">
        <v>556</v>
      </c>
      <c r="F255" s="77" t="s">
        <v>70</v>
      </c>
      <c r="G255" s="77">
        <v>1</v>
      </c>
      <c r="H255" s="80" t="s">
        <v>97</v>
      </c>
      <c r="I255" s="77">
        <v>2</v>
      </c>
      <c r="J255" s="77" t="s">
        <v>100</v>
      </c>
      <c r="K255" s="77" t="s">
        <v>136</v>
      </c>
      <c r="L255" s="77" t="s">
        <v>200</v>
      </c>
      <c r="M255" s="81">
        <v>2500000</v>
      </c>
      <c r="N255" s="82">
        <v>2500000</v>
      </c>
      <c r="O255" s="77" t="s">
        <v>75</v>
      </c>
      <c r="P255" s="77" t="s">
        <v>76</v>
      </c>
      <c r="Q255" s="77" t="s">
        <v>122</v>
      </c>
      <c r="S255" s="693"/>
      <c r="T255" s="693"/>
      <c r="U255" s="693"/>
      <c r="V255" s="693"/>
      <c r="W255" s="693"/>
      <c r="X255" s="693"/>
      <c r="Y255" s="693"/>
      <c r="Z255" s="693"/>
      <c r="AA255" s="693"/>
      <c r="AB255" s="693"/>
      <c r="AC255" s="693"/>
      <c r="AD255" s="693"/>
      <c r="AE255" s="693"/>
      <c r="AF255" s="693"/>
      <c r="AG255" s="693"/>
    </row>
    <row r="256" spans="1:33" ht="150" x14ac:dyDescent="0.35">
      <c r="A256" s="76">
        <v>236</v>
      </c>
      <c r="B256" s="77"/>
      <c r="C256" s="77" t="s">
        <v>164</v>
      </c>
      <c r="D256" s="77" t="s">
        <v>167</v>
      </c>
      <c r="E256" s="79" t="s">
        <v>168</v>
      </c>
      <c r="F256" s="77" t="s">
        <v>70</v>
      </c>
      <c r="G256" s="77">
        <v>1</v>
      </c>
      <c r="H256" s="80" t="s">
        <v>97</v>
      </c>
      <c r="I256" s="77">
        <v>12</v>
      </c>
      <c r="J256" s="77" t="s">
        <v>100</v>
      </c>
      <c r="K256" s="77" t="s">
        <v>73</v>
      </c>
      <c r="L256" s="77" t="s">
        <v>169</v>
      </c>
      <c r="M256" s="81">
        <v>22740000</v>
      </c>
      <c r="N256" s="82">
        <v>22740000</v>
      </c>
      <c r="O256" s="77" t="s">
        <v>75</v>
      </c>
      <c r="P256" s="77" t="s">
        <v>76</v>
      </c>
      <c r="Q256" s="77" t="s">
        <v>166</v>
      </c>
      <c r="S256" s="693"/>
      <c r="T256" s="693"/>
      <c r="U256" s="693"/>
      <c r="V256" s="693"/>
      <c r="W256" s="693"/>
      <c r="X256" s="693"/>
      <c r="Y256" s="693"/>
      <c r="Z256" s="693"/>
      <c r="AA256" s="693"/>
      <c r="AB256" s="693"/>
      <c r="AC256" s="693"/>
      <c r="AD256" s="693"/>
      <c r="AE256" s="693"/>
      <c r="AF256" s="693"/>
      <c r="AG256" s="693"/>
    </row>
    <row r="257" spans="1:17" ht="229.5" customHeight="1" x14ac:dyDescent="0.35">
      <c r="A257" s="627"/>
      <c r="B257" s="628"/>
      <c r="C257" s="629"/>
      <c r="D257" s="629"/>
      <c r="E257" s="630"/>
      <c r="F257" s="629"/>
      <c r="G257" s="629"/>
      <c r="H257" s="631"/>
      <c r="I257" s="629"/>
      <c r="J257" s="629"/>
      <c r="K257" s="629"/>
      <c r="L257" s="629"/>
      <c r="M257" s="632"/>
      <c r="N257" s="633"/>
      <c r="O257" s="629"/>
      <c r="P257" s="629"/>
      <c r="Q257" s="629"/>
    </row>
    <row r="258" spans="1:17" ht="122.1" customHeight="1" x14ac:dyDescent="0.35">
      <c r="A258" s="93"/>
      <c r="B258" s="691"/>
      <c r="C258" s="691"/>
      <c r="D258" s="691"/>
      <c r="E258" s="691" t="s">
        <v>549</v>
      </c>
      <c r="F258" s="691"/>
      <c r="G258" s="691"/>
      <c r="H258" s="691"/>
      <c r="I258" s="691"/>
      <c r="J258" s="691"/>
      <c r="K258" s="691"/>
      <c r="L258" s="745" t="s">
        <v>372</v>
      </c>
      <c r="M258" s="745"/>
      <c r="N258" s="691"/>
      <c r="O258" s="691"/>
      <c r="P258" s="691"/>
      <c r="Q258" s="691"/>
    </row>
  </sheetData>
  <autoFilter ref="A19:AG256"/>
  <mergeCells count="20">
    <mergeCell ref="C2:Q2"/>
    <mergeCell ref="D4:E4"/>
    <mergeCell ref="E5:F5"/>
    <mergeCell ref="J5:N9"/>
    <mergeCell ref="E6:F6"/>
    <mergeCell ref="E7:F7"/>
    <mergeCell ref="E8:F8"/>
    <mergeCell ref="E9:F9"/>
    <mergeCell ref="E10:F10"/>
    <mergeCell ref="E11:F11"/>
    <mergeCell ref="J11:N15"/>
    <mergeCell ref="E12:F12"/>
    <mergeCell ref="E13:F13"/>
    <mergeCell ref="E14:F14"/>
    <mergeCell ref="E15:F15"/>
    <mergeCell ref="D17:E17"/>
    <mergeCell ref="H17:I17"/>
    <mergeCell ref="H18:I18"/>
    <mergeCell ref="A41:A42"/>
    <mergeCell ref="L258:M258"/>
  </mergeCells>
  <pageMargins left="0.70866141732283472" right="0.70866141732283472" top="0.74803149606299213" bottom="0.74803149606299213" header="0.31496062992125984" footer="0.31496062992125984"/>
  <pageSetup paperSize="14" scale="10" orientation="landscape" horizontalDpi="4294967294" verticalDpi="4294967294" r:id="rId1"/>
  <rowBreaks count="6" manualBreakCount="6">
    <brk id="43" max="32" man="1"/>
    <brk id="77" max="32" man="1"/>
    <brk id="114" max="32" man="1"/>
    <brk id="149" max="32" man="1"/>
    <brk id="189" max="32" man="1"/>
    <brk id="228" max="32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[1]LISTAS!#REF!</xm:f>
          </x14:formula1>
          <xm:sqref>W190:W191 W119:W120 W242 W170 W244:W245 W154 W199:W200 W209</xm:sqref>
        </x14:dataValidation>
        <x14:dataValidation type="list" allowBlank="1" showInputMessage="1" showErrorMessage="1">
          <x14:formula1>
            <xm:f>[1]LISTAS!#REF!</xm:f>
          </x14:formula1>
          <xm:sqref>AG190:AG191 AG119 AG242 AG244 AG154 AG199:AG200 AG209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TRASLADOS</vt:lpstr>
      <vt:lpstr>PAA-PRESUP 03-01-2018</vt:lpstr>
      <vt:lpstr>PAA 15-01-2019</vt:lpstr>
      <vt:lpstr>'PAA 15-01-2019'!Área_de_impresión</vt:lpstr>
      <vt:lpstr>'PAA-PRESUP 03-01-2018'!Área_de_impresión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Mauricio Martínez</dc:creator>
  <cp:lastModifiedBy>Frank Alexander Yara Guevara</cp:lastModifiedBy>
  <cp:lastPrinted>2019-01-16T14:18:18Z</cp:lastPrinted>
  <dcterms:created xsi:type="dcterms:W3CDTF">2019-01-12T23:01:37Z</dcterms:created>
  <dcterms:modified xsi:type="dcterms:W3CDTF">2019-01-16T14:18:42Z</dcterms:modified>
</cp:coreProperties>
</file>